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5600" windowHeight="6750" tabRatio="844"/>
  </bookViews>
  <sheets>
    <sheet name="Resumen" sheetId="40" r:id="rId1"/>
    <sheet name="Formulario PPGR1" sheetId="1" r:id="rId2"/>
    <sheet name="Formulario PPGR2" sheetId="12" r:id="rId3"/>
    <sheet name="Formulario PPGR3" sheetId="10" r:id="rId4"/>
    <sheet name="Formulario PPGR4" sheetId="13" r:id="rId5"/>
    <sheet name="Formulario PPGR5" sheetId="14" r:id="rId6"/>
    <sheet name="Formulario PPGR6" sheetId="30" r:id="rId7"/>
    <sheet name="Formulario PPGR7" sheetId="31" r:id="rId8"/>
    <sheet name="Formulario PPGR8" sheetId="32" r:id="rId9"/>
    <sheet name="Tablero Indicadores POA" sheetId="39" r:id="rId10"/>
    <sheet name="Prov" sheetId="38" state="hidden" r:id="rId11"/>
    <sheet name="LSIns" sheetId="36" state="hidden" r:id="rId12"/>
    <sheet name="Obj" sheetId="34" state="hidden" r:id="rId13"/>
    <sheet name="Catalogo" sheetId="33" state="hidden" r:id="rId14"/>
    <sheet name="Hoja1" sheetId="41" r:id="rId15"/>
  </sheets>
  <externalReferences>
    <externalReference r:id="rId16"/>
    <externalReference r:id="rId17"/>
    <externalReference r:id="rId18"/>
  </externalReferences>
  <definedNames>
    <definedName name="_xlnm._FilterDatabase" localSheetId="7" hidden="1">'Formulario PPGR7'!$A$16:$K$515</definedName>
    <definedName name="_xlnm._FilterDatabase" localSheetId="8" hidden="1">'Formulario PPGR8'!$A$16:$K$513</definedName>
    <definedName name="_xlnm.Print_Area" localSheetId="1">'Formulario PPGR1'!$A$1:$AU$270</definedName>
    <definedName name="_xlnm.Print_Area" localSheetId="2">'Formulario PPGR2'!$B$2:$V$274</definedName>
    <definedName name="_xlnm.Print_Area" localSheetId="0">Resumen!$A$1:$K$31</definedName>
    <definedName name="Azua">Prov!$C$3:$C$12</definedName>
    <definedName name="Bahoruco">Prov!$C$13:$C$17</definedName>
    <definedName name="Barahona">Prov!$C$18:$C$28</definedName>
    <definedName name="CodigoActividad">Tabla2[Código]</definedName>
    <definedName name="Dajabon">Prov!$C$29:$C$33</definedName>
    <definedName name="Dajabón">Prov!$C$29:$C$33</definedName>
    <definedName name="Distrito_Nacional">Prov!$C$2</definedName>
    <definedName name="Duarte">Prov!$C$34:$C$40</definedName>
    <definedName name="El_Seibo">Prov!$C$41:$C$42</definedName>
    <definedName name="Elias_Pina">Prov!$C$43:$C$48</definedName>
    <definedName name="Elías_Piña">Prov!$C$43:$C$48</definedName>
    <definedName name="Espaillat">Prov!$C$49:$C$52</definedName>
    <definedName name="Hato_Mayor">Prov!$C$53:$C$55</definedName>
    <definedName name="Hermanas_Mirabal">Prov!$C$56:$C$58</definedName>
    <definedName name="Independencia">Prov!$C$59:$C$64</definedName>
    <definedName name="La_Altagracia">Prov!$C$65:$C$66</definedName>
    <definedName name="La_Romana">Prov!$C$67:$C$69</definedName>
    <definedName name="La_Vega">Prov!$C$70:$C$73</definedName>
    <definedName name="Le.1">Obj!$D$132:$D$141</definedName>
    <definedName name="Le.2">Obj!$D$142:$D$143</definedName>
    <definedName name="Le.3">Obj!$D$144:$D$146</definedName>
    <definedName name="Le.4">Obj!$D$147</definedName>
    <definedName name="ls_ComprayAlquiler">Catalogo!$G$33:$G$41</definedName>
    <definedName name="ls_Departamento">Catalogo!$D$36:$D$68</definedName>
    <definedName name="Ls_DepartamentosSRS">Catalogo!$G$130:$G$146</definedName>
    <definedName name="Ls_DependenciasSRS">Catalogo!$B$97:$B$102</definedName>
    <definedName name="ls_Direccion">Catalogo!$D$32:$D$33</definedName>
    <definedName name="Ls_DivisionesSRS">Catalogo!$E$105:$E$121</definedName>
    <definedName name="Ls_Estructura">Catalogo!$B$23:$B$28</definedName>
    <definedName name="Ls_GerenciasSRS">Catalogo!$E$124:$E$126</definedName>
    <definedName name="Ls_LinesEstategica">Obj!$B$6:$B$9</definedName>
    <definedName name="Ls_Medio_Verificacion">Catalogo!$B$152:$B$171</definedName>
    <definedName name="Ls_ObjEstrategico">Obj!$G$6:$G$21</definedName>
    <definedName name="Ls_Oficina">Catalogo!$D$87:$D$90</definedName>
    <definedName name="Ls_OficinasSRS">Catalogo!#REF!</definedName>
    <definedName name="ls_Regiones">Catalogo!$B$10:$B$19</definedName>
    <definedName name="ls_SubDireccion">Catalogo!$D$71:$D$80</definedName>
    <definedName name="ls_TiposAcciones">Catalogo!$G$11:$G$14</definedName>
    <definedName name="ls_UnidadesSRS">Catalogo!$B$105:$B$143</definedName>
    <definedName name="lsAcabadosTextiles">#REF!</definedName>
    <definedName name="lsAireAcondicionado">#REF!</definedName>
    <definedName name="lsAlimentosyBebidas">#REF!</definedName>
    <definedName name="lsArticulosdePlastico">#REF!</definedName>
    <definedName name="lsElectrodomesticos">#REF!</definedName>
    <definedName name="lsEquiposComputos">#REF!</definedName>
    <definedName name="lsEquiposMedicos">#REF!</definedName>
    <definedName name="lsEquiposSeguridad">#REF!</definedName>
    <definedName name="lsEquiposTransporte">#REF!</definedName>
    <definedName name="lsEventosGenerales">#REF!</definedName>
    <definedName name="lsFuentesFinanciamiento">LSIns!$F$5:$F$8</definedName>
    <definedName name="lsGasoil">#REF!</definedName>
    <definedName name="lsHerramientasMenores">#REF!</definedName>
    <definedName name="lsImpresionyEncuadernacion">#REF!</definedName>
    <definedName name="lsInsumos">LSIns!$B$5:$B$45</definedName>
    <definedName name="lsInsumosEquipos">LSIns!$F$16:$F$31</definedName>
    <definedName name="lsLlantasyNeumaticos">#REF!</definedName>
    <definedName name="lsMantenimiento">#REF!</definedName>
    <definedName name="lsMantenimientoyReparacion">Catalogo!$G$27:$G$30</definedName>
    <definedName name="lsMaterialesdeLimpieza">#REF!</definedName>
    <definedName name="lsMueblesdeAlojamiento">#REF!</definedName>
    <definedName name="lsMueblesdeOficina">#REF!</definedName>
    <definedName name="lsObrasMenoresEdificaciones">#REF!</definedName>
    <definedName name="lsOtrosEquipos">#REF!</definedName>
    <definedName name="lsPeaje">#REF!</definedName>
    <definedName name="lsPinturas">#REF!</definedName>
    <definedName name="lsProductosArtesGraficas">#REF!</definedName>
    <definedName name="lsProductosdeCemento">#REF!</definedName>
    <definedName name="lsProductosdeLoza">#REF!</definedName>
    <definedName name="lsProductosdePapel">#REF!</definedName>
    <definedName name="lsProductosdeVidrio">#REF!</definedName>
    <definedName name="lsProductosElectricos">#REF!</definedName>
    <definedName name="lsProductosMedicinalesH">#REF!</definedName>
    <definedName name="lsProductosMetalicos">#REF!</definedName>
    <definedName name="lsProductosQuimicos">#REF!</definedName>
    <definedName name="lsPublicidadyPropaganda">#REF!</definedName>
    <definedName name="lsServiciosTecnicosProfesionales">#REF!</definedName>
    <definedName name="lsTelecomunicaciones">#REF!</definedName>
    <definedName name="LsTipoEESS">Catalogo!$D$11:$D$16</definedName>
    <definedName name="lsTipoIntervencion">Catalogo!$G$19:$G$24</definedName>
    <definedName name="lsUtilesdeCocina">#REF!</definedName>
    <definedName name="lsUtilesdeOficina">#REF!</definedName>
    <definedName name="lsUtilesMenoresMQ">#REF!</definedName>
    <definedName name="lsViaticosDP">#REF!</definedName>
    <definedName name="Maria_Trinidad_Sanchez">Prov!$C$74:$C$77</definedName>
    <definedName name="María_Trinidad_Sánchez">Prov!$C$74:$C$77</definedName>
    <definedName name="Monsenor_Nouel">Prov!$C$78:$C$80</definedName>
    <definedName name="Monseñor_Nouel">Prov!$C$78:$C$80</definedName>
    <definedName name="Monte_Plata">Prov!$C$87:$C$91</definedName>
    <definedName name="Montecristi">Prov!$C$81:$C$86</definedName>
    <definedName name="necesidades">[1]LSIns!$F$5:$F$8</definedName>
    <definedName name="Obj1.1">Obj!$D$154:$D$157</definedName>
    <definedName name="Obj1.10">Obj!$D$172:$D$173</definedName>
    <definedName name="Obj1.2">Obj!$D$158:$D$159</definedName>
    <definedName name="Obj1.3">Obj!$D$160:$D$161</definedName>
    <definedName name="Obj1.4">Obj!$D$162</definedName>
    <definedName name="Obj1.5">Obj!$D$163</definedName>
    <definedName name="Obj1.6">Obj!$D$164:$D$167</definedName>
    <definedName name="Obj1.7">Obj!$D$168</definedName>
    <definedName name="Obj1.8">Obj!$D$169</definedName>
    <definedName name="Obj1.9">Obj!$D$170:$D$171</definedName>
    <definedName name="Obj2.1">Obj!$D$174:$D$176</definedName>
    <definedName name="Obj2.2">Obj!$D$177:$D$180</definedName>
    <definedName name="Obj2.3">Obj!$P$17</definedName>
    <definedName name="Obj3.1">Obj!$D$181</definedName>
    <definedName name="Obj3.2">Obj!$D$182</definedName>
    <definedName name="Obj3.3">Obj!$D$183</definedName>
    <definedName name="Obj4.1">Obj!$D$184:$D$187</definedName>
    <definedName name="Pedernales">Prov!$C$92:$C$93</definedName>
    <definedName name="Peravia">Prov!$C$94:$C$95</definedName>
    <definedName name="Periodo_POA">Catalogo!$B$3:$B$6</definedName>
    <definedName name="Productos">Tabla3[Productos]</definedName>
    <definedName name="Provincias">Prov!$F$2:$F$33</definedName>
    <definedName name="Puerto_Plata">Prov!$C$96:$C$104</definedName>
    <definedName name="Samana">Prov!$C$105:$C$107</definedName>
    <definedName name="Samaná">Prov!$C$105:$C$107</definedName>
    <definedName name="San_Cristobal">Prov!$C$108:$C$115</definedName>
    <definedName name="San_Cristóbal">Prov!$C$108:$C$115</definedName>
    <definedName name="San_Jose_de_Ocoa">Prov!$C$116:$C$118</definedName>
    <definedName name="San_José_de_Ocoa">Prov!$C$116:$C$118</definedName>
    <definedName name="San_Juan">Prov!$C$119:$C$124</definedName>
    <definedName name="San_Pedro_de_Macoris">Prov!$C$125:$C$130</definedName>
    <definedName name="San_Pedro_de_Macorís">Prov!$C$125:$C$130</definedName>
    <definedName name="Sanchez_Ramirez">Prov!$C$131:$C$134</definedName>
    <definedName name="Sánchez_Ramírez">Prov!$C$131:$C$134</definedName>
    <definedName name="Santiago">Prov!$C$135:$C$143</definedName>
    <definedName name="Santiago_Rodriguez">Prov!$C$144:$C$146</definedName>
    <definedName name="Santiago_Rodríguez">Prov!$C$144:$C$146</definedName>
    <definedName name="Santo_Domingo">Prov!$C$147:$C$153</definedName>
    <definedName name="Valverde">Prov!$C$154:$C$156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50" i="12" l="1"/>
  <c r="Q233" i="12" l="1"/>
  <c r="T576" i="14" l="1"/>
  <c r="T575" i="14"/>
  <c r="T574" i="14"/>
  <c r="T573" i="14"/>
  <c r="T572" i="14"/>
  <c r="T571" i="14"/>
  <c r="T570" i="14"/>
  <c r="T569" i="14"/>
  <c r="T568" i="14"/>
  <c r="T567" i="14"/>
  <c r="T566" i="14"/>
  <c r="T565" i="14"/>
  <c r="T564" i="14"/>
  <c r="T563" i="14"/>
  <c r="T562" i="14"/>
  <c r="T561" i="14"/>
  <c r="T560" i="14"/>
  <c r="T559" i="14"/>
  <c r="T558" i="14"/>
  <c r="T557" i="14"/>
  <c r="T556" i="14"/>
  <c r="T555" i="14"/>
  <c r="T554" i="14"/>
  <c r="T553" i="14"/>
  <c r="T552" i="14"/>
  <c r="T551" i="14"/>
  <c r="T550" i="14"/>
  <c r="T549" i="14"/>
  <c r="T548" i="14"/>
  <c r="T547" i="14"/>
  <c r="T546" i="14"/>
  <c r="T545" i="14"/>
  <c r="T544" i="14"/>
  <c r="T543" i="14"/>
  <c r="T542" i="14"/>
  <c r="T541" i="14"/>
  <c r="T540" i="14"/>
  <c r="T539" i="14"/>
  <c r="T538" i="14"/>
  <c r="T537" i="14"/>
  <c r="T536" i="14"/>
  <c r="T535" i="14"/>
  <c r="T534" i="14"/>
  <c r="T533" i="14"/>
  <c r="T532" i="14"/>
  <c r="T531" i="14"/>
  <c r="T530" i="14"/>
  <c r="T529" i="14"/>
  <c r="T528" i="14"/>
  <c r="T527" i="14"/>
  <c r="T526" i="14"/>
  <c r="T525" i="14"/>
  <c r="T524" i="14"/>
  <c r="T523" i="14"/>
  <c r="T522" i="14"/>
  <c r="T521" i="14"/>
  <c r="T520" i="14"/>
  <c r="T519" i="14"/>
  <c r="T518" i="14"/>
  <c r="T517" i="14"/>
  <c r="T516" i="14"/>
  <c r="T515" i="14"/>
  <c r="T514" i="14"/>
  <c r="T513" i="14"/>
  <c r="T512" i="14"/>
  <c r="T511" i="14"/>
  <c r="T510" i="14"/>
  <c r="T509" i="14"/>
  <c r="T508" i="14"/>
  <c r="T507" i="14"/>
  <c r="T506" i="14"/>
  <c r="T505" i="14"/>
  <c r="T504" i="14"/>
  <c r="T503" i="14"/>
  <c r="T502" i="14"/>
  <c r="T501" i="14"/>
  <c r="T500" i="14"/>
  <c r="T499" i="14"/>
  <c r="T498" i="14"/>
  <c r="T497" i="14"/>
  <c r="T496" i="14"/>
  <c r="T495" i="14"/>
  <c r="T494" i="14"/>
  <c r="T493" i="14"/>
  <c r="T492" i="14"/>
  <c r="T491" i="14"/>
  <c r="T488" i="14"/>
  <c r="T487" i="14"/>
  <c r="T486" i="14"/>
  <c r="T485" i="14"/>
  <c r="T484" i="14"/>
  <c r="T483" i="14"/>
  <c r="T482" i="14"/>
  <c r="T481" i="14"/>
  <c r="T480" i="14"/>
  <c r="T479" i="14"/>
  <c r="T478" i="14"/>
  <c r="T477" i="14"/>
  <c r="T476" i="14"/>
  <c r="T475" i="14"/>
  <c r="T474" i="14"/>
  <c r="T473" i="14"/>
  <c r="T472" i="14"/>
  <c r="T471" i="14"/>
  <c r="T470" i="14"/>
  <c r="T469" i="14"/>
  <c r="T468" i="14"/>
  <c r="T467" i="14"/>
  <c r="T466" i="14"/>
  <c r="T465" i="14"/>
  <c r="T464" i="14"/>
  <c r="T463" i="14"/>
  <c r="T462" i="14"/>
  <c r="T461" i="14"/>
  <c r="T460" i="14"/>
  <c r="T459" i="14"/>
  <c r="T458" i="14"/>
  <c r="T457" i="14"/>
  <c r="T456" i="14"/>
  <c r="T455" i="14"/>
  <c r="T454" i="14"/>
  <c r="T453" i="14"/>
  <c r="T452" i="14"/>
  <c r="T451" i="14"/>
  <c r="T450" i="14"/>
  <c r="T449" i="14"/>
  <c r="T448" i="14"/>
  <c r="T447" i="14"/>
  <c r="T446" i="14"/>
  <c r="T445" i="14"/>
  <c r="T444" i="14"/>
  <c r="T443" i="14"/>
  <c r="T442" i="14"/>
  <c r="T441" i="14"/>
  <c r="T440" i="14"/>
  <c r="T439" i="14"/>
  <c r="T438" i="14"/>
  <c r="T437" i="14"/>
  <c r="T436" i="14"/>
  <c r="T435" i="14"/>
  <c r="T434" i="14"/>
  <c r="T433" i="14"/>
  <c r="T432" i="14"/>
  <c r="T431" i="14"/>
  <c r="T430" i="14"/>
  <c r="T429" i="14"/>
  <c r="T428" i="14"/>
  <c r="T427" i="14"/>
  <c r="T426" i="14"/>
  <c r="T425" i="14"/>
  <c r="T424" i="14"/>
  <c r="T423" i="14"/>
  <c r="T422" i="14"/>
  <c r="T421" i="14"/>
  <c r="T420" i="14"/>
  <c r="T419" i="14"/>
  <c r="T418" i="14"/>
  <c r="T417" i="14"/>
  <c r="T416" i="14"/>
  <c r="T415" i="14"/>
  <c r="T414" i="14"/>
  <c r="T413" i="14"/>
  <c r="T412" i="14"/>
  <c r="T411" i="14"/>
  <c r="T410" i="14"/>
  <c r="T409" i="14"/>
  <c r="T408" i="14"/>
  <c r="T407" i="14"/>
  <c r="T406" i="14"/>
  <c r="T405" i="14"/>
  <c r="T404" i="14"/>
  <c r="T403" i="14"/>
  <c r="T402" i="14"/>
  <c r="T401" i="14"/>
  <c r="T400" i="14"/>
  <c r="T399" i="14"/>
  <c r="T398" i="14"/>
  <c r="T397" i="14"/>
  <c r="T396" i="14"/>
  <c r="T395" i="14"/>
  <c r="T394" i="14"/>
  <c r="T393" i="14"/>
  <c r="T392" i="14"/>
  <c r="T391" i="14"/>
  <c r="T390" i="14"/>
  <c r="T389" i="14"/>
  <c r="T388" i="14"/>
  <c r="T387" i="14"/>
  <c r="T386" i="14"/>
  <c r="T385" i="14"/>
  <c r="T384" i="14"/>
  <c r="T383" i="14"/>
  <c r="T382" i="14"/>
  <c r="T381" i="14"/>
  <c r="T380" i="14"/>
  <c r="T379" i="14"/>
  <c r="T378" i="14"/>
  <c r="T377" i="14"/>
  <c r="T376" i="14"/>
  <c r="T375" i="14"/>
  <c r="T374" i="14"/>
  <c r="T373" i="14"/>
  <c r="T372" i="14"/>
  <c r="T371" i="14"/>
  <c r="T370" i="14"/>
  <c r="T369" i="14"/>
  <c r="T368" i="14"/>
  <c r="T367" i="14"/>
  <c r="T366" i="14"/>
  <c r="T365" i="14"/>
  <c r="T364" i="14"/>
  <c r="T363" i="14"/>
  <c r="T362" i="14"/>
  <c r="T361" i="14"/>
  <c r="T360" i="14"/>
  <c r="T359" i="14"/>
  <c r="T358" i="14"/>
  <c r="T357" i="14"/>
  <c r="T356" i="14"/>
  <c r="T355" i="14"/>
  <c r="T354" i="14"/>
  <c r="T353" i="14"/>
  <c r="T352" i="14"/>
  <c r="T351" i="14"/>
  <c r="T350" i="14"/>
  <c r="T349" i="14"/>
  <c r="T348" i="14"/>
  <c r="T347" i="14"/>
  <c r="T346" i="14"/>
  <c r="T345" i="14"/>
  <c r="T344" i="14"/>
  <c r="T343" i="14"/>
  <c r="T342" i="14"/>
  <c r="T341" i="14"/>
  <c r="T340" i="14"/>
  <c r="T339" i="14"/>
  <c r="T338" i="14"/>
  <c r="T337" i="14"/>
  <c r="T336" i="14"/>
  <c r="T335" i="14"/>
  <c r="T334" i="14"/>
  <c r="T333" i="14"/>
  <c r="T332" i="14"/>
  <c r="T331" i="14"/>
  <c r="T330" i="14"/>
  <c r="T329" i="14"/>
  <c r="T328" i="14"/>
  <c r="T327" i="14"/>
  <c r="T326" i="14"/>
  <c r="T325" i="14"/>
  <c r="T324" i="14"/>
  <c r="T323" i="14"/>
  <c r="T322" i="14"/>
  <c r="T321" i="14"/>
  <c r="T320" i="14"/>
  <c r="T319" i="14"/>
  <c r="T318" i="14"/>
  <c r="T317" i="14"/>
  <c r="T316" i="14"/>
  <c r="T315" i="14"/>
  <c r="T314" i="14"/>
  <c r="T313" i="14"/>
  <c r="T312" i="14"/>
  <c r="T311" i="14"/>
  <c r="T310" i="14"/>
  <c r="T309" i="14"/>
  <c r="T308" i="14"/>
  <c r="T307" i="14"/>
  <c r="T306" i="14"/>
  <c r="T305" i="14"/>
  <c r="T304" i="14"/>
  <c r="T303" i="14"/>
  <c r="T302" i="14"/>
  <c r="T301" i="14"/>
  <c r="T300" i="14"/>
  <c r="T299" i="14"/>
  <c r="T298" i="14"/>
  <c r="T297" i="14"/>
  <c r="T296" i="14"/>
  <c r="T295" i="14"/>
  <c r="T294" i="14"/>
  <c r="T293" i="14"/>
  <c r="T292" i="14"/>
  <c r="T291" i="14"/>
  <c r="T290" i="14"/>
  <c r="T289" i="14"/>
  <c r="T288" i="14"/>
  <c r="T287" i="14"/>
  <c r="T286" i="14"/>
  <c r="T285" i="14"/>
  <c r="T284" i="14"/>
  <c r="T283" i="14"/>
  <c r="T282" i="14"/>
  <c r="T281" i="14"/>
  <c r="T280" i="14"/>
  <c r="T279" i="14"/>
  <c r="T278" i="14"/>
  <c r="T277" i="14"/>
  <c r="T276" i="14"/>
  <c r="T275" i="14"/>
  <c r="T274" i="14"/>
  <c r="T273" i="14"/>
  <c r="T272" i="14"/>
  <c r="T271" i="14"/>
  <c r="T270" i="14"/>
  <c r="T269" i="14"/>
  <c r="T268" i="14"/>
  <c r="T267" i="14"/>
  <c r="T266" i="14"/>
  <c r="T265" i="14"/>
  <c r="T264" i="14"/>
  <c r="T263" i="14"/>
  <c r="T262" i="14"/>
  <c r="T261" i="14"/>
  <c r="T260" i="14"/>
  <c r="T259" i="14"/>
  <c r="T258" i="14"/>
  <c r="T257" i="14"/>
  <c r="T256" i="14"/>
  <c r="T255" i="14"/>
  <c r="T254" i="14"/>
  <c r="T253" i="14"/>
  <c r="T252" i="14"/>
  <c r="T251" i="14"/>
  <c r="T250" i="14"/>
  <c r="T249" i="14"/>
  <c r="T248" i="14"/>
  <c r="T247" i="14"/>
  <c r="T246" i="14"/>
  <c r="T245" i="14"/>
  <c r="T244" i="14"/>
  <c r="T243" i="14"/>
  <c r="T242" i="14"/>
  <c r="T241" i="14"/>
  <c r="T240" i="14"/>
  <c r="T239" i="14"/>
  <c r="T238" i="14"/>
  <c r="T237" i="14"/>
  <c r="T236" i="14"/>
  <c r="T235" i="14"/>
  <c r="T234" i="14"/>
  <c r="T233" i="14"/>
  <c r="T232" i="14"/>
  <c r="T231" i="14"/>
  <c r="T230" i="14"/>
  <c r="T229" i="14"/>
  <c r="T228" i="14"/>
  <c r="T227" i="14"/>
  <c r="T226" i="14"/>
  <c r="T225" i="14"/>
  <c r="T224" i="14"/>
  <c r="T223" i="14"/>
  <c r="T222" i="14"/>
  <c r="T221" i="14"/>
  <c r="T220" i="14"/>
  <c r="T219" i="14"/>
  <c r="T218" i="14"/>
  <c r="T217" i="14"/>
  <c r="T216" i="14"/>
  <c r="T215" i="14"/>
  <c r="T214" i="14"/>
  <c r="T213" i="14"/>
  <c r="T212" i="14"/>
  <c r="T211" i="14"/>
  <c r="T210" i="14"/>
  <c r="T209" i="14"/>
  <c r="T208" i="14"/>
  <c r="T207" i="14"/>
  <c r="T206" i="14"/>
  <c r="T205" i="14"/>
  <c r="T204" i="14"/>
  <c r="T203" i="14"/>
  <c r="T202" i="14"/>
  <c r="T201" i="14"/>
  <c r="T200" i="14"/>
  <c r="T199" i="14"/>
  <c r="T198" i="14"/>
  <c r="T197" i="14"/>
  <c r="T196" i="14"/>
  <c r="T195" i="14"/>
  <c r="T194" i="14"/>
  <c r="T193" i="14"/>
  <c r="T192" i="14"/>
  <c r="T191" i="14"/>
  <c r="T190" i="14"/>
  <c r="T189" i="14"/>
  <c r="T188" i="14"/>
  <c r="T187" i="14"/>
  <c r="T186" i="14"/>
  <c r="T185" i="14"/>
  <c r="T184" i="14"/>
  <c r="T183" i="14"/>
  <c r="T182" i="14"/>
  <c r="T181" i="14"/>
  <c r="T180" i="14"/>
  <c r="T179" i="14"/>
  <c r="T178" i="14"/>
  <c r="T177" i="14"/>
  <c r="T176" i="14"/>
  <c r="T175" i="14"/>
  <c r="T174" i="14"/>
  <c r="T173" i="14"/>
  <c r="T172" i="14"/>
  <c r="T171" i="14"/>
  <c r="T170" i="14"/>
  <c r="T169" i="14"/>
  <c r="T168" i="14"/>
  <c r="T167" i="14"/>
  <c r="T166" i="14"/>
  <c r="T165" i="14"/>
  <c r="T164" i="14"/>
  <c r="T163" i="14"/>
  <c r="T162" i="14"/>
  <c r="T161" i="14"/>
  <c r="T160" i="14"/>
  <c r="T159" i="14"/>
  <c r="T158" i="14"/>
  <c r="T157" i="14"/>
  <c r="T156" i="14"/>
  <c r="T155" i="14"/>
  <c r="T154" i="14"/>
  <c r="T153" i="14"/>
  <c r="T152" i="14"/>
  <c r="T151" i="14"/>
  <c r="T150" i="14"/>
  <c r="T149" i="14"/>
  <c r="T148" i="14"/>
  <c r="T147" i="14"/>
  <c r="T146" i="14"/>
  <c r="T145" i="14"/>
  <c r="T144" i="14"/>
  <c r="T143" i="14"/>
  <c r="T142" i="14"/>
  <c r="T141" i="14"/>
  <c r="T140" i="14"/>
  <c r="T139" i="14"/>
  <c r="T138" i="14"/>
  <c r="T137" i="14"/>
  <c r="T136" i="14"/>
  <c r="T135" i="14"/>
  <c r="T134" i="14"/>
  <c r="T133" i="14"/>
  <c r="T132" i="14"/>
  <c r="T131" i="14"/>
  <c r="T130" i="14"/>
  <c r="T129" i="14"/>
  <c r="T128" i="14"/>
  <c r="T127" i="14"/>
  <c r="T126" i="14"/>
  <c r="T125" i="14"/>
  <c r="T124" i="14"/>
  <c r="T123" i="14"/>
  <c r="T122" i="14"/>
  <c r="T121" i="14"/>
  <c r="T120" i="14"/>
  <c r="T119" i="14"/>
  <c r="T118" i="14"/>
  <c r="T117" i="14"/>
  <c r="T116" i="14"/>
  <c r="T115" i="14"/>
  <c r="T114" i="14"/>
  <c r="T113" i="14"/>
  <c r="T112" i="14"/>
  <c r="T111" i="14"/>
  <c r="T110" i="14"/>
  <c r="T109" i="14"/>
  <c r="T108" i="14"/>
  <c r="T107" i="14"/>
  <c r="T106" i="14"/>
  <c r="T105" i="14"/>
  <c r="T104" i="14"/>
  <c r="T103" i="14"/>
  <c r="T102" i="14"/>
  <c r="T101" i="14"/>
  <c r="T100" i="14"/>
  <c r="T99" i="14"/>
  <c r="T98" i="14"/>
  <c r="T97" i="14"/>
  <c r="T96" i="14"/>
  <c r="T95" i="14"/>
  <c r="T94" i="14"/>
  <c r="T93" i="14"/>
  <c r="T92" i="14"/>
  <c r="T91" i="14"/>
  <c r="T90" i="14"/>
  <c r="T89" i="14"/>
  <c r="T88" i="14"/>
  <c r="T87" i="14"/>
  <c r="T86" i="14"/>
  <c r="T85" i="14"/>
  <c r="T84" i="14"/>
  <c r="T83" i="14"/>
  <c r="T82" i="14"/>
  <c r="T81" i="14"/>
  <c r="T80" i="14"/>
  <c r="T79" i="14"/>
  <c r="T78" i="14"/>
  <c r="T77" i="14"/>
  <c r="T76" i="14"/>
  <c r="T75" i="14"/>
  <c r="T74" i="14"/>
  <c r="T73" i="14"/>
  <c r="T72" i="14"/>
  <c r="T71" i="14"/>
  <c r="T70" i="14"/>
  <c r="T69" i="14"/>
  <c r="T68" i="14"/>
  <c r="T67" i="14"/>
  <c r="T66" i="14"/>
  <c r="T65" i="14"/>
  <c r="T64" i="14"/>
  <c r="T63" i="14"/>
  <c r="T62" i="14"/>
  <c r="T61" i="14"/>
  <c r="T60" i="14"/>
  <c r="T59" i="14"/>
  <c r="T58" i="14"/>
  <c r="T57" i="14"/>
  <c r="T56" i="14"/>
  <c r="T55" i="14"/>
  <c r="T54" i="14"/>
  <c r="T53" i="14"/>
  <c r="T52" i="14"/>
  <c r="T51" i="14"/>
  <c r="T50" i="14"/>
  <c r="T49" i="14"/>
  <c r="T48" i="14"/>
  <c r="T47" i="14"/>
  <c r="T46" i="14"/>
  <c r="T45" i="14"/>
  <c r="T44" i="14"/>
  <c r="T43" i="14"/>
  <c r="T42" i="14"/>
  <c r="T41" i="14"/>
  <c r="T40" i="14"/>
  <c r="T39" i="14"/>
  <c r="T38" i="14"/>
  <c r="T37" i="14"/>
  <c r="T36" i="14"/>
  <c r="T35" i="14"/>
  <c r="T34" i="14"/>
  <c r="T33" i="14"/>
  <c r="T32" i="14"/>
  <c r="T31" i="14"/>
  <c r="T30" i="14"/>
  <c r="T29" i="14"/>
  <c r="T28" i="14"/>
  <c r="T27" i="14"/>
  <c r="T26" i="14"/>
  <c r="T25" i="14"/>
  <c r="T24" i="14"/>
  <c r="T23" i="14"/>
  <c r="T22" i="14"/>
  <c r="T21" i="14"/>
  <c r="T20" i="14"/>
  <c r="T19" i="14"/>
  <c r="T18" i="14"/>
  <c r="T17" i="14"/>
  <c r="T16" i="14"/>
  <c r="T15" i="14"/>
  <c r="T14" i="14"/>
  <c r="T13" i="14"/>
  <c r="T12" i="14"/>
  <c r="T11" i="14"/>
  <c r="T10" i="14"/>
  <c r="T9" i="14"/>
  <c r="F10" i="13"/>
  <c r="E10" i="13"/>
  <c r="D10" i="13"/>
  <c r="C10" i="13"/>
  <c r="B10" i="13"/>
  <c r="F9" i="13"/>
  <c r="E9" i="13"/>
  <c r="D9" i="13"/>
  <c r="C9" i="13"/>
  <c r="B9" i="13"/>
  <c r="H6" i="13"/>
  <c r="H3" i="13"/>
  <c r="H2" i="13"/>
  <c r="C67" i="14" l="1"/>
  <c r="D67" i="14"/>
  <c r="E67" i="14"/>
  <c r="F67" i="14"/>
  <c r="C68" i="14"/>
  <c r="D68" i="14"/>
  <c r="E68" i="14"/>
  <c r="F68" i="14"/>
  <c r="C69" i="14"/>
  <c r="D69" i="14"/>
  <c r="E69" i="14"/>
  <c r="F69" i="14"/>
  <c r="C70" i="14"/>
  <c r="D70" i="14"/>
  <c r="E70" i="14"/>
  <c r="F70" i="14"/>
  <c r="C71" i="14"/>
  <c r="D71" i="14"/>
  <c r="E71" i="14"/>
  <c r="F71" i="14"/>
  <c r="C72" i="14"/>
  <c r="D72" i="14"/>
  <c r="E72" i="14"/>
  <c r="F72" i="14"/>
  <c r="C73" i="14"/>
  <c r="D73" i="14"/>
  <c r="E73" i="14"/>
  <c r="F73" i="14"/>
  <c r="C74" i="14"/>
  <c r="D74" i="14"/>
  <c r="E74" i="14"/>
  <c r="F74" i="14"/>
  <c r="C75" i="14"/>
  <c r="D75" i="14"/>
  <c r="E75" i="14"/>
  <c r="F75" i="14"/>
  <c r="C76" i="14"/>
  <c r="D76" i="14"/>
  <c r="E76" i="14"/>
  <c r="F76" i="14"/>
  <c r="C77" i="14"/>
  <c r="D77" i="14"/>
  <c r="E77" i="14"/>
  <c r="F77" i="14"/>
  <c r="C78" i="14"/>
  <c r="D78" i="14"/>
  <c r="E78" i="14"/>
  <c r="F78" i="14"/>
  <c r="C79" i="14"/>
  <c r="D79" i="14"/>
  <c r="E79" i="14"/>
  <c r="F79" i="14"/>
  <c r="C80" i="14"/>
  <c r="D80" i="14"/>
  <c r="E80" i="14"/>
  <c r="F80" i="14"/>
  <c r="C81" i="14"/>
  <c r="D81" i="14"/>
  <c r="E81" i="14"/>
  <c r="F81" i="14"/>
  <c r="C82" i="14"/>
  <c r="D82" i="14"/>
  <c r="E82" i="14"/>
  <c r="F82" i="14"/>
  <c r="C83" i="14"/>
  <c r="D83" i="14"/>
  <c r="E83" i="14"/>
  <c r="F83" i="14"/>
  <c r="C84" i="14"/>
  <c r="D84" i="14"/>
  <c r="E84" i="14"/>
  <c r="F84" i="14"/>
  <c r="C85" i="14"/>
  <c r="D85" i="14"/>
  <c r="E85" i="14"/>
  <c r="F85" i="14"/>
  <c r="C86" i="14"/>
  <c r="D86" i="14"/>
  <c r="E86" i="14"/>
  <c r="F86" i="14"/>
  <c r="C87" i="14"/>
  <c r="D87" i="14"/>
  <c r="E87" i="14"/>
  <c r="F87" i="14"/>
  <c r="C88" i="14"/>
  <c r="D88" i="14"/>
  <c r="E88" i="14"/>
  <c r="F88" i="14"/>
  <c r="C89" i="14"/>
  <c r="D89" i="14"/>
  <c r="E89" i="14"/>
  <c r="F89" i="14"/>
  <c r="C90" i="14"/>
  <c r="D90" i="14"/>
  <c r="E90" i="14"/>
  <c r="F90" i="14"/>
  <c r="C91" i="14"/>
  <c r="D91" i="14"/>
  <c r="E91" i="14"/>
  <c r="F91" i="14"/>
  <c r="C92" i="14"/>
  <c r="D92" i="14"/>
  <c r="E92" i="14"/>
  <c r="F92" i="14"/>
  <c r="C93" i="14"/>
  <c r="D93" i="14"/>
  <c r="E93" i="14"/>
  <c r="F93" i="14"/>
  <c r="C94" i="14"/>
  <c r="D94" i="14"/>
  <c r="E94" i="14"/>
  <c r="F94" i="14"/>
  <c r="C95" i="14"/>
  <c r="D95" i="14"/>
  <c r="E95" i="14"/>
  <c r="F95" i="14"/>
  <c r="C96" i="14"/>
  <c r="D96" i="14"/>
  <c r="E96" i="14"/>
  <c r="F96" i="14"/>
  <c r="C97" i="14"/>
  <c r="D97" i="14"/>
  <c r="E97" i="14"/>
  <c r="F97" i="14"/>
  <c r="C98" i="14"/>
  <c r="D98" i="14"/>
  <c r="E98" i="14"/>
  <c r="F98" i="14"/>
  <c r="C99" i="14"/>
  <c r="D99" i="14"/>
  <c r="E99" i="14"/>
  <c r="F99" i="14"/>
  <c r="C100" i="14"/>
  <c r="D100" i="14"/>
  <c r="E100" i="14"/>
  <c r="F100" i="14"/>
  <c r="C101" i="14"/>
  <c r="D101" i="14"/>
  <c r="E101" i="14"/>
  <c r="F101" i="14"/>
  <c r="C102" i="14"/>
  <c r="D102" i="14"/>
  <c r="E102" i="14"/>
  <c r="F102" i="14"/>
  <c r="C103" i="14"/>
  <c r="D103" i="14"/>
  <c r="E103" i="14"/>
  <c r="F103" i="14"/>
  <c r="C104" i="14"/>
  <c r="D104" i="14"/>
  <c r="E104" i="14"/>
  <c r="F104" i="14"/>
  <c r="C105" i="14"/>
  <c r="D105" i="14"/>
  <c r="E105" i="14"/>
  <c r="F105" i="14"/>
  <c r="C106" i="14"/>
  <c r="D106" i="14"/>
  <c r="E106" i="14"/>
  <c r="F106" i="14"/>
  <c r="C107" i="14"/>
  <c r="D107" i="14"/>
  <c r="E107" i="14"/>
  <c r="F107" i="14"/>
  <c r="C108" i="14"/>
  <c r="D108" i="14"/>
  <c r="E108" i="14"/>
  <c r="F108" i="14"/>
  <c r="C109" i="14"/>
  <c r="D109" i="14"/>
  <c r="E109" i="14"/>
  <c r="F109" i="14"/>
  <c r="C110" i="14"/>
  <c r="D110" i="14"/>
  <c r="E110" i="14"/>
  <c r="F110" i="14"/>
  <c r="C111" i="14"/>
  <c r="D111" i="14"/>
  <c r="E111" i="14"/>
  <c r="F111" i="14"/>
  <c r="C112" i="14"/>
  <c r="D112" i="14"/>
  <c r="E112" i="14"/>
  <c r="F112" i="14"/>
  <c r="C113" i="14"/>
  <c r="D113" i="14"/>
  <c r="E113" i="14"/>
  <c r="F113" i="14"/>
  <c r="C114" i="14"/>
  <c r="D114" i="14"/>
  <c r="E114" i="14"/>
  <c r="F114" i="14"/>
  <c r="C115" i="14"/>
  <c r="D115" i="14"/>
  <c r="E115" i="14"/>
  <c r="F115" i="14"/>
  <c r="C116" i="14"/>
  <c r="D116" i="14"/>
  <c r="E116" i="14"/>
  <c r="F116" i="14"/>
  <c r="C117" i="14"/>
  <c r="D117" i="14"/>
  <c r="E117" i="14"/>
  <c r="F117" i="14"/>
  <c r="C118" i="14"/>
  <c r="D118" i="14"/>
  <c r="E118" i="14"/>
  <c r="F118" i="14"/>
  <c r="C119" i="14"/>
  <c r="D119" i="14"/>
  <c r="E119" i="14"/>
  <c r="F119" i="14"/>
  <c r="C120" i="14"/>
  <c r="D120" i="14"/>
  <c r="E120" i="14"/>
  <c r="F120" i="14"/>
  <c r="C121" i="14"/>
  <c r="D121" i="14"/>
  <c r="E121" i="14"/>
  <c r="F121" i="14"/>
  <c r="C122" i="14"/>
  <c r="D122" i="14"/>
  <c r="E122" i="14"/>
  <c r="F122" i="14"/>
  <c r="C123" i="14"/>
  <c r="D123" i="14"/>
  <c r="E123" i="14"/>
  <c r="F123" i="14"/>
  <c r="C124" i="14"/>
  <c r="D124" i="14"/>
  <c r="E124" i="14"/>
  <c r="F124" i="14"/>
  <c r="C125" i="14"/>
  <c r="D125" i="14"/>
  <c r="E125" i="14"/>
  <c r="F125" i="14"/>
  <c r="C126" i="14"/>
  <c r="D126" i="14"/>
  <c r="E126" i="14"/>
  <c r="F126" i="14"/>
  <c r="C127" i="14"/>
  <c r="D127" i="14"/>
  <c r="E127" i="14"/>
  <c r="F127" i="14"/>
  <c r="C128" i="14"/>
  <c r="D128" i="14"/>
  <c r="E128" i="14"/>
  <c r="F128" i="14"/>
  <c r="C129" i="14"/>
  <c r="D129" i="14"/>
  <c r="E129" i="14"/>
  <c r="F129" i="14"/>
  <c r="C130" i="14"/>
  <c r="D130" i="14"/>
  <c r="E130" i="14"/>
  <c r="F130" i="14"/>
  <c r="C131" i="14"/>
  <c r="D131" i="14"/>
  <c r="E131" i="14"/>
  <c r="F131" i="14"/>
  <c r="C132" i="14"/>
  <c r="D132" i="14"/>
  <c r="E132" i="14"/>
  <c r="F132" i="14"/>
  <c r="C133" i="14"/>
  <c r="D133" i="14"/>
  <c r="E133" i="14"/>
  <c r="F133" i="14"/>
  <c r="C134" i="14"/>
  <c r="D134" i="14"/>
  <c r="E134" i="14"/>
  <c r="F134" i="14"/>
  <c r="C135" i="14"/>
  <c r="D135" i="14"/>
  <c r="E135" i="14"/>
  <c r="F135" i="14"/>
  <c r="C136" i="14"/>
  <c r="D136" i="14"/>
  <c r="E136" i="14"/>
  <c r="F136" i="14"/>
  <c r="C137" i="14"/>
  <c r="D137" i="14"/>
  <c r="E137" i="14"/>
  <c r="F137" i="14"/>
  <c r="C138" i="14"/>
  <c r="D138" i="14"/>
  <c r="E138" i="14"/>
  <c r="F138" i="14"/>
  <c r="C139" i="14"/>
  <c r="D139" i="14"/>
  <c r="E139" i="14"/>
  <c r="F139" i="14"/>
  <c r="C140" i="14"/>
  <c r="D140" i="14"/>
  <c r="E140" i="14"/>
  <c r="F140" i="14"/>
  <c r="C141" i="14"/>
  <c r="D141" i="14"/>
  <c r="E141" i="14"/>
  <c r="F141" i="14"/>
  <c r="C142" i="14"/>
  <c r="D142" i="14"/>
  <c r="E142" i="14"/>
  <c r="B142" i="14" s="1"/>
  <c r="F142" i="14"/>
  <c r="C143" i="14"/>
  <c r="D143" i="14"/>
  <c r="E143" i="14"/>
  <c r="F143" i="14"/>
  <c r="C144" i="14"/>
  <c r="D144" i="14"/>
  <c r="E144" i="14"/>
  <c r="F144" i="14"/>
  <c r="C145" i="14"/>
  <c r="D145" i="14"/>
  <c r="E145" i="14"/>
  <c r="F145" i="14"/>
  <c r="C146" i="14"/>
  <c r="D146" i="14"/>
  <c r="E146" i="14"/>
  <c r="F146" i="14"/>
  <c r="C147" i="14"/>
  <c r="D147" i="14"/>
  <c r="E147" i="14"/>
  <c r="F147" i="14"/>
  <c r="C148" i="14"/>
  <c r="D148" i="14"/>
  <c r="E148" i="14"/>
  <c r="F148" i="14"/>
  <c r="C149" i="14"/>
  <c r="D149" i="14"/>
  <c r="E149" i="14"/>
  <c r="F149" i="14"/>
  <c r="C150" i="14"/>
  <c r="D150" i="14"/>
  <c r="E150" i="14"/>
  <c r="F150" i="14"/>
  <c r="C151" i="14"/>
  <c r="D151" i="14"/>
  <c r="E151" i="14"/>
  <c r="F151" i="14"/>
  <c r="C152" i="14"/>
  <c r="D152" i="14"/>
  <c r="E152" i="14"/>
  <c r="F152" i="14"/>
  <c r="C153" i="14"/>
  <c r="D153" i="14"/>
  <c r="E153" i="14"/>
  <c r="F153" i="14"/>
  <c r="C154" i="14"/>
  <c r="D154" i="14"/>
  <c r="E154" i="14"/>
  <c r="F154" i="14"/>
  <c r="C155" i="14"/>
  <c r="D155" i="14"/>
  <c r="E155" i="14"/>
  <c r="F155" i="14"/>
  <c r="C156" i="14"/>
  <c r="D156" i="14"/>
  <c r="E156" i="14"/>
  <c r="F156" i="14"/>
  <c r="C157" i="14"/>
  <c r="D157" i="14"/>
  <c r="E157" i="14"/>
  <c r="F157" i="14"/>
  <c r="C158" i="14"/>
  <c r="D158" i="14"/>
  <c r="E158" i="14"/>
  <c r="F158" i="14"/>
  <c r="C159" i="14"/>
  <c r="D159" i="14"/>
  <c r="E159" i="14"/>
  <c r="F159" i="14"/>
  <c r="C160" i="14"/>
  <c r="D160" i="14"/>
  <c r="E160" i="14"/>
  <c r="F160" i="14"/>
  <c r="C161" i="14"/>
  <c r="D161" i="14"/>
  <c r="E161" i="14"/>
  <c r="F161" i="14"/>
  <c r="C162" i="14"/>
  <c r="D162" i="14"/>
  <c r="E162" i="14"/>
  <c r="F162" i="14"/>
  <c r="C163" i="14"/>
  <c r="D163" i="14"/>
  <c r="E163" i="14"/>
  <c r="F163" i="14"/>
  <c r="C164" i="14"/>
  <c r="D164" i="14"/>
  <c r="E164" i="14"/>
  <c r="F164" i="14"/>
  <c r="C165" i="14"/>
  <c r="D165" i="14"/>
  <c r="E165" i="14"/>
  <c r="F165" i="14"/>
  <c r="C166" i="14"/>
  <c r="D166" i="14"/>
  <c r="E166" i="14"/>
  <c r="F166" i="14"/>
  <c r="C167" i="14"/>
  <c r="D167" i="14"/>
  <c r="E167" i="14"/>
  <c r="F167" i="14"/>
  <c r="C168" i="14"/>
  <c r="D168" i="14"/>
  <c r="E168" i="14"/>
  <c r="F168" i="14"/>
  <c r="C169" i="14"/>
  <c r="D169" i="14"/>
  <c r="E169" i="14"/>
  <c r="F169" i="14"/>
  <c r="C170" i="14"/>
  <c r="D170" i="14"/>
  <c r="E170" i="14"/>
  <c r="F170" i="14"/>
  <c r="C171" i="14"/>
  <c r="D171" i="14"/>
  <c r="E171" i="14"/>
  <c r="F171" i="14"/>
  <c r="C172" i="14"/>
  <c r="D172" i="14"/>
  <c r="E172" i="14"/>
  <c r="F172" i="14"/>
  <c r="C173" i="14"/>
  <c r="D173" i="14"/>
  <c r="E173" i="14"/>
  <c r="F173" i="14"/>
  <c r="C174" i="14"/>
  <c r="D174" i="14"/>
  <c r="E174" i="14"/>
  <c r="F174" i="14"/>
  <c r="C175" i="14"/>
  <c r="D175" i="14"/>
  <c r="E175" i="14"/>
  <c r="F175" i="14"/>
  <c r="C176" i="14"/>
  <c r="D176" i="14"/>
  <c r="E176" i="14"/>
  <c r="F176" i="14"/>
  <c r="C177" i="14"/>
  <c r="D177" i="14"/>
  <c r="E177" i="14"/>
  <c r="F177" i="14"/>
  <c r="C178" i="14"/>
  <c r="D178" i="14"/>
  <c r="E178" i="14"/>
  <c r="F178" i="14"/>
  <c r="C179" i="14"/>
  <c r="D179" i="14"/>
  <c r="E179" i="14"/>
  <c r="F179" i="14"/>
  <c r="C180" i="14"/>
  <c r="D180" i="14"/>
  <c r="E180" i="14"/>
  <c r="F180" i="14"/>
  <c r="C181" i="14"/>
  <c r="D181" i="14"/>
  <c r="E181" i="14"/>
  <c r="F181" i="14"/>
  <c r="C182" i="14"/>
  <c r="D182" i="14"/>
  <c r="E182" i="14"/>
  <c r="F182" i="14"/>
  <c r="C183" i="14"/>
  <c r="D183" i="14"/>
  <c r="E183" i="14"/>
  <c r="F183" i="14"/>
  <c r="C184" i="14"/>
  <c r="D184" i="14"/>
  <c r="E184" i="14"/>
  <c r="F184" i="14"/>
  <c r="C185" i="14"/>
  <c r="D185" i="14"/>
  <c r="E185" i="14"/>
  <c r="F185" i="14"/>
  <c r="C186" i="14"/>
  <c r="D186" i="14"/>
  <c r="E186" i="14"/>
  <c r="F186" i="14"/>
  <c r="C187" i="14"/>
  <c r="D187" i="14"/>
  <c r="E187" i="14"/>
  <c r="F187" i="14"/>
  <c r="C188" i="14"/>
  <c r="D188" i="14"/>
  <c r="E188" i="14"/>
  <c r="F188" i="14"/>
  <c r="C189" i="14"/>
  <c r="D189" i="14"/>
  <c r="E189" i="14"/>
  <c r="F189" i="14"/>
  <c r="C190" i="14"/>
  <c r="D190" i="14"/>
  <c r="E190" i="14"/>
  <c r="F190" i="14"/>
  <c r="C191" i="14"/>
  <c r="D191" i="14"/>
  <c r="E191" i="14"/>
  <c r="F191" i="14"/>
  <c r="C192" i="14"/>
  <c r="D192" i="14"/>
  <c r="E192" i="14"/>
  <c r="F192" i="14"/>
  <c r="C193" i="14"/>
  <c r="D193" i="14"/>
  <c r="E193" i="14"/>
  <c r="F193" i="14"/>
  <c r="C194" i="14"/>
  <c r="D194" i="14"/>
  <c r="E194" i="14"/>
  <c r="F194" i="14"/>
  <c r="C195" i="14"/>
  <c r="D195" i="14"/>
  <c r="E195" i="14"/>
  <c r="F195" i="14"/>
  <c r="C196" i="14"/>
  <c r="D196" i="14"/>
  <c r="E196" i="14"/>
  <c r="F196" i="14"/>
  <c r="C197" i="14"/>
  <c r="D197" i="14"/>
  <c r="E197" i="14"/>
  <c r="F197" i="14"/>
  <c r="C198" i="14"/>
  <c r="D198" i="14"/>
  <c r="E198" i="14"/>
  <c r="F198" i="14"/>
  <c r="C199" i="14"/>
  <c r="D199" i="14"/>
  <c r="E199" i="14"/>
  <c r="F199" i="14"/>
  <c r="C200" i="14"/>
  <c r="D200" i="14"/>
  <c r="E200" i="14"/>
  <c r="F200" i="14"/>
  <c r="C201" i="14"/>
  <c r="D201" i="14"/>
  <c r="E201" i="14"/>
  <c r="F201" i="14"/>
  <c r="C202" i="14"/>
  <c r="D202" i="14"/>
  <c r="E202" i="14"/>
  <c r="F202" i="14"/>
  <c r="C203" i="14"/>
  <c r="D203" i="14"/>
  <c r="E203" i="14"/>
  <c r="F203" i="14"/>
  <c r="C204" i="14"/>
  <c r="D204" i="14"/>
  <c r="E204" i="14"/>
  <c r="F204" i="14"/>
  <c r="C205" i="14"/>
  <c r="D205" i="14"/>
  <c r="E205" i="14"/>
  <c r="F205" i="14"/>
  <c r="C206" i="14"/>
  <c r="D206" i="14"/>
  <c r="E206" i="14"/>
  <c r="F206" i="14"/>
  <c r="C207" i="14"/>
  <c r="D207" i="14"/>
  <c r="E207" i="14"/>
  <c r="F207" i="14"/>
  <c r="C208" i="14"/>
  <c r="D208" i="14"/>
  <c r="E208" i="14"/>
  <c r="F208" i="14"/>
  <c r="C209" i="14"/>
  <c r="D209" i="14"/>
  <c r="E209" i="14"/>
  <c r="F209" i="14"/>
  <c r="C210" i="14"/>
  <c r="D210" i="14"/>
  <c r="E210" i="14"/>
  <c r="F210" i="14"/>
  <c r="C211" i="14"/>
  <c r="D211" i="14"/>
  <c r="E211" i="14"/>
  <c r="F211" i="14"/>
  <c r="C212" i="14"/>
  <c r="D212" i="14"/>
  <c r="E212" i="14"/>
  <c r="F212" i="14"/>
  <c r="C213" i="14"/>
  <c r="D213" i="14"/>
  <c r="E213" i="14"/>
  <c r="F213" i="14"/>
  <c r="C214" i="14"/>
  <c r="D214" i="14"/>
  <c r="E214" i="14"/>
  <c r="F214" i="14"/>
  <c r="C215" i="14"/>
  <c r="D215" i="14"/>
  <c r="E215" i="14"/>
  <c r="F215" i="14"/>
  <c r="C216" i="14"/>
  <c r="D216" i="14"/>
  <c r="E216" i="14"/>
  <c r="F216" i="14"/>
  <c r="C217" i="14"/>
  <c r="D217" i="14"/>
  <c r="E217" i="14"/>
  <c r="F217" i="14"/>
  <c r="C218" i="14"/>
  <c r="D218" i="14"/>
  <c r="E218" i="14"/>
  <c r="F218" i="14"/>
  <c r="C219" i="14"/>
  <c r="D219" i="14"/>
  <c r="E219" i="14"/>
  <c r="F219" i="14"/>
  <c r="C220" i="14"/>
  <c r="D220" i="14"/>
  <c r="E220" i="14"/>
  <c r="F220" i="14"/>
  <c r="C221" i="14"/>
  <c r="D221" i="14"/>
  <c r="E221" i="14"/>
  <c r="F221" i="14"/>
  <c r="C222" i="14"/>
  <c r="D222" i="14"/>
  <c r="E222" i="14"/>
  <c r="F222" i="14"/>
  <c r="C223" i="14"/>
  <c r="D223" i="14"/>
  <c r="E223" i="14"/>
  <c r="F223" i="14"/>
  <c r="C224" i="14"/>
  <c r="D224" i="14"/>
  <c r="E224" i="14"/>
  <c r="F224" i="14"/>
  <c r="C225" i="14"/>
  <c r="D225" i="14"/>
  <c r="E225" i="14"/>
  <c r="F225" i="14"/>
  <c r="C226" i="14"/>
  <c r="D226" i="14"/>
  <c r="E226" i="14"/>
  <c r="F226" i="14"/>
  <c r="C227" i="14"/>
  <c r="D227" i="14"/>
  <c r="E227" i="14"/>
  <c r="F227" i="14"/>
  <c r="C228" i="14"/>
  <c r="D228" i="14"/>
  <c r="E228" i="14"/>
  <c r="F228" i="14"/>
  <c r="C229" i="14"/>
  <c r="D229" i="14"/>
  <c r="E229" i="14"/>
  <c r="F229" i="14"/>
  <c r="C230" i="14"/>
  <c r="D230" i="14"/>
  <c r="E230" i="14"/>
  <c r="F230" i="14"/>
  <c r="C231" i="14"/>
  <c r="D231" i="14"/>
  <c r="E231" i="14"/>
  <c r="F231" i="14"/>
  <c r="C232" i="14"/>
  <c r="D232" i="14"/>
  <c r="E232" i="14"/>
  <c r="F232" i="14"/>
  <c r="C233" i="14"/>
  <c r="D233" i="14"/>
  <c r="E233" i="14"/>
  <c r="F233" i="14"/>
  <c r="C234" i="14"/>
  <c r="D234" i="14"/>
  <c r="E234" i="14"/>
  <c r="F234" i="14"/>
  <c r="C235" i="14"/>
  <c r="D235" i="14"/>
  <c r="E235" i="14"/>
  <c r="F235" i="14"/>
  <c r="C236" i="14"/>
  <c r="D236" i="14"/>
  <c r="E236" i="14"/>
  <c r="F236" i="14"/>
  <c r="C237" i="14"/>
  <c r="D237" i="14"/>
  <c r="E237" i="14"/>
  <c r="F237" i="14"/>
  <c r="C238" i="14"/>
  <c r="D238" i="14"/>
  <c r="E238" i="14"/>
  <c r="B238" i="14" s="1"/>
  <c r="F238" i="14"/>
  <c r="C239" i="14"/>
  <c r="D239" i="14"/>
  <c r="E239" i="14"/>
  <c r="F239" i="14"/>
  <c r="C240" i="14"/>
  <c r="D240" i="14"/>
  <c r="E240" i="14"/>
  <c r="F240" i="14"/>
  <c r="C241" i="14"/>
  <c r="D241" i="14"/>
  <c r="E241" i="14"/>
  <c r="F241" i="14"/>
  <c r="C242" i="14"/>
  <c r="D242" i="14"/>
  <c r="E242" i="14"/>
  <c r="F242" i="14"/>
  <c r="C243" i="14"/>
  <c r="D243" i="14"/>
  <c r="E243" i="14"/>
  <c r="F243" i="14"/>
  <c r="C244" i="14"/>
  <c r="D244" i="14"/>
  <c r="E244" i="14"/>
  <c r="F244" i="14"/>
  <c r="C245" i="14"/>
  <c r="D245" i="14"/>
  <c r="E245" i="14"/>
  <c r="F245" i="14"/>
  <c r="C246" i="14"/>
  <c r="D246" i="14"/>
  <c r="E246" i="14"/>
  <c r="F246" i="14"/>
  <c r="C247" i="14"/>
  <c r="D247" i="14"/>
  <c r="E247" i="14"/>
  <c r="F247" i="14"/>
  <c r="C248" i="14"/>
  <c r="D248" i="14"/>
  <c r="E248" i="14"/>
  <c r="F248" i="14"/>
  <c r="C249" i="14"/>
  <c r="D249" i="14"/>
  <c r="E249" i="14"/>
  <c r="F249" i="14"/>
  <c r="C250" i="14"/>
  <c r="D250" i="14"/>
  <c r="E250" i="14"/>
  <c r="F250" i="14"/>
  <c r="C251" i="14"/>
  <c r="D251" i="14"/>
  <c r="E251" i="14"/>
  <c r="F251" i="14"/>
  <c r="C252" i="14"/>
  <c r="D252" i="14"/>
  <c r="E252" i="14"/>
  <c r="F252" i="14"/>
  <c r="C253" i="14"/>
  <c r="D253" i="14"/>
  <c r="E253" i="14"/>
  <c r="F253" i="14"/>
  <c r="C254" i="14"/>
  <c r="D254" i="14"/>
  <c r="E254" i="14"/>
  <c r="F254" i="14"/>
  <c r="C255" i="14"/>
  <c r="D255" i="14"/>
  <c r="E255" i="14"/>
  <c r="F255" i="14"/>
  <c r="C256" i="14"/>
  <c r="D256" i="14"/>
  <c r="E256" i="14"/>
  <c r="F256" i="14"/>
  <c r="C257" i="14"/>
  <c r="D257" i="14"/>
  <c r="E257" i="14"/>
  <c r="F257" i="14"/>
  <c r="C258" i="14"/>
  <c r="D258" i="14"/>
  <c r="E258" i="14"/>
  <c r="F258" i="14"/>
  <c r="C259" i="14"/>
  <c r="D259" i="14"/>
  <c r="E259" i="14"/>
  <c r="F259" i="14"/>
  <c r="C260" i="14"/>
  <c r="D260" i="14"/>
  <c r="E260" i="14"/>
  <c r="F260" i="14"/>
  <c r="C261" i="14"/>
  <c r="D261" i="14"/>
  <c r="E261" i="14"/>
  <c r="F261" i="14"/>
  <c r="C262" i="14"/>
  <c r="D262" i="14"/>
  <c r="E262" i="14"/>
  <c r="F262" i="14"/>
  <c r="C263" i="14"/>
  <c r="D263" i="14"/>
  <c r="E263" i="14"/>
  <c r="F263" i="14"/>
  <c r="C264" i="14"/>
  <c r="D264" i="14"/>
  <c r="E264" i="14"/>
  <c r="F264" i="14"/>
  <c r="C265" i="14"/>
  <c r="D265" i="14"/>
  <c r="E265" i="14"/>
  <c r="F265" i="14"/>
  <c r="C266" i="14"/>
  <c r="D266" i="14"/>
  <c r="E266" i="14"/>
  <c r="F266" i="14"/>
  <c r="C267" i="14"/>
  <c r="D267" i="14"/>
  <c r="E267" i="14"/>
  <c r="F267" i="14"/>
  <c r="C268" i="14"/>
  <c r="D268" i="14"/>
  <c r="E268" i="14"/>
  <c r="F268" i="14"/>
  <c r="C269" i="14"/>
  <c r="D269" i="14"/>
  <c r="E269" i="14"/>
  <c r="F269" i="14"/>
  <c r="C270" i="14"/>
  <c r="D270" i="14"/>
  <c r="E270" i="14"/>
  <c r="F270" i="14"/>
  <c r="C271" i="14"/>
  <c r="D271" i="14"/>
  <c r="E271" i="14"/>
  <c r="F271" i="14"/>
  <c r="C272" i="14"/>
  <c r="D272" i="14"/>
  <c r="E272" i="14"/>
  <c r="F272" i="14"/>
  <c r="C273" i="14"/>
  <c r="D273" i="14"/>
  <c r="E273" i="14"/>
  <c r="F273" i="14"/>
  <c r="C274" i="14"/>
  <c r="D274" i="14"/>
  <c r="E274" i="14"/>
  <c r="F274" i="14"/>
  <c r="C275" i="14"/>
  <c r="D275" i="14"/>
  <c r="E275" i="14"/>
  <c r="F275" i="14"/>
  <c r="C276" i="14"/>
  <c r="D276" i="14"/>
  <c r="E276" i="14"/>
  <c r="F276" i="14"/>
  <c r="C277" i="14"/>
  <c r="D277" i="14"/>
  <c r="E277" i="14"/>
  <c r="F277" i="14"/>
  <c r="C278" i="14"/>
  <c r="D278" i="14"/>
  <c r="E278" i="14"/>
  <c r="F278" i="14"/>
  <c r="C279" i="14"/>
  <c r="D279" i="14"/>
  <c r="E279" i="14"/>
  <c r="F279" i="14"/>
  <c r="C280" i="14"/>
  <c r="D280" i="14"/>
  <c r="E280" i="14"/>
  <c r="F280" i="14"/>
  <c r="C281" i="14"/>
  <c r="D281" i="14"/>
  <c r="E281" i="14"/>
  <c r="F281" i="14"/>
  <c r="C282" i="14"/>
  <c r="D282" i="14"/>
  <c r="E282" i="14"/>
  <c r="F282" i="14"/>
  <c r="C283" i="14"/>
  <c r="D283" i="14"/>
  <c r="E283" i="14"/>
  <c r="F283" i="14"/>
  <c r="C284" i="14"/>
  <c r="D284" i="14"/>
  <c r="E284" i="14"/>
  <c r="F284" i="14"/>
  <c r="C285" i="14"/>
  <c r="D285" i="14"/>
  <c r="E285" i="14"/>
  <c r="F285" i="14"/>
  <c r="C286" i="14"/>
  <c r="D286" i="14"/>
  <c r="E286" i="14"/>
  <c r="F286" i="14"/>
  <c r="C287" i="14"/>
  <c r="D287" i="14"/>
  <c r="E287" i="14"/>
  <c r="F287" i="14"/>
  <c r="C288" i="14"/>
  <c r="D288" i="14"/>
  <c r="E288" i="14"/>
  <c r="F288" i="14"/>
  <c r="C289" i="14"/>
  <c r="D289" i="14"/>
  <c r="E289" i="14"/>
  <c r="F289" i="14"/>
  <c r="C290" i="14"/>
  <c r="D290" i="14"/>
  <c r="E290" i="14"/>
  <c r="F290" i="14"/>
  <c r="C291" i="14"/>
  <c r="D291" i="14"/>
  <c r="E291" i="14"/>
  <c r="F291" i="14"/>
  <c r="C292" i="14"/>
  <c r="D292" i="14"/>
  <c r="E292" i="14"/>
  <c r="F292" i="14"/>
  <c r="C293" i="14"/>
  <c r="D293" i="14"/>
  <c r="E293" i="14"/>
  <c r="F293" i="14"/>
  <c r="C294" i="14"/>
  <c r="D294" i="14"/>
  <c r="E294" i="14"/>
  <c r="F294" i="14"/>
  <c r="C295" i="14"/>
  <c r="D295" i="14"/>
  <c r="E295" i="14"/>
  <c r="F295" i="14"/>
  <c r="C296" i="14"/>
  <c r="D296" i="14"/>
  <c r="E296" i="14"/>
  <c r="F296" i="14"/>
  <c r="C297" i="14"/>
  <c r="D297" i="14"/>
  <c r="E297" i="14"/>
  <c r="F297" i="14"/>
  <c r="C298" i="14"/>
  <c r="D298" i="14"/>
  <c r="E298" i="14"/>
  <c r="F298" i="14"/>
  <c r="C299" i="14"/>
  <c r="D299" i="14"/>
  <c r="E299" i="14"/>
  <c r="F299" i="14"/>
  <c r="C300" i="14"/>
  <c r="D300" i="14"/>
  <c r="E300" i="14"/>
  <c r="F300" i="14"/>
  <c r="C301" i="14"/>
  <c r="D301" i="14"/>
  <c r="E301" i="14"/>
  <c r="F301" i="14"/>
  <c r="C302" i="14"/>
  <c r="D302" i="14"/>
  <c r="E302" i="14"/>
  <c r="F302" i="14"/>
  <c r="C303" i="14"/>
  <c r="D303" i="14"/>
  <c r="E303" i="14"/>
  <c r="F303" i="14"/>
  <c r="C304" i="14"/>
  <c r="D304" i="14"/>
  <c r="E304" i="14"/>
  <c r="F304" i="14"/>
  <c r="C305" i="14"/>
  <c r="D305" i="14"/>
  <c r="E305" i="14"/>
  <c r="F305" i="14"/>
  <c r="C306" i="14"/>
  <c r="D306" i="14"/>
  <c r="E306" i="14"/>
  <c r="F306" i="14"/>
  <c r="C307" i="14"/>
  <c r="D307" i="14"/>
  <c r="E307" i="14"/>
  <c r="F307" i="14"/>
  <c r="C308" i="14"/>
  <c r="D308" i="14"/>
  <c r="E308" i="14"/>
  <c r="F308" i="14"/>
  <c r="C309" i="14"/>
  <c r="D309" i="14"/>
  <c r="E309" i="14"/>
  <c r="F309" i="14"/>
  <c r="C310" i="14"/>
  <c r="D310" i="14"/>
  <c r="E310" i="14"/>
  <c r="F310" i="14"/>
  <c r="C311" i="14"/>
  <c r="D311" i="14"/>
  <c r="E311" i="14"/>
  <c r="F311" i="14"/>
  <c r="C312" i="14"/>
  <c r="D312" i="14"/>
  <c r="E312" i="14"/>
  <c r="F312" i="14"/>
  <c r="C313" i="14"/>
  <c r="D313" i="14"/>
  <c r="E313" i="14"/>
  <c r="F313" i="14"/>
  <c r="C314" i="14"/>
  <c r="D314" i="14"/>
  <c r="E314" i="14"/>
  <c r="F314" i="14"/>
  <c r="C315" i="14"/>
  <c r="D315" i="14"/>
  <c r="E315" i="14"/>
  <c r="F315" i="14"/>
  <c r="C316" i="14"/>
  <c r="D316" i="14"/>
  <c r="E316" i="14"/>
  <c r="F316" i="14"/>
  <c r="C317" i="14"/>
  <c r="D317" i="14"/>
  <c r="E317" i="14"/>
  <c r="F317" i="14"/>
  <c r="C318" i="14"/>
  <c r="D318" i="14"/>
  <c r="E318" i="14"/>
  <c r="F318" i="14"/>
  <c r="C319" i="14"/>
  <c r="D319" i="14"/>
  <c r="E319" i="14"/>
  <c r="F319" i="14"/>
  <c r="C320" i="14"/>
  <c r="D320" i="14"/>
  <c r="E320" i="14"/>
  <c r="F320" i="14"/>
  <c r="C321" i="14"/>
  <c r="D321" i="14"/>
  <c r="E321" i="14"/>
  <c r="F321" i="14"/>
  <c r="C322" i="14"/>
  <c r="D322" i="14"/>
  <c r="E322" i="14"/>
  <c r="F322" i="14"/>
  <c r="C323" i="14"/>
  <c r="D323" i="14"/>
  <c r="E323" i="14"/>
  <c r="F323" i="14"/>
  <c r="C324" i="14"/>
  <c r="D324" i="14"/>
  <c r="E324" i="14"/>
  <c r="F324" i="14"/>
  <c r="C325" i="14"/>
  <c r="D325" i="14"/>
  <c r="E325" i="14"/>
  <c r="F325" i="14"/>
  <c r="C326" i="14"/>
  <c r="D326" i="14"/>
  <c r="E326" i="14"/>
  <c r="F326" i="14"/>
  <c r="C327" i="14"/>
  <c r="D327" i="14"/>
  <c r="E327" i="14"/>
  <c r="F327" i="14"/>
  <c r="C328" i="14"/>
  <c r="D328" i="14"/>
  <c r="E328" i="14"/>
  <c r="F328" i="14"/>
  <c r="C329" i="14"/>
  <c r="D329" i="14"/>
  <c r="E329" i="14"/>
  <c r="F329" i="14"/>
  <c r="C330" i="14"/>
  <c r="D330" i="14"/>
  <c r="E330" i="14"/>
  <c r="F330" i="14"/>
  <c r="C331" i="14"/>
  <c r="D331" i="14"/>
  <c r="E331" i="14"/>
  <c r="F331" i="14"/>
  <c r="C332" i="14"/>
  <c r="D332" i="14"/>
  <c r="E332" i="14"/>
  <c r="F332" i="14"/>
  <c r="C333" i="14"/>
  <c r="D333" i="14"/>
  <c r="E333" i="14"/>
  <c r="F333" i="14"/>
  <c r="C334" i="14"/>
  <c r="D334" i="14"/>
  <c r="E334" i="14"/>
  <c r="F334" i="14"/>
  <c r="C335" i="14"/>
  <c r="D335" i="14"/>
  <c r="E335" i="14"/>
  <c r="F335" i="14"/>
  <c r="C336" i="14"/>
  <c r="D336" i="14"/>
  <c r="E336" i="14"/>
  <c r="F336" i="14"/>
  <c r="C337" i="14"/>
  <c r="D337" i="14"/>
  <c r="E337" i="14"/>
  <c r="F337" i="14"/>
  <c r="C338" i="14"/>
  <c r="D338" i="14"/>
  <c r="E338" i="14"/>
  <c r="F338" i="14"/>
  <c r="C339" i="14"/>
  <c r="D339" i="14"/>
  <c r="E339" i="14"/>
  <c r="F339" i="14"/>
  <c r="C340" i="14"/>
  <c r="D340" i="14"/>
  <c r="E340" i="14"/>
  <c r="F340" i="14"/>
  <c r="C341" i="14"/>
  <c r="D341" i="14"/>
  <c r="E341" i="14"/>
  <c r="F341" i="14"/>
  <c r="C342" i="14"/>
  <c r="D342" i="14"/>
  <c r="E342" i="14"/>
  <c r="F342" i="14"/>
  <c r="C343" i="14"/>
  <c r="D343" i="14"/>
  <c r="E343" i="14"/>
  <c r="F343" i="14"/>
  <c r="C344" i="14"/>
  <c r="D344" i="14"/>
  <c r="E344" i="14"/>
  <c r="F344" i="14"/>
  <c r="C345" i="14"/>
  <c r="D345" i="14"/>
  <c r="E345" i="14"/>
  <c r="F345" i="14"/>
  <c r="C346" i="14"/>
  <c r="D346" i="14"/>
  <c r="E346" i="14"/>
  <c r="F346" i="14"/>
  <c r="C347" i="14"/>
  <c r="D347" i="14"/>
  <c r="E347" i="14"/>
  <c r="F347" i="14"/>
  <c r="C348" i="14"/>
  <c r="D348" i="14"/>
  <c r="E348" i="14"/>
  <c r="F348" i="14"/>
  <c r="C349" i="14"/>
  <c r="D349" i="14"/>
  <c r="E349" i="14"/>
  <c r="F349" i="14"/>
  <c r="C350" i="14"/>
  <c r="D350" i="14"/>
  <c r="E350" i="14"/>
  <c r="F350" i="14"/>
  <c r="C351" i="14"/>
  <c r="D351" i="14"/>
  <c r="E351" i="14"/>
  <c r="F351" i="14"/>
  <c r="C352" i="14"/>
  <c r="D352" i="14"/>
  <c r="E352" i="14"/>
  <c r="F352" i="14"/>
  <c r="C353" i="14"/>
  <c r="D353" i="14"/>
  <c r="E353" i="14"/>
  <c r="F353" i="14"/>
  <c r="C354" i="14"/>
  <c r="D354" i="14"/>
  <c r="E354" i="14"/>
  <c r="F354" i="14"/>
  <c r="C355" i="14"/>
  <c r="D355" i="14"/>
  <c r="E355" i="14"/>
  <c r="F355" i="14"/>
  <c r="C356" i="14"/>
  <c r="D356" i="14"/>
  <c r="E356" i="14"/>
  <c r="F356" i="14"/>
  <c r="C357" i="14"/>
  <c r="D357" i="14"/>
  <c r="E357" i="14"/>
  <c r="F357" i="14"/>
  <c r="C358" i="14"/>
  <c r="D358" i="14"/>
  <c r="E358" i="14"/>
  <c r="F358" i="14"/>
  <c r="C359" i="14"/>
  <c r="D359" i="14"/>
  <c r="E359" i="14"/>
  <c r="F359" i="14"/>
  <c r="C360" i="14"/>
  <c r="D360" i="14"/>
  <c r="E360" i="14"/>
  <c r="F360" i="14"/>
  <c r="C361" i="14"/>
  <c r="D361" i="14"/>
  <c r="E361" i="14"/>
  <c r="F361" i="14"/>
  <c r="C362" i="14"/>
  <c r="D362" i="14"/>
  <c r="E362" i="14"/>
  <c r="F362" i="14"/>
  <c r="C363" i="14"/>
  <c r="D363" i="14"/>
  <c r="E363" i="14"/>
  <c r="F363" i="14"/>
  <c r="C364" i="14"/>
  <c r="D364" i="14"/>
  <c r="E364" i="14"/>
  <c r="F364" i="14"/>
  <c r="C365" i="14"/>
  <c r="D365" i="14"/>
  <c r="E365" i="14"/>
  <c r="F365" i="14"/>
  <c r="C366" i="14"/>
  <c r="D366" i="14"/>
  <c r="E366" i="14"/>
  <c r="F366" i="14"/>
  <c r="C367" i="14"/>
  <c r="D367" i="14"/>
  <c r="E367" i="14"/>
  <c r="F367" i="14"/>
  <c r="C368" i="14"/>
  <c r="D368" i="14"/>
  <c r="E368" i="14"/>
  <c r="F368" i="14"/>
  <c r="C369" i="14"/>
  <c r="D369" i="14"/>
  <c r="E369" i="14"/>
  <c r="F369" i="14"/>
  <c r="C370" i="14"/>
  <c r="D370" i="14"/>
  <c r="E370" i="14"/>
  <c r="F370" i="14"/>
  <c r="C371" i="14"/>
  <c r="D371" i="14"/>
  <c r="E371" i="14"/>
  <c r="F371" i="14"/>
  <c r="C372" i="14"/>
  <c r="D372" i="14"/>
  <c r="E372" i="14"/>
  <c r="F372" i="14"/>
  <c r="C373" i="14"/>
  <c r="D373" i="14"/>
  <c r="E373" i="14"/>
  <c r="F373" i="14"/>
  <c r="C374" i="14"/>
  <c r="D374" i="14"/>
  <c r="E374" i="14"/>
  <c r="F374" i="14"/>
  <c r="C375" i="14"/>
  <c r="D375" i="14"/>
  <c r="E375" i="14"/>
  <c r="F375" i="14"/>
  <c r="C376" i="14"/>
  <c r="D376" i="14"/>
  <c r="E376" i="14"/>
  <c r="F376" i="14"/>
  <c r="C377" i="14"/>
  <c r="D377" i="14"/>
  <c r="E377" i="14"/>
  <c r="F377" i="14"/>
  <c r="C378" i="14"/>
  <c r="D378" i="14"/>
  <c r="E378" i="14"/>
  <c r="F378" i="14"/>
  <c r="C379" i="14"/>
  <c r="D379" i="14"/>
  <c r="E379" i="14"/>
  <c r="F379" i="14"/>
  <c r="C380" i="14"/>
  <c r="D380" i="14"/>
  <c r="E380" i="14"/>
  <c r="F380" i="14"/>
  <c r="C381" i="14"/>
  <c r="D381" i="14"/>
  <c r="E381" i="14"/>
  <c r="F381" i="14"/>
  <c r="C382" i="14"/>
  <c r="D382" i="14"/>
  <c r="E382" i="14"/>
  <c r="F382" i="14"/>
  <c r="C383" i="14"/>
  <c r="D383" i="14"/>
  <c r="E383" i="14"/>
  <c r="F383" i="14"/>
  <c r="C384" i="14"/>
  <c r="D384" i="14"/>
  <c r="E384" i="14"/>
  <c r="F384" i="14"/>
  <c r="C385" i="14"/>
  <c r="D385" i="14"/>
  <c r="E385" i="14"/>
  <c r="F385" i="14"/>
  <c r="C386" i="14"/>
  <c r="D386" i="14"/>
  <c r="E386" i="14"/>
  <c r="F386" i="14"/>
  <c r="C387" i="14"/>
  <c r="D387" i="14"/>
  <c r="E387" i="14"/>
  <c r="F387" i="14"/>
  <c r="C388" i="14"/>
  <c r="D388" i="14"/>
  <c r="E388" i="14"/>
  <c r="F388" i="14"/>
  <c r="C389" i="14"/>
  <c r="D389" i="14"/>
  <c r="E389" i="14"/>
  <c r="F389" i="14"/>
  <c r="C390" i="14"/>
  <c r="D390" i="14"/>
  <c r="E390" i="14"/>
  <c r="F390" i="14"/>
  <c r="C391" i="14"/>
  <c r="D391" i="14"/>
  <c r="E391" i="14"/>
  <c r="F391" i="14"/>
  <c r="C392" i="14"/>
  <c r="D392" i="14"/>
  <c r="E392" i="14"/>
  <c r="F392" i="14"/>
  <c r="C393" i="14"/>
  <c r="D393" i="14"/>
  <c r="E393" i="14"/>
  <c r="F393" i="14"/>
  <c r="C394" i="14"/>
  <c r="D394" i="14"/>
  <c r="E394" i="14"/>
  <c r="F394" i="14"/>
  <c r="C395" i="14"/>
  <c r="D395" i="14"/>
  <c r="E395" i="14"/>
  <c r="F395" i="14"/>
  <c r="C396" i="14"/>
  <c r="D396" i="14"/>
  <c r="E396" i="14"/>
  <c r="F396" i="14"/>
  <c r="C397" i="14"/>
  <c r="D397" i="14"/>
  <c r="E397" i="14"/>
  <c r="F397" i="14"/>
  <c r="C398" i="14"/>
  <c r="D398" i="14"/>
  <c r="E398" i="14"/>
  <c r="F398" i="14"/>
  <c r="C399" i="14"/>
  <c r="D399" i="14"/>
  <c r="E399" i="14"/>
  <c r="F399" i="14"/>
  <c r="C400" i="14"/>
  <c r="D400" i="14"/>
  <c r="E400" i="14"/>
  <c r="F400" i="14"/>
  <c r="C401" i="14"/>
  <c r="D401" i="14"/>
  <c r="E401" i="14"/>
  <c r="F401" i="14"/>
  <c r="C402" i="14"/>
  <c r="D402" i="14"/>
  <c r="E402" i="14"/>
  <c r="F402" i="14"/>
  <c r="C403" i="14"/>
  <c r="D403" i="14"/>
  <c r="E403" i="14"/>
  <c r="F403" i="14"/>
  <c r="C404" i="14"/>
  <c r="D404" i="14"/>
  <c r="E404" i="14"/>
  <c r="F404" i="14"/>
  <c r="C405" i="14"/>
  <c r="D405" i="14"/>
  <c r="E405" i="14"/>
  <c r="F405" i="14"/>
  <c r="C406" i="14"/>
  <c r="D406" i="14"/>
  <c r="E406" i="14"/>
  <c r="F406" i="14"/>
  <c r="C407" i="14"/>
  <c r="D407" i="14"/>
  <c r="E407" i="14"/>
  <c r="F407" i="14"/>
  <c r="C408" i="14"/>
  <c r="D408" i="14"/>
  <c r="E408" i="14"/>
  <c r="F408" i="14"/>
  <c r="C409" i="14"/>
  <c r="D409" i="14"/>
  <c r="E409" i="14"/>
  <c r="F409" i="14"/>
  <c r="C410" i="14"/>
  <c r="D410" i="14"/>
  <c r="E410" i="14"/>
  <c r="F410" i="14"/>
  <c r="C411" i="14"/>
  <c r="D411" i="14"/>
  <c r="E411" i="14"/>
  <c r="F411" i="14"/>
  <c r="C412" i="14"/>
  <c r="D412" i="14"/>
  <c r="E412" i="14"/>
  <c r="F412" i="14"/>
  <c r="C413" i="14"/>
  <c r="D413" i="14"/>
  <c r="E413" i="14"/>
  <c r="F413" i="14"/>
  <c r="C414" i="14"/>
  <c r="D414" i="14"/>
  <c r="E414" i="14"/>
  <c r="F414" i="14"/>
  <c r="C415" i="14"/>
  <c r="D415" i="14"/>
  <c r="E415" i="14"/>
  <c r="F415" i="14"/>
  <c r="C416" i="14"/>
  <c r="D416" i="14"/>
  <c r="E416" i="14"/>
  <c r="F416" i="14"/>
  <c r="C417" i="14"/>
  <c r="D417" i="14"/>
  <c r="E417" i="14"/>
  <c r="F417" i="14"/>
  <c r="C418" i="14"/>
  <c r="D418" i="14"/>
  <c r="E418" i="14"/>
  <c r="F418" i="14"/>
  <c r="C419" i="14"/>
  <c r="D419" i="14"/>
  <c r="E419" i="14"/>
  <c r="F419" i="14"/>
  <c r="C420" i="14"/>
  <c r="D420" i="14"/>
  <c r="E420" i="14"/>
  <c r="F420" i="14"/>
  <c r="C421" i="14"/>
  <c r="D421" i="14"/>
  <c r="E421" i="14"/>
  <c r="F421" i="14"/>
  <c r="C422" i="14"/>
  <c r="D422" i="14"/>
  <c r="E422" i="14"/>
  <c r="F422" i="14"/>
  <c r="C423" i="14"/>
  <c r="D423" i="14"/>
  <c r="E423" i="14"/>
  <c r="F423" i="14"/>
  <c r="C424" i="14"/>
  <c r="D424" i="14"/>
  <c r="E424" i="14"/>
  <c r="F424" i="14"/>
  <c r="C425" i="14"/>
  <c r="D425" i="14"/>
  <c r="E425" i="14"/>
  <c r="F425" i="14"/>
  <c r="C426" i="14"/>
  <c r="D426" i="14"/>
  <c r="E426" i="14"/>
  <c r="F426" i="14"/>
  <c r="C427" i="14"/>
  <c r="D427" i="14"/>
  <c r="E427" i="14"/>
  <c r="F427" i="14"/>
  <c r="C428" i="14"/>
  <c r="D428" i="14"/>
  <c r="E428" i="14"/>
  <c r="F428" i="14"/>
  <c r="C429" i="14"/>
  <c r="D429" i="14"/>
  <c r="E429" i="14"/>
  <c r="F429" i="14"/>
  <c r="C430" i="14"/>
  <c r="D430" i="14"/>
  <c r="E430" i="14"/>
  <c r="F430" i="14"/>
  <c r="C431" i="14"/>
  <c r="D431" i="14"/>
  <c r="E431" i="14"/>
  <c r="F431" i="14"/>
  <c r="C432" i="14"/>
  <c r="D432" i="14"/>
  <c r="E432" i="14"/>
  <c r="F432" i="14"/>
  <c r="C433" i="14"/>
  <c r="D433" i="14"/>
  <c r="E433" i="14"/>
  <c r="F433" i="14"/>
  <c r="C434" i="14"/>
  <c r="D434" i="14"/>
  <c r="E434" i="14"/>
  <c r="F434" i="14"/>
  <c r="C435" i="14"/>
  <c r="D435" i="14"/>
  <c r="E435" i="14"/>
  <c r="F435" i="14"/>
  <c r="C436" i="14"/>
  <c r="D436" i="14"/>
  <c r="E436" i="14"/>
  <c r="F436" i="14"/>
  <c r="C437" i="14"/>
  <c r="D437" i="14"/>
  <c r="E437" i="14"/>
  <c r="F437" i="14"/>
  <c r="C438" i="14"/>
  <c r="D438" i="14"/>
  <c r="E438" i="14"/>
  <c r="F438" i="14"/>
  <c r="C439" i="14"/>
  <c r="D439" i="14"/>
  <c r="E439" i="14"/>
  <c r="F439" i="14"/>
  <c r="C440" i="14"/>
  <c r="D440" i="14"/>
  <c r="E440" i="14"/>
  <c r="F440" i="14"/>
  <c r="C441" i="14"/>
  <c r="D441" i="14"/>
  <c r="E441" i="14"/>
  <c r="F441" i="14"/>
  <c r="C442" i="14"/>
  <c r="D442" i="14"/>
  <c r="E442" i="14"/>
  <c r="F442" i="14"/>
  <c r="C443" i="14"/>
  <c r="D443" i="14"/>
  <c r="E443" i="14"/>
  <c r="F443" i="14"/>
  <c r="C444" i="14"/>
  <c r="D444" i="14"/>
  <c r="E444" i="14"/>
  <c r="F444" i="14"/>
  <c r="C445" i="14"/>
  <c r="D445" i="14"/>
  <c r="E445" i="14"/>
  <c r="F445" i="14"/>
  <c r="C446" i="14"/>
  <c r="D446" i="14"/>
  <c r="E446" i="14"/>
  <c r="F446" i="14"/>
  <c r="C447" i="14"/>
  <c r="D447" i="14"/>
  <c r="E447" i="14"/>
  <c r="F447" i="14"/>
  <c r="C448" i="14"/>
  <c r="D448" i="14"/>
  <c r="E448" i="14"/>
  <c r="F448" i="14"/>
  <c r="C449" i="14"/>
  <c r="D449" i="14"/>
  <c r="E449" i="14"/>
  <c r="F449" i="14"/>
  <c r="C450" i="14"/>
  <c r="D450" i="14"/>
  <c r="E450" i="14"/>
  <c r="F450" i="14"/>
  <c r="C451" i="14"/>
  <c r="D451" i="14"/>
  <c r="E451" i="14"/>
  <c r="F451" i="14"/>
  <c r="C452" i="14"/>
  <c r="D452" i="14"/>
  <c r="E452" i="14"/>
  <c r="F452" i="14"/>
  <c r="C453" i="14"/>
  <c r="D453" i="14"/>
  <c r="E453" i="14"/>
  <c r="F453" i="14"/>
  <c r="C454" i="14"/>
  <c r="D454" i="14"/>
  <c r="E454" i="14"/>
  <c r="F454" i="14"/>
  <c r="C455" i="14"/>
  <c r="D455" i="14"/>
  <c r="E455" i="14"/>
  <c r="F455" i="14"/>
  <c r="C456" i="14"/>
  <c r="D456" i="14"/>
  <c r="E456" i="14"/>
  <c r="F456" i="14"/>
  <c r="C457" i="14"/>
  <c r="D457" i="14"/>
  <c r="E457" i="14"/>
  <c r="F457" i="14"/>
  <c r="C458" i="14"/>
  <c r="D458" i="14"/>
  <c r="E458" i="14"/>
  <c r="F458" i="14"/>
  <c r="C459" i="14"/>
  <c r="D459" i="14"/>
  <c r="E459" i="14"/>
  <c r="F459" i="14"/>
  <c r="C460" i="14"/>
  <c r="D460" i="14"/>
  <c r="E460" i="14"/>
  <c r="F460" i="14"/>
  <c r="C461" i="14"/>
  <c r="D461" i="14"/>
  <c r="E461" i="14"/>
  <c r="F461" i="14"/>
  <c r="C462" i="14"/>
  <c r="D462" i="14"/>
  <c r="E462" i="14"/>
  <c r="F462" i="14"/>
  <c r="C463" i="14"/>
  <c r="D463" i="14"/>
  <c r="E463" i="14"/>
  <c r="F463" i="14"/>
  <c r="C464" i="14"/>
  <c r="D464" i="14"/>
  <c r="E464" i="14"/>
  <c r="F464" i="14"/>
  <c r="C465" i="14"/>
  <c r="D465" i="14"/>
  <c r="E465" i="14"/>
  <c r="F465" i="14"/>
  <c r="C466" i="14"/>
  <c r="D466" i="14"/>
  <c r="E466" i="14"/>
  <c r="F466" i="14"/>
  <c r="C467" i="14"/>
  <c r="D467" i="14"/>
  <c r="E467" i="14"/>
  <c r="F467" i="14"/>
  <c r="C468" i="14"/>
  <c r="D468" i="14"/>
  <c r="E468" i="14"/>
  <c r="F468" i="14"/>
  <c r="C469" i="14"/>
  <c r="D469" i="14"/>
  <c r="E469" i="14"/>
  <c r="F469" i="14"/>
  <c r="C470" i="14"/>
  <c r="D470" i="14"/>
  <c r="E470" i="14"/>
  <c r="F470" i="14"/>
  <c r="C471" i="14"/>
  <c r="D471" i="14"/>
  <c r="E471" i="14"/>
  <c r="F471" i="14"/>
  <c r="C472" i="14"/>
  <c r="D472" i="14"/>
  <c r="E472" i="14"/>
  <c r="F472" i="14"/>
  <c r="C473" i="14"/>
  <c r="D473" i="14"/>
  <c r="E473" i="14"/>
  <c r="F473" i="14"/>
  <c r="C474" i="14"/>
  <c r="D474" i="14"/>
  <c r="E474" i="14"/>
  <c r="F474" i="14"/>
  <c r="C475" i="14"/>
  <c r="D475" i="14"/>
  <c r="E475" i="14"/>
  <c r="F475" i="14"/>
  <c r="C476" i="14"/>
  <c r="D476" i="14"/>
  <c r="E476" i="14"/>
  <c r="F476" i="14"/>
  <c r="C477" i="14"/>
  <c r="D477" i="14"/>
  <c r="E477" i="14"/>
  <c r="F477" i="14"/>
  <c r="C478" i="14"/>
  <c r="D478" i="14"/>
  <c r="E478" i="14"/>
  <c r="F478" i="14"/>
  <c r="C479" i="14"/>
  <c r="D479" i="14"/>
  <c r="E479" i="14"/>
  <c r="F479" i="14"/>
  <c r="C480" i="14"/>
  <c r="D480" i="14"/>
  <c r="E480" i="14"/>
  <c r="F480" i="14"/>
  <c r="C481" i="14"/>
  <c r="D481" i="14"/>
  <c r="E481" i="14"/>
  <c r="F481" i="14"/>
  <c r="C482" i="14"/>
  <c r="D482" i="14"/>
  <c r="E482" i="14"/>
  <c r="F482" i="14"/>
  <c r="C483" i="14"/>
  <c r="D483" i="14"/>
  <c r="E483" i="14"/>
  <c r="F483" i="14"/>
  <c r="C484" i="14"/>
  <c r="D484" i="14"/>
  <c r="E484" i="14"/>
  <c r="F484" i="14"/>
  <c r="C485" i="14"/>
  <c r="D485" i="14"/>
  <c r="E485" i="14"/>
  <c r="F485" i="14"/>
  <c r="C486" i="14"/>
  <c r="D486" i="14"/>
  <c r="E486" i="14"/>
  <c r="F486" i="14"/>
  <c r="C487" i="14"/>
  <c r="D487" i="14"/>
  <c r="E487" i="14"/>
  <c r="F487" i="14"/>
  <c r="C488" i="14"/>
  <c r="D488" i="14"/>
  <c r="E488" i="14"/>
  <c r="F488" i="14"/>
  <c r="B489" i="14"/>
  <c r="B490" i="14"/>
  <c r="C491" i="14"/>
  <c r="D491" i="14"/>
  <c r="E491" i="14"/>
  <c r="F491" i="14"/>
  <c r="C492" i="14"/>
  <c r="D492" i="14"/>
  <c r="E492" i="14"/>
  <c r="F492" i="14"/>
  <c r="C493" i="14"/>
  <c r="D493" i="14"/>
  <c r="E493" i="14"/>
  <c r="F493" i="14"/>
  <c r="C494" i="14"/>
  <c r="D494" i="14"/>
  <c r="E494" i="14"/>
  <c r="F494" i="14"/>
  <c r="C495" i="14"/>
  <c r="D495" i="14"/>
  <c r="E495" i="14"/>
  <c r="F495" i="14"/>
  <c r="C496" i="14"/>
  <c r="D496" i="14"/>
  <c r="E496" i="14"/>
  <c r="F496" i="14"/>
  <c r="C497" i="14"/>
  <c r="D497" i="14"/>
  <c r="E497" i="14"/>
  <c r="F497" i="14"/>
  <c r="C498" i="14"/>
  <c r="D498" i="14"/>
  <c r="E498" i="14"/>
  <c r="F498" i="14"/>
  <c r="C499" i="14"/>
  <c r="D499" i="14"/>
  <c r="E499" i="14"/>
  <c r="F499" i="14"/>
  <c r="C500" i="14"/>
  <c r="D500" i="14"/>
  <c r="E500" i="14"/>
  <c r="F500" i="14"/>
  <c r="C501" i="14"/>
  <c r="D501" i="14"/>
  <c r="E501" i="14"/>
  <c r="F501" i="14"/>
  <c r="C502" i="14"/>
  <c r="D502" i="14"/>
  <c r="E502" i="14"/>
  <c r="F502" i="14"/>
  <c r="C503" i="14"/>
  <c r="D503" i="14"/>
  <c r="E503" i="14"/>
  <c r="F503" i="14"/>
  <c r="C504" i="14"/>
  <c r="D504" i="14"/>
  <c r="E504" i="14"/>
  <c r="F504" i="14"/>
  <c r="C505" i="14"/>
  <c r="D505" i="14"/>
  <c r="E505" i="14"/>
  <c r="F505" i="14"/>
  <c r="C506" i="14"/>
  <c r="D506" i="14"/>
  <c r="E506" i="14"/>
  <c r="F506" i="14"/>
  <c r="C507" i="14"/>
  <c r="D507" i="14"/>
  <c r="E507" i="14"/>
  <c r="F507" i="14"/>
  <c r="C508" i="14"/>
  <c r="D508" i="14"/>
  <c r="E508" i="14"/>
  <c r="F508" i="14"/>
  <c r="C509" i="14"/>
  <c r="D509" i="14"/>
  <c r="E509" i="14"/>
  <c r="F509" i="14"/>
  <c r="C510" i="14"/>
  <c r="D510" i="14"/>
  <c r="E510" i="14"/>
  <c r="F510" i="14"/>
  <c r="C511" i="14"/>
  <c r="D511" i="14"/>
  <c r="E511" i="14"/>
  <c r="F511" i="14"/>
  <c r="C512" i="14"/>
  <c r="D512" i="14"/>
  <c r="E512" i="14"/>
  <c r="F512" i="14"/>
  <c r="C513" i="14"/>
  <c r="D513" i="14"/>
  <c r="E513" i="14"/>
  <c r="F513" i="14"/>
  <c r="C514" i="14"/>
  <c r="D514" i="14"/>
  <c r="E514" i="14"/>
  <c r="F514" i="14"/>
  <c r="C515" i="14"/>
  <c r="D515" i="14"/>
  <c r="E515" i="14"/>
  <c r="F515" i="14"/>
  <c r="C516" i="14"/>
  <c r="D516" i="14"/>
  <c r="E516" i="14"/>
  <c r="F516" i="14"/>
  <c r="C517" i="14"/>
  <c r="D517" i="14"/>
  <c r="E517" i="14"/>
  <c r="F517" i="14"/>
  <c r="C518" i="14"/>
  <c r="D518" i="14"/>
  <c r="E518" i="14"/>
  <c r="F518" i="14"/>
  <c r="C519" i="14"/>
  <c r="D519" i="14"/>
  <c r="E519" i="14"/>
  <c r="F519" i="14"/>
  <c r="C520" i="14"/>
  <c r="D520" i="14"/>
  <c r="E520" i="14"/>
  <c r="F520" i="14"/>
  <c r="C521" i="14"/>
  <c r="D521" i="14"/>
  <c r="E521" i="14"/>
  <c r="F521" i="14"/>
  <c r="C522" i="14"/>
  <c r="D522" i="14"/>
  <c r="E522" i="14"/>
  <c r="F522" i="14"/>
  <c r="C523" i="14"/>
  <c r="D523" i="14"/>
  <c r="E523" i="14"/>
  <c r="F523" i="14"/>
  <c r="C524" i="14"/>
  <c r="D524" i="14"/>
  <c r="E524" i="14"/>
  <c r="F524" i="14"/>
  <c r="C525" i="14"/>
  <c r="D525" i="14"/>
  <c r="E525" i="14"/>
  <c r="F525" i="14"/>
  <c r="C526" i="14"/>
  <c r="D526" i="14"/>
  <c r="E526" i="14"/>
  <c r="F526" i="14"/>
  <c r="C527" i="14"/>
  <c r="D527" i="14"/>
  <c r="E527" i="14"/>
  <c r="F527" i="14"/>
  <c r="C528" i="14"/>
  <c r="D528" i="14"/>
  <c r="E528" i="14"/>
  <c r="F528" i="14"/>
  <c r="C529" i="14"/>
  <c r="D529" i="14"/>
  <c r="E529" i="14"/>
  <c r="F529" i="14"/>
  <c r="C530" i="14"/>
  <c r="D530" i="14"/>
  <c r="E530" i="14"/>
  <c r="F530" i="14"/>
  <c r="C531" i="14"/>
  <c r="D531" i="14"/>
  <c r="E531" i="14"/>
  <c r="F531" i="14"/>
  <c r="C532" i="14"/>
  <c r="D532" i="14"/>
  <c r="E532" i="14"/>
  <c r="F532" i="14"/>
  <c r="C533" i="14"/>
  <c r="D533" i="14"/>
  <c r="E533" i="14"/>
  <c r="F533" i="14"/>
  <c r="C534" i="14"/>
  <c r="D534" i="14"/>
  <c r="E534" i="14"/>
  <c r="F534" i="14"/>
  <c r="C535" i="14"/>
  <c r="D535" i="14"/>
  <c r="E535" i="14"/>
  <c r="F535" i="14"/>
  <c r="C536" i="14"/>
  <c r="D536" i="14"/>
  <c r="E536" i="14"/>
  <c r="F536" i="14"/>
  <c r="C537" i="14"/>
  <c r="D537" i="14"/>
  <c r="E537" i="14"/>
  <c r="F537" i="14"/>
  <c r="C538" i="14"/>
  <c r="D538" i="14"/>
  <c r="E538" i="14"/>
  <c r="F538" i="14"/>
  <c r="C539" i="14"/>
  <c r="D539" i="14"/>
  <c r="E539" i="14"/>
  <c r="F539" i="14"/>
  <c r="C540" i="14"/>
  <c r="D540" i="14"/>
  <c r="E540" i="14"/>
  <c r="F540" i="14"/>
  <c r="C541" i="14"/>
  <c r="D541" i="14"/>
  <c r="E541" i="14"/>
  <c r="F541" i="14"/>
  <c r="C542" i="14"/>
  <c r="D542" i="14"/>
  <c r="E542" i="14"/>
  <c r="F542" i="14"/>
  <c r="C543" i="14"/>
  <c r="D543" i="14"/>
  <c r="E543" i="14"/>
  <c r="F543" i="14"/>
  <c r="C544" i="14"/>
  <c r="D544" i="14"/>
  <c r="E544" i="14"/>
  <c r="F544" i="14"/>
  <c r="C545" i="14"/>
  <c r="D545" i="14"/>
  <c r="E545" i="14"/>
  <c r="F545" i="14"/>
  <c r="C546" i="14"/>
  <c r="D546" i="14"/>
  <c r="E546" i="14"/>
  <c r="F546" i="14"/>
  <c r="C547" i="14"/>
  <c r="D547" i="14"/>
  <c r="E547" i="14"/>
  <c r="F547" i="14"/>
  <c r="C548" i="14"/>
  <c r="D548" i="14"/>
  <c r="E548" i="14"/>
  <c r="F548" i="14"/>
  <c r="C549" i="14"/>
  <c r="D549" i="14"/>
  <c r="E549" i="14"/>
  <c r="F549" i="14"/>
  <c r="C550" i="14"/>
  <c r="D550" i="14"/>
  <c r="E550" i="14"/>
  <c r="F550" i="14"/>
  <c r="C551" i="14"/>
  <c r="D551" i="14"/>
  <c r="E551" i="14"/>
  <c r="F551" i="14"/>
  <c r="C552" i="14"/>
  <c r="D552" i="14"/>
  <c r="E552" i="14"/>
  <c r="F552" i="14"/>
  <c r="C553" i="14"/>
  <c r="D553" i="14"/>
  <c r="E553" i="14"/>
  <c r="F553" i="14"/>
  <c r="C554" i="14"/>
  <c r="D554" i="14"/>
  <c r="E554" i="14"/>
  <c r="F554" i="14"/>
  <c r="C555" i="14"/>
  <c r="D555" i="14"/>
  <c r="E555" i="14"/>
  <c r="F555" i="14"/>
  <c r="C556" i="14"/>
  <c r="D556" i="14"/>
  <c r="E556" i="14"/>
  <c r="F556" i="14"/>
  <c r="C557" i="14"/>
  <c r="D557" i="14"/>
  <c r="E557" i="14"/>
  <c r="F557" i="14"/>
  <c r="C558" i="14"/>
  <c r="D558" i="14"/>
  <c r="E558" i="14"/>
  <c r="F558" i="14"/>
  <c r="C559" i="14"/>
  <c r="D559" i="14"/>
  <c r="E559" i="14"/>
  <c r="F559" i="14"/>
  <c r="C560" i="14"/>
  <c r="D560" i="14"/>
  <c r="E560" i="14"/>
  <c r="F560" i="14"/>
  <c r="C561" i="14"/>
  <c r="D561" i="14"/>
  <c r="E561" i="14"/>
  <c r="F561" i="14"/>
  <c r="C562" i="14"/>
  <c r="D562" i="14"/>
  <c r="E562" i="14"/>
  <c r="F562" i="14"/>
  <c r="C563" i="14"/>
  <c r="D563" i="14"/>
  <c r="E563" i="14"/>
  <c r="F563" i="14"/>
  <c r="C564" i="14"/>
  <c r="D564" i="14"/>
  <c r="E564" i="14"/>
  <c r="F564" i="14"/>
  <c r="C565" i="14"/>
  <c r="D565" i="14"/>
  <c r="E565" i="14"/>
  <c r="F565" i="14"/>
  <c r="C566" i="14"/>
  <c r="D566" i="14"/>
  <c r="E566" i="14"/>
  <c r="F566" i="14"/>
  <c r="C567" i="14"/>
  <c r="D567" i="14"/>
  <c r="E567" i="14"/>
  <c r="F567" i="14"/>
  <c r="C568" i="14"/>
  <c r="D568" i="14"/>
  <c r="E568" i="14"/>
  <c r="F568" i="14"/>
  <c r="C569" i="14"/>
  <c r="D569" i="14"/>
  <c r="E569" i="14"/>
  <c r="F569" i="14"/>
  <c r="C570" i="14"/>
  <c r="D570" i="14"/>
  <c r="E570" i="14"/>
  <c r="F570" i="14"/>
  <c r="C571" i="14"/>
  <c r="D571" i="14"/>
  <c r="E571" i="14"/>
  <c r="F571" i="14"/>
  <c r="C572" i="14"/>
  <c r="D572" i="14"/>
  <c r="E572" i="14"/>
  <c r="F572" i="14"/>
  <c r="C573" i="14"/>
  <c r="D573" i="14"/>
  <c r="E573" i="14"/>
  <c r="F573" i="14"/>
  <c r="C574" i="14"/>
  <c r="D574" i="14"/>
  <c r="E574" i="14"/>
  <c r="F574" i="14"/>
  <c r="C575" i="14"/>
  <c r="D575" i="14"/>
  <c r="E575" i="14"/>
  <c r="F575" i="14"/>
  <c r="C576" i="14"/>
  <c r="D576" i="14"/>
  <c r="E576" i="14"/>
  <c r="F576" i="14"/>
  <c r="C489" i="14"/>
  <c r="C490" i="14"/>
  <c r="D489" i="14"/>
  <c r="D490" i="14"/>
  <c r="E489" i="14"/>
  <c r="E490" i="14"/>
  <c r="F489" i="14"/>
  <c r="F490" i="14"/>
  <c r="H79" i="32"/>
  <c r="G112" i="31"/>
  <c r="J516" i="31"/>
  <c r="J515" i="31" s="1"/>
  <c r="I515" i="31"/>
  <c r="H515" i="31"/>
  <c r="G515" i="31"/>
  <c r="J514" i="31"/>
  <c r="J513" i="31" s="1"/>
  <c r="J512" i="31" s="1"/>
  <c r="I513" i="31"/>
  <c r="I512" i="31" s="1"/>
  <c r="H513" i="31"/>
  <c r="H512" i="31" s="1"/>
  <c r="G513" i="31"/>
  <c r="J511" i="31"/>
  <c r="J510" i="31" s="1"/>
  <c r="I510" i="31"/>
  <c r="H510" i="31"/>
  <c r="G510" i="31"/>
  <c r="J509" i="31"/>
  <c r="J508" i="31" s="1"/>
  <c r="I508" i="31"/>
  <c r="H508" i="31"/>
  <c r="G508" i="31"/>
  <c r="J507" i="31"/>
  <c r="I506" i="31"/>
  <c r="H506" i="31"/>
  <c r="G506" i="31"/>
  <c r="J505" i="31"/>
  <c r="J504" i="31" s="1"/>
  <c r="I504" i="31"/>
  <c r="H504" i="31"/>
  <c r="G504" i="31"/>
  <c r="J503" i="31"/>
  <c r="J502" i="31" s="1"/>
  <c r="J501" i="31"/>
  <c r="J500" i="31" s="1"/>
  <c r="I502" i="31"/>
  <c r="H502" i="31"/>
  <c r="G502" i="31"/>
  <c r="I500" i="31"/>
  <c r="H500" i="31"/>
  <c r="H499" i="31" s="1"/>
  <c r="G500" i="31"/>
  <c r="G499" i="31"/>
  <c r="J498" i="31"/>
  <c r="J497" i="31" s="1"/>
  <c r="I497" i="31"/>
  <c r="H497" i="31"/>
  <c r="G497" i="31"/>
  <c r="J496" i="31"/>
  <c r="J495" i="31" s="1"/>
  <c r="I495" i="31"/>
  <c r="H495" i="31"/>
  <c r="G495" i="31"/>
  <c r="J494" i="31"/>
  <c r="J493" i="31"/>
  <c r="I493" i="31"/>
  <c r="H493" i="31"/>
  <c r="G493" i="31"/>
  <c r="J492" i="31"/>
  <c r="J491" i="31" s="1"/>
  <c r="J488" i="31" s="1"/>
  <c r="J490" i="31"/>
  <c r="J489" i="31" s="1"/>
  <c r="I491" i="31"/>
  <c r="H491" i="31"/>
  <c r="G491" i="31"/>
  <c r="I489" i="31"/>
  <c r="H489" i="31"/>
  <c r="G489" i="31"/>
  <c r="J486" i="31"/>
  <c r="J485" i="31" s="1"/>
  <c r="I485" i="31"/>
  <c r="H485" i="31"/>
  <c r="G485" i="31"/>
  <c r="J484" i="31"/>
  <c r="I483" i="31"/>
  <c r="H483" i="31"/>
  <c r="G483" i="31"/>
  <c r="J482" i="31"/>
  <c r="J481" i="31" s="1"/>
  <c r="I481" i="31"/>
  <c r="I480" i="31" s="1"/>
  <c r="H481" i="31"/>
  <c r="H480" i="31" s="1"/>
  <c r="G481" i="31"/>
  <c r="J479" i="31"/>
  <c r="J478" i="31" s="1"/>
  <c r="I478" i="31"/>
  <c r="H478" i="31"/>
  <c r="G478" i="31"/>
  <c r="J477" i="31"/>
  <c r="J476" i="31"/>
  <c r="J475" i="31"/>
  <c r="J474" i="31"/>
  <c r="I473" i="31"/>
  <c r="H473" i="31"/>
  <c r="G473" i="31"/>
  <c r="J472" i="31"/>
  <c r="J471" i="31" s="1"/>
  <c r="I471" i="31"/>
  <c r="H471" i="31"/>
  <c r="G471" i="31"/>
  <c r="J470" i="31"/>
  <c r="J469" i="31"/>
  <c r="I469" i="31"/>
  <c r="H469" i="31"/>
  <c r="G469" i="31"/>
  <c r="J468" i="31"/>
  <c r="I467" i="31"/>
  <c r="H467" i="31"/>
  <c r="G467" i="31"/>
  <c r="J466" i="31"/>
  <c r="J465" i="31"/>
  <c r="J464" i="31"/>
  <c r="I464" i="31"/>
  <c r="H464" i="31"/>
  <c r="G464" i="31"/>
  <c r="J463" i="31"/>
  <c r="J462" i="31" s="1"/>
  <c r="I462" i="31"/>
  <c r="H462" i="31"/>
  <c r="G462" i="31"/>
  <c r="J460" i="31"/>
  <c r="I459" i="31"/>
  <c r="H459" i="31"/>
  <c r="G459" i="31"/>
  <c r="J458" i="31"/>
  <c r="J457" i="31" s="1"/>
  <c r="I457" i="31"/>
  <c r="I456" i="31" s="1"/>
  <c r="H457" i="31"/>
  <c r="G457" i="31"/>
  <c r="H456" i="31"/>
  <c r="J455" i="31"/>
  <c r="J454" i="31" s="1"/>
  <c r="I454" i="31"/>
  <c r="H454" i="31"/>
  <c r="G454" i="31"/>
  <c r="J453" i="31"/>
  <c r="J452" i="31"/>
  <c r="I452" i="31"/>
  <c r="H452" i="31"/>
  <c r="G452" i="31"/>
  <c r="J451" i="31"/>
  <c r="J450" i="31" s="1"/>
  <c r="I450" i="31"/>
  <c r="H450" i="31"/>
  <c r="G450" i="31"/>
  <c r="J449" i="31"/>
  <c r="J448" i="31" s="1"/>
  <c r="I448" i="31"/>
  <c r="H448" i="31"/>
  <c r="G448" i="31"/>
  <c r="J447" i="31"/>
  <c r="J446" i="31" s="1"/>
  <c r="I446" i="31"/>
  <c r="H446" i="31"/>
  <c r="G446" i="31"/>
  <c r="J445" i="31"/>
  <c r="J444" i="31" s="1"/>
  <c r="I444" i="31"/>
  <c r="H444" i="31"/>
  <c r="G444" i="31"/>
  <c r="J443" i="31"/>
  <c r="J442" i="31" s="1"/>
  <c r="I442" i="31"/>
  <c r="H442" i="31"/>
  <c r="G442" i="31"/>
  <c r="J440" i="31"/>
  <c r="J439" i="31" s="1"/>
  <c r="J436" i="31"/>
  <c r="J435" i="31" s="1"/>
  <c r="J434" i="31" s="1"/>
  <c r="J438" i="31"/>
  <c r="J437" i="31" s="1"/>
  <c r="I439" i="31"/>
  <c r="H439" i="31"/>
  <c r="G439" i="31"/>
  <c r="I437" i="31"/>
  <c r="H437" i="31"/>
  <c r="G437" i="31"/>
  <c r="I435" i="31"/>
  <c r="H435" i="31"/>
  <c r="G435" i="31"/>
  <c r="J433" i="31"/>
  <c r="I432" i="31"/>
  <c r="H432" i="31"/>
  <c r="G432" i="31"/>
  <c r="J431" i="31"/>
  <c r="I430" i="31"/>
  <c r="H430" i="31"/>
  <c r="G430" i="31"/>
  <c r="J429" i="31"/>
  <c r="J428" i="31" s="1"/>
  <c r="I428" i="31"/>
  <c r="H428" i="31"/>
  <c r="G428" i="31"/>
  <c r="J427" i="31"/>
  <c r="J426" i="31" s="1"/>
  <c r="I426" i="31"/>
  <c r="H426" i="31"/>
  <c r="G426" i="31"/>
  <c r="J424" i="31"/>
  <c r="J423" i="31"/>
  <c r="I423" i="31"/>
  <c r="H423" i="31"/>
  <c r="G423" i="31"/>
  <c r="J422" i="31"/>
  <c r="I421" i="31"/>
  <c r="H421" i="31"/>
  <c r="G421" i="31"/>
  <c r="J420" i="31"/>
  <c r="J419" i="31" s="1"/>
  <c r="I419" i="31"/>
  <c r="H419" i="31"/>
  <c r="G419" i="31"/>
  <c r="J418" i="31"/>
  <c r="J417" i="31" s="1"/>
  <c r="I417" i="31"/>
  <c r="I416" i="31" s="1"/>
  <c r="H417" i="31"/>
  <c r="G417" i="31"/>
  <c r="J415" i="31"/>
  <c r="J414" i="31" s="1"/>
  <c r="I414" i="31"/>
  <c r="H414" i="31"/>
  <c r="G414" i="31"/>
  <c r="J413" i="31"/>
  <c r="I412" i="31"/>
  <c r="H412" i="31"/>
  <c r="G412" i="31"/>
  <c r="J411" i="31"/>
  <c r="J410" i="31" s="1"/>
  <c r="I410" i="31"/>
  <c r="H410" i="31"/>
  <c r="G410" i="31"/>
  <c r="J409" i="31"/>
  <c r="J408" i="31" s="1"/>
  <c r="I408" i="31"/>
  <c r="H408" i="31"/>
  <c r="G408" i="31"/>
  <c r="J407" i="31"/>
  <c r="J406" i="31" s="1"/>
  <c r="I406" i="31"/>
  <c r="I405" i="31" s="1"/>
  <c r="H406" i="31"/>
  <c r="H405" i="31" s="1"/>
  <c r="G406" i="31"/>
  <c r="J403" i="31"/>
  <c r="J402" i="31" s="1"/>
  <c r="I402" i="31"/>
  <c r="H402" i="31"/>
  <c r="G402" i="31"/>
  <c r="J401" i="31"/>
  <c r="J400" i="31" s="1"/>
  <c r="I400" i="31"/>
  <c r="I397" i="31" s="1"/>
  <c r="H400" i="31"/>
  <c r="G400" i="31"/>
  <c r="G397" i="31" s="1"/>
  <c r="J399" i="31"/>
  <c r="J398" i="31"/>
  <c r="I398" i="31"/>
  <c r="H398" i="31"/>
  <c r="H397" i="31" s="1"/>
  <c r="G398" i="31"/>
  <c r="J396" i="31"/>
  <c r="J395" i="31" s="1"/>
  <c r="I395" i="31"/>
  <c r="H395" i="31"/>
  <c r="G395" i="31"/>
  <c r="J394" i="31"/>
  <c r="J393" i="31" s="1"/>
  <c r="I393" i="31"/>
  <c r="H393" i="31"/>
  <c r="G393" i="31"/>
  <c r="J392" i="31"/>
  <c r="J391" i="31"/>
  <c r="I391" i="31"/>
  <c r="H391" i="31"/>
  <c r="G391" i="31"/>
  <c r="J390" i="31"/>
  <c r="J389" i="31" s="1"/>
  <c r="I389" i="31"/>
  <c r="H389" i="31"/>
  <c r="G389" i="31"/>
  <c r="J387" i="31"/>
  <c r="J386" i="31" s="1"/>
  <c r="J383" i="31"/>
  <c r="J382" i="31" s="1"/>
  <c r="J385" i="31"/>
  <c r="J384" i="31" s="1"/>
  <c r="I386" i="31"/>
  <c r="H386" i="31"/>
  <c r="G386" i="31"/>
  <c r="I384" i="31"/>
  <c r="H384" i="31"/>
  <c r="G384" i="31"/>
  <c r="I382" i="31"/>
  <c r="H382" i="31"/>
  <c r="G382" i="31"/>
  <c r="G381" i="31" s="1"/>
  <c r="J380" i="31"/>
  <c r="J379" i="31" s="1"/>
  <c r="I379" i="31"/>
  <c r="H379" i="31"/>
  <c r="G379" i="31"/>
  <c r="G372" i="31" s="1"/>
  <c r="J378" i="31"/>
  <c r="J377" i="31"/>
  <c r="I377" i="31"/>
  <c r="H377" i="31"/>
  <c r="G377" i="31"/>
  <c r="J376" i="31"/>
  <c r="J375" i="31" s="1"/>
  <c r="I375" i="31"/>
  <c r="H375" i="31"/>
  <c r="G375" i="31"/>
  <c r="J374" i="31"/>
  <c r="J373" i="31" s="1"/>
  <c r="I373" i="31"/>
  <c r="H373" i="31"/>
  <c r="H372" i="31" s="1"/>
  <c r="G373" i="31"/>
  <c r="J371" i="31"/>
  <c r="J370" i="31"/>
  <c r="J368" i="31" s="1"/>
  <c r="J367" i="31" s="1"/>
  <c r="J369" i="31"/>
  <c r="I368" i="31"/>
  <c r="H368" i="31"/>
  <c r="H367" i="31" s="1"/>
  <c r="G368" i="31"/>
  <c r="G367" i="31" s="1"/>
  <c r="I367" i="31"/>
  <c r="J366" i="31"/>
  <c r="J365" i="31"/>
  <c r="J364" i="31"/>
  <c r="I363" i="31"/>
  <c r="H363" i="31"/>
  <c r="G363" i="31"/>
  <c r="J362" i="31"/>
  <c r="J361" i="31"/>
  <c r="J360" i="31"/>
  <c r="I359" i="31"/>
  <c r="I357" i="31"/>
  <c r="H359" i="31"/>
  <c r="G359" i="31"/>
  <c r="J358" i="31"/>
  <c r="J357" i="31" s="1"/>
  <c r="H357" i="31"/>
  <c r="H356" i="31" s="1"/>
  <c r="G357" i="31"/>
  <c r="J355" i="31"/>
  <c r="J354" i="31" s="1"/>
  <c r="I354" i="31"/>
  <c r="H354" i="31"/>
  <c r="G354" i="31"/>
  <c r="J353" i="31"/>
  <c r="J352" i="31" s="1"/>
  <c r="I352" i="31"/>
  <c r="H352" i="31"/>
  <c r="G352" i="31"/>
  <c r="J351" i="31"/>
  <c r="J350" i="31"/>
  <c r="J349" i="31" s="1"/>
  <c r="I349" i="31"/>
  <c r="H349" i="31"/>
  <c r="G349" i="31"/>
  <c r="J348" i="31"/>
  <c r="J347" i="31"/>
  <c r="J346" i="31"/>
  <c r="I345" i="31"/>
  <c r="H345" i="31"/>
  <c r="G345" i="31"/>
  <c r="J344" i="31"/>
  <c r="J343" i="31"/>
  <c r="J342" i="31"/>
  <c r="I341" i="31"/>
  <c r="H341" i="31"/>
  <c r="G341" i="31"/>
  <c r="J338" i="31"/>
  <c r="I337" i="31"/>
  <c r="H337" i="31"/>
  <c r="G337" i="31"/>
  <c r="J336" i="31"/>
  <c r="J335" i="31" s="1"/>
  <c r="I335" i="31"/>
  <c r="H335" i="31"/>
  <c r="G335" i="31"/>
  <c r="J334" i="31"/>
  <c r="J333" i="31" s="1"/>
  <c r="I333" i="31"/>
  <c r="H333" i="31"/>
  <c r="G333" i="31"/>
  <c r="J332" i="31"/>
  <c r="J331" i="31" s="1"/>
  <c r="I331" i="31"/>
  <c r="H331" i="31"/>
  <c r="G331" i="31"/>
  <c r="J330" i="31"/>
  <c r="J329" i="31" s="1"/>
  <c r="I329" i="31"/>
  <c r="H329" i="31"/>
  <c r="G329" i="31"/>
  <c r="J328" i="31"/>
  <c r="J327" i="31" s="1"/>
  <c r="I327" i="31"/>
  <c r="H327" i="31"/>
  <c r="G327" i="31"/>
  <c r="J326" i="31"/>
  <c r="J325" i="31" s="1"/>
  <c r="I325" i="31"/>
  <c r="H325" i="31"/>
  <c r="G325" i="31"/>
  <c r="J324" i="31"/>
  <c r="J323" i="31"/>
  <c r="J322" i="31"/>
  <c r="J321" i="31" s="1"/>
  <c r="I323" i="31"/>
  <c r="H323" i="31"/>
  <c r="G323" i="31"/>
  <c r="I321" i="31"/>
  <c r="H321" i="31"/>
  <c r="G321" i="31"/>
  <c r="J319" i="31"/>
  <c r="J318" i="31" s="1"/>
  <c r="I318" i="31"/>
  <c r="H318" i="31"/>
  <c r="G318" i="31"/>
  <c r="J317" i="31"/>
  <c r="J316" i="31" s="1"/>
  <c r="J315" i="31" s="1"/>
  <c r="I316" i="31"/>
  <c r="I315" i="31" s="1"/>
  <c r="H316" i="31"/>
  <c r="G316" i="31"/>
  <c r="G315" i="31" s="1"/>
  <c r="J314" i="31"/>
  <c r="J313" i="31"/>
  <c r="J312" i="31"/>
  <c r="J311" i="31"/>
  <c r="J310" i="31"/>
  <c r="J309" i="31"/>
  <c r="J301" i="31"/>
  <c r="J302" i="31"/>
  <c r="J303" i="31"/>
  <c r="J304" i="31"/>
  <c r="J305" i="31"/>
  <c r="J306" i="31"/>
  <c r="J307" i="31"/>
  <c r="I308" i="31"/>
  <c r="H308" i="31"/>
  <c r="G308" i="31"/>
  <c r="I300" i="31"/>
  <c r="I299" i="31" s="1"/>
  <c r="H300" i="31"/>
  <c r="H299" i="31" s="1"/>
  <c r="G300" i="31"/>
  <c r="G299" i="31" s="1"/>
  <c r="J298" i="31"/>
  <c r="J297" i="31" s="1"/>
  <c r="I297" i="31"/>
  <c r="H297" i="31"/>
  <c r="G297" i="31"/>
  <c r="J296" i="31"/>
  <c r="J295" i="31"/>
  <c r="J294" i="31"/>
  <c r="J293" i="31"/>
  <c r="J292" i="31"/>
  <c r="J291" i="31"/>
  <c r="J290" i="31"/>
  <c r="I289" i="31"/>
  <c r="H289" i="31"/>
  <c r="G289" i="31"/>
  <c r="J288" i="31"/>
  <c r="J287" i="31"/>
  <c r="J286" i="31"/>
  <c r="J285" i="31"/>
  <c r="J284" i="31"/>
  <c r="J283" i="31"/>
  <c r="I282" i="31"/>
  <c r="H282" i="31"/>
  <c r="G282" i="31"/>
  <c r="J281" i="31"/>
  <c r="J280" i="31"/>
  <c r="J279" i="31"/>
  <c r="J278" i="31" s="1"/>
  <c r="I278" i="31"/>
  <c r="H278" i="31"/>
  <c r="G278" i="31"/>
  <c r="J277" i="31"/>
  <c r="J276" i="31"/>
  <c r="J275" i="31"/>
  <c r="J274" i="31"/>
  <c r="J273" i="31"/>
  <c r="I272" i="31"/>
  <c r="I271" i="31" s="1"/>
  <c r="H272" i="31"/>
  <c r="G272" i="31"/>
  <c r="H271" i="31"/>
  <c r="J270" i="31"/>
  <c r="J269" i="31" s="1"/>
  <c r="I269" i="31"/>
  <c r="H269" i="31"/>
  <c r="G269" i="31"/>
  <c r="G260" i="31" s="1"/>
  <c r="J268" i="31"/>
  <c r="J267" i="31"/>
  <c r="I267" i="31"/>
  <c r="H267" i="31"/>
  <c r="G267" i="31"/>
  <c r="J266" i="31"/>
  <c r="J265" i="31" s="1"/>
  <c r="I265" i="31"/>
  <c r="H265" i="31"/>
  <c r="G265" i="31"/>
  <c r="J264" i="31"/>
  <c r="J263" i="31" s="1"/>
  <c r="I263" i="31"/>
  <c r="H263" i="31"/>
  <c r="G263" i="31"/>
  <c r="J262" i="31"/>
  <c r="J261" i="31" s="1"/>
  <c r="I261" i="31"/>
  <c r="H261" i="31"/>
  <c r="G261" i="31"/>
  <c r="J259" i="31"/>
  <c r="J258" i="31" s="1"/>
  <c r="I258" i="31"/>
  <c r="H258" i="31"/>
  <c r="G258" i="31"/>
  <c r="J257" i="31"/>
  <c r="J256" i="31" s="1"/>
  <c r="I256" i="31"/>
  <c r="H256" i="31"/>
  <c r="H255" i="31"/>
  <c r="G256" i="31"/>
  <c r="J254" i="31"/>
  <c r="J253" i="31" s="1"/>
  <c r="I253" i="31"/>
  <c r="H253" i="31"/>
  <c r="G253" i="31"/>
  <c r="J252" i="31"/>
  <c r="J251" i="31" s="1"/>
  <c r="I251" i="31"/>
  <c r="H251" i="31"/>
  <c r="G251" i="31"/>
  <c r="J250" i="31"/>
  <c r="J249" i="31" s="1"/>
  <c r="I249" i="31"/>
  <c r="H249" i="31"/>
  <c r="G249" i="31"/>
  <c r="J248" i="31"/>
  <c r="J247" i="31" s="1"/>
  <c r="I247" i="31"/>
  <c r="H247" i="31"/>
  <c r="G247" i="31"/>
  <c r="J246" i="31"/>
  <c r="J245" i="31" s="1"/>
  <c r="I245" i="31"/>
  <c r="H245" i="31"/>
  <c r="G245" i="31"/>
  <c r="J244" i="31"/>
  <c r="I243" i="31"/>
  <c r="H243" i="31"/>
  <c r="G243" i="31"/>
  <c r="G242" i="31" s="1"/>
  <c r="J241" i="31"/>
  <c r="J240" i="31" s="1"/>
  <c r="I240" i="31"/>
  <c r="H240" i="31"/>
  <c r="G240" i="31"/>
  <c r="J239" i="31"/>
  <c r="J238" i="31" s="1"/>
  <c r="I238" i="31"/>
  <c r="H238" i="31"/>
  <c r="G238" i="31"/>
  <c r="J237" i="31"/>
  <c r="J236" i="31" s="1"/>
  <c r="I236" i="31"/>
  <c r="H236" i="31"/>
  <c r="G236" i="31"/>
  <c r="J235" i="31"/>
  <c r="J234" i="31" s="1"/>
  <c r="I234" i="31"/>
  <c r="H234" i="31"/>
  <c r="G234" i="31"/>
  <c r="J232" i="31"/>
  <c r="J231" i="31" s="1"/>
  <c r="J223" i="31"/>
  <c r="J222" i="31" s="1"/>
  <c r="J226" i="31"/>
  <c r="J225" i="31" s="1"/>
  <c r="J228" i="31"/>
  <c r="J229" i="31"/>
  <c r="J230" i="31"/>
  <c r="I231" i="31"/>
  <c r="H231" i="31"/>
  <c r="G231" i="31"/>
  <c r="I227" i="31"/>
  <c r="H227" i="31"/>
  <c r="G227" i="31"/>
  <c r="I225" i="31"/>
  <c r="H225" i="31"/>
  <c r="G225" i="31"/>
  <c r="J224" i="31"/>
  <c r="I222" i="31"/>
  <c r="H222" i="31"/>
  <c r="G222" i="31"/>
  <c r="J219" i="31"/>
  <c r="J216" i="31"/>
  <c r="J215" i="31"/>
  <c r="J214" i="31"/>
  <c r="J213" i="31"/>
  <c r="I212" i="31"/>
  <c r="H212" i="31"/>
  <c r="G212" i="31"/>
  <c r="J211" i="31"/>
  <c r="J210" i="31"/>
  <c r="J209" i="31"/>
  <c r="I208" i="31"/>
  <c r="H208" i="31"/>
  <c r="G208" i="31"/>
  <c r="J207" i="31"/>
  <c r="J206" i="31"/>
  <c r="J205" i="31"/>
  <c r="J204" i="31"/>
  <c r="J203" i="31"/>
  <c r="J202" i="31"/>
  <c r="J201" i="31" s="1"/>
  <c r="I201" i="31"/>
  <c r="H201" i="31"/>
  <c r="G201" i="31"/>
  <c r="J200" i="31"/>
  <c r="J199" i="31"/>
  <c r="J198" i="31"/>
  <c r="J197" i="31"/>
  <c r="J196" i="31" s="1"/>
  <c r="I196" i="31"/>
  <c r="H196" i="31"/>
  <c r="G196" i="31"/>
  <c r="J195" i="31"/>
  <c r="J194" i="31"/>
  <c r="J193" i="31"/>
  <c r="I192" i="31"/>
  <c r="H192" i="31"/>
  <c r="G192" i="31"/>
  <c r="J191" i="31"/>
  <c r="J190" i="31" s="1"/>
  <c r="I190" i="31"/>
  <c r="H190" i="31"/>
  <c r="G190" i="31"/>
  <c r="J189" i="31"/>
  <c r="J188" i="31"/>
  <c r="I188" i="31"/>
  <c r="H188" i="31"/>
  <c r="G188" i="31"/>
  <c r="J187" i="31"/>
  <c r="J186" i="31" s="1"/>
  <c r="I186" i="31"/>
  <c r="H186" i="31"/>
  <c r="J185" i="31"/>
  <c r="I184" i="31"/>
  <c r="I183" i="31" s="1"/>
  <c r="H184" i="31"/>
  <c r="G184" i="31"/>
  <c r="J182" i="31"/>
  <c r="J181" i="31" s="1"/>
  <c r="I181" i="31"/>
  <c r="H181" i="31"/>
  <c r="G181" i="31"/>
  <c r="J180" i="31"/>
  <c r="J179" i="31"/>
  <c r="J178" i="31"/>
  <c r="J177" i="31"/>
  <c r="J176" i="31"/>
  <c r="J175" i="31"/>
  <c r="J174" i="31" s="1"/>
  <c r="I174" i="31"/>
  <c r="H174" i="31"/>
  <c r="G174" i="31"/>
  <c r="J173" i="31"/>
  <c r="J172" i="31"/>
  <c r="J171" i="31"/>
  <c r="J170" i="31"/>
  <c r="J169" i="31"/>
  <c r="J168" i="31"/>
  <c r="J167" i="31"/>
  <c r="I166" i="31"/>
  <c r="I165" i="31" s="1"/>
  <c r="H166" i="31"/>
  <c r="G166" i="31"/>
  <c r="J164" i="31"/>
  <c r="J163" i="31" s="1"/>
  <c r="I163" i="31"/>
  <c r="H163" i="31"/>
  <c r="G163" i="31"/>
  <c r="J162" i="31"/>
  <c r="J161" i="31"/>
  <c r="I161" i="31"/>
  <c r="H161" i="31"/>
  <c r="G161" i="31"/>
  <c r="J160" i="31"/>
  <c r="J159" i="31" s="1"/>
  <c r="I159" i="31"/>
  <c r="H159" i="31"/>
  <c r="G159" i="31"/>
  <c r="J158" i="31"/>
  <c r="J157" i="31" s="1"/>
  <c r="I157" i="31"/>
  <c r="H157" i="31"/>
  <c r="G157" i="31"/>
  <c r="J156" i="31"/>
  <c r="J155" i="31" s="1"/>
  <c r="I155" i="31"/>
  <c r="H155" i="31"/>
  <c r="G155" i="31"/>
  <c r="J154" i="31"/>
  <c r="I153" i="31"/>
  <c r="H153" i="31"/>
  <c r="G153" i="31"/>
  <c r="G147" i="31"/>
  <c r="G146" i="31" s="1"/>
  <c r="G149" i="31"/>
  <c r="G151" i="31"/>
  <c r="J152" i="31"/>
  <c r="J151" i="31" s="1"/>
  <c r="I151" i="31"/>
  <c r="H151" i="31"/>
  <c r="J150" i="31"/>
  <c r="I149" i="31"/>
  <c r="H149" i="31"/>
  <c r="J148" i="31"/>
  <c r="J147" i="31" s="1"/>
  <c r="I147" i="31"/>
  <c r="H147" i="31"/>
  <c r="J145" i="31"/>
  <c r="J144" i="31" s="1"/>
  <c r="I144" i="31"/>
  <c r="H144" i="31"/>
  <c r="G144" i="31"/>
  <c r="J143" i="31"/>
  <c r="J142" i="31"/>
  <c r="I142" i="31"/>
  <c r="H142" i="31"/>
  <c r="G142" i="31"/>
  <c r="J141" i="31"/>
  <c r="I140" i="31"/>
  <c r="H140" i="31"/>
  <c r="G140" i="31"/>
  <c r="J139" i="31"/>
  <c r="J138" i="31" s="1"/>
  <c r="I138" i="31"/>
  <c r="H138" i="31"/>
  <c r="G138" i="31"/>
  <c r="J137" i="31"/>
  <c r="J136" i="31" s="1"/>
  <c r="I136" i="31"/>
  <c r="H136" i="31"/>
  <c r="G136" i="31"/>
  <c r="J135" i="31"/>
  <c r="J134" i="31"/>
  <c r="J133" i="31"/>
  <c r="J132" i="31"/>
  <c r="J131" i="31"/>
  <c r="I130" i="31"/>
  <c r="H130" i="31"/>
  <c r="G130" i="31"/>
  <c r="J129" i="31"/>
  <c r="J128" i="31" s="1"/>
  <c r="I128" i="31"/>
  <c r="H128" i="31"/>
  <c r="H126" i="31"/>
  <c r="G128" i="31"/>
  <c r="G125" i="31" s="1"/>
  <c r="J127" i="31"/>
  <c r="J126" i="31" s="1"/>
  <c r="I126" i="31"/>
  <c r="G126" i="31"/>
  <c r="J124" i="31"/>
  <c r="J123" i="31" s="1"/>
  <c r="I123" i="31"/>
  <c r="H123" i="31"/>
  <c r="G123" i="31"/>
  <c r="J122" i="31"/>
  <c r="J121" i="31" s="1"/>
  <c r="I121" i="31"/>
  <c r="H121" i="31"/>
  <c r="G121" i="31"/>
  <c r="J120" i="31"/>
  <c r="J119" i="31" s="1"/>
  <c r="I119" i="31"/>
  <c r="H119" i="31"/>
  <c r="G119" i="31"/>
  <c r="J118" i="31"/>
  <c r="J117" i="31" s="1"/>
  <c r="I117" i="31"/>
  <c r="I116" i="31" s="1"/>
  <c r="H117" i="31"/>
  <c r="G117" i="31"/>
  <c r="J115" i="31"/>
  <c r="J114" i="31" s="1"/>
  <c r="I114" i="31"/>
  <c r="H114" i="31"/>
  <c r="G114" i="31"/>
  <c r="J113" i="31"/>
  <c r="J112" i="31" s="1"/>
  <c r="I112" i="31"/>
  <c r="H112" i="31"/>
  <c r="G111" i="31"/>
  <c r="J110" i="31"/>
  <c r="I109" i="31"/>
  <c r="I107" i="31"/>
  <c r="I106" i="31"/>
  <c r="H109" i="31"/>
  <c r="G109" i="31"/>
  <c r="G107" i="31"/>
  <c r="G106" i="31"/>
  <c r="J108" i="31"/>
  <c r="J107" i="31" s="1"/>
  <c r="H107" i="31"/>
  <c r="H106" i="31" s="1"/>
  <c r="J105" i="31"/>
  <c r="J104" i="31" s="1"/>
  <c r="I104" i="31"/>
  <c r="H104" i="31"/>
  <c r="G104" i="31"/>
  <c r="J103" i="31"/>
  <c r="J102" i="31" s="1"/>
  <c r="I102" i="31"/>
  <c r="H102" i="31"/>
  <c r="G102" i="31"/>
  <c r="J101" i="31"/>
  <c r="J100" i="31"/>
  <c r="J99" i="31" s="1"/>
  <c r="I99" i="31"/>
  <c r="H99" i="31"/>
  <c r="G99" i="31"/>
  <c r="J98" i="31"/>
  <c r="J97" i="31" s="1"/>
  <c r="I97" i="31"/>
  <c r="H97" i="31"/>
  <c r="G97" i="31"/>
  <c r="J96" i="31"/>
  <c r="J95" i="31" s="1"/>
  <c r="I95" i="31"/>
  <c r="H95" i="31"/>
  <c r="G95" i="31"/>
  <c r="J94" i="31"/>
  <c r="J93" i="31"/>
  <c r="I93" i="31"/>
  <c r="H93" i="31"/>
  <c r="G93" i="31"/>
  <c r="J92" i="31"/>
  <c r="I91" i="31"/>
  <c r="H91" i="31"/>
  <c r="G91" i="31"/>
  <c r="J90" i="31"/>
  <c r="J89" i="31" s="1"/>
  <c r="I89" i="31"/>
  <c r="I88" i="31"/>
  <c r="H89" i="31"/>
  <c r="G89" i="31"/>
  <c r="J86" i="31"/>
  <c r="I85" i="31"/>
  <c r="H85" i="31"/>
  <c r="H79" i="31"/>
  <c r="H81" i="31"/>
  <c r="H83" i="31"/>
  <c r="G85" i="31"/>
  <c r="J84" i="31"/>
  <c r="J83" i="31" s="1"/>
  <c r="J80" i="31"/>
  <c r="J79" i="31" s="1"/>
  <c r="J82" i="31"/>
  <c r="J81" i="31" s="1"/>
  <c r="I83" i="31"/>
  <c r="G83" i="31"/>
  <c r="I81" i="31"/>
  <c r="G81" i="31"/>
  <c r="I79" i="31"/>
  <c r="G79" i="31"/>
  <c r="G78" i="31" s="1"/>
  <c r="J77" i="31"/>
  <c r="J76" i="31"/>
  <c r="J75" i="31"/>
  <c r="J74" i="31"/>
  <c r="I73" i="31"/>
  <c r="H73" i="31"/>
  <c r="G73" i="31"/>
  <c r="J72" i="31"/>
  <c r="J71" i="31" s="1"/>
  <c r="I71" i="31"/>
  <c r="I70" i="31" s="1"/>
  <c r="H71" i="31"/>
  <c r="H70" i="31" s="1"/>
  <c r="G71" i="31"/>
  <c r="G70" i="31"/>
  <c r="J69" i="31"/>
  <c r="J68" i="31"/>
  <c r="J65" i="31"/>
  <c r="J66" i="31"/>
  <c r="I67" i="31"/>
  <c r="H67" i="31"/>
  <c r="H64" i="31"/>
  <c r="G67" i="31"/>
  <c r="I64" i="31"/>
  <c r="I63" i="31" s="1"/>
  <c r="G64" i="31"/>
  <c r="J62" i="31"/>
  <c r="J61" i="31" s="1"/>
  <c r="I61" i="31"/>
  <c r="H61" i="31"/>
  <c r="G61" i="31"/>
  <c r="J60" i="31"/>
  <c r="J59" i="31"/>
  <c r="J58" i="31"/>
  <c r="J57" i="31"/>
  <c r="J56" i="31"/>
  <c r="J55" i="31"/>
  <c r="J54" i="31"/>
  <c r="J53" i="31"/>
  <c r="J52" i="31"/>
  <c r="J51" i="31"/>
  <c r="J49" i="31"/>
  <c r="J48" i="31" s="1"/>
  <c r="I50" i="31"/>
  <c r="H50" i="31"/>
  <c r="G50" i="31"/>
  <c r="I48" i="31"/>
  <c r="H48" i="31"/>
  <c r="H47" i="31" s="1"/>
  <c r="G48" i="31"/>
  <c r="J46" i="31"/>
  <c r="J45" i="31" s="1"/>
  <c r="I45" i="31"/>
  <c r="H45" i="31"/>
  <c r="G45" i="31"/>
  <c r="J44" i="31"/>
  <c r="J43" i="31"/>
  <c r="J42" i="31"/>
  <c r="J41" i="31"/>
  <c r="I40" i="31"/>
  <c r="H40" i="31"/>
  <c r="G40" i="31"/>
  <c r="J39" i="31"/>
  <c r="J38" i="31" s="1"/>
  <c r="I38" i="31"/>
  <c r="H38" i="31"/>
  <c r="G38" i="31"/>
  <c r="J37" i="31"/>
  <c r="J36" i="31"/>
  <c r="I36" i="31"/>
  <c r="H36" i="31"/>
  <c r="G36" i="31"/>
  <c r="J35" i="31"/>
  <c r="J34" i="31"/>
  <c r="J33" i="31"/>
  <c r="J32" i="31"/>
  <c r="J31" i="31"/>
  <c r="J30" i="31"/>
  <c r="J29" i="31"/>
  <c r="I28" i="31"/>
  <c r="H28" i="31"/>
  <c r="G28" i="31"/>
  <c r="J27" i="31"/>
  <c r="J26" i="31"/>
  <c r="J25" i="31"/>
  <c r="J24" i="31"/>
  <c r="J23" i="31"/>
  <c r="J22" i="31"/>
  <c r="J21" i="31"/>
  <c r="I21" i="31"/>
  <c r="H21" i="31"/>
  <c r="G21" i="31"/>
  <c r="G11" i="31"/>
  <c r="G14" i="31" s="1"/>
  <c r="J514" i="32"/>
  <c r="J513" i="32" s="1"/>
  <c r="I513" i="32"/>
  <c r="I510" i="32" s="1"/>
  <c r="H513" i="32"/>
  <c r="G513" i="32"/>
  <c r="J512" i="32"/>
  <c r="J511" i="32"/>
  <c r="J510" i="32" s="1"/>
  <c r="I511" i="32"/>
  <c r="H511" i="32"/>
  <c r="H510" i="32" s="1"/>
  <c r="G511" i="32"/>
  <c r="J509" i="32"/>
  <c r="J508" i="32" s="1"/>
  <c r="I508" i="32"/>
  <c r="H508" i="32"/>
  <c r="G508" i="32"/>
  <c r="J507" i="32"/>
  <c r="J506" i="32" s="1"/>
  <c r="I506" i="32"/>
  <c r="H506" i="32"/>
  <c r="G506" i="32"/>
  <c r="J505" i="32"/>
  <c r="J504" i="32" s="1"/>
  <c r="I504" i="32"/>
  <c r="H504" i="32"/>
  <c r="G504" i="32"/>
  <c r="J503" i="32"/>
  <c r="J502" i="32" s="1"/>
  <c r="I502" i="32"/>
  <c r="I497" i="32" s="1"/>
  <c r="H502" i="32"/>
  <c r="G502" i="32"/>
  <c r="J501" i="32"/>
  <c r="J500" i="32"/>
  <c r="I500" i="32"/>
  <c r="H500" i="32"/>
  <c r="G500" i="32"/>
  <c r="J499" i="32"/>
  <c r="J498" i="32" s="1"/>
  <c r="I498" i="32"/>
  <c r="H498" i="32"/>
  <c r="G498" i="32"/>
  <c r="J496" i="32"/>
  <c r="J495" i="32" s="1"/>
  <c r="I495" i="32"/>
  <c r="H495" i="32"/>
  <c r="G495" i="32"/>
  <c r="J494" i="32"/>
  <c r="J493" i="32" s="1"/>
  <c r="I493" i="32"/>
  <c r="H493" i="32"/>
  <c r="G493" i="32"/>
  <c r="J492" i="32"/>
  <c r="J491" i="32" s="1"/>
  <c r="I491" i="32"/>
  <c r="H491" i="32"/>
  <c r="G491" i="32"/>
  <c r="J490" i="32"/>
  <c r="J489" i="32" s="1"/>
  <c r="I489" i="32"/>
  <c r="H489" i="32"/>
  <c r="G489" i="32"/>
  <c r="J488" i="32"/>
  <c r="J487" i="32" s="1"/>
  <c r="I487" i="32"/>
  <c r="H487" i="32"/>
  <c r="G487" i="32"/>
  <c r="J484" i="32"/>
  <c r="I483" i="32"/>
  <c r="H483" i="32"/>
  <c r="G483" i="32"/>
  <c r="J482" i="32"/>
  <c r="J481" i="32" s="1"/>
  <c r="I481" i="32"/>
  <c r="H481" i="32"/>
  <c r="G481" i="32"/>
  <c r="J480" i="32"/>
  <c r="J479" i="32" s="1"/>
  <c r="I479" i="32"/>
  <c r="H479" i="32"/>
  <c r="H478" i="32"/>
  <c r="G479" i="32"/>
  <c r="J477" i="32"/>
  <c r="J476" i="32" s="1"/>
  <c r="I476" i="32"/>
  <c r="H476" i="32"/>
  <c r="G476" i="32"/>
  <c r="J475" i="32"/>
  <c r="J474" i="32"/>
  <c r="J473" i="32"/>
  <c r="J472" i="32"/>
  <c r="I471" i="32"/>
  <c r="H471" i="32"/>
  <c r="G471" i="32"/>
  <c r="J470" i="32"/>
  <c r="J469" i="32" s="1"/>
  <c r="I469" i="32"/>
  <c r="H469" i="32"/>
  <c r="G469" i="32"/>
  <c r="J468" i="32"/>
  <c r="J467" i="32" s="1"/>
  <c r="I467" i="32"/>
  <c r="H467" i="32"/>
  <c r="G467" i="32"/>
  <c r="J466" i="32"/>
  <c r="J465" i="32"/>
  <c r="I465" i="32"/>
  <c r="H465" i="32"/>
  <c r="G465" i="32"/>
  <c r="J464" i="32"/>
  <c r="J463" i="32"/>
  <c r="I462" i="32"/>
  <c r="H462" i="32"/>
  <c r="G462" i="32"/>
  <c r="J461" i="32"/>
  <c r="J460" i="32" s="1"/>
  <c r="I460" i="32"/>
  <c r="I459" i="32" s="1"/>
  <c r="H460" i="32"/>
  <c r="G460" i="32"/>
  <c r="J458" i="32"/>
  <c r="J457" i="32" s="1"/>
  <c r="I457" i="32"/>
  <c r="H457" i="32"/>
  <c r="G457" i="32"/>
  <c r="J456" i="32"/>
  <c r="I455" i="32"/>
  <c r="I454" i="32" s="1"/>
  <c r="H455" i="32"/>
  <c r="H454" i="32" s="1"/>
  <c r="G455" i="32"/>
  <c r="J453" i="32"/>
  <c r="J452" i="32" s="1"/>
  <c r="I452" i="32"/>
  <c r="H452" i="32"/>
  <c r="G452" i="32"/>
  <c r="J451" i="32"/>
  <c r="J450" i="32" s="1"/>
  <c r="I450" i="32"/>
  <c r="H450" i="32"/>
  <c r="G450" i="32"/>
  <c r="J449" i="32"/>
  <c r="J448" i="32" s="1"/>
  <c r="I448" i="32"/>
  <c r="H448" i="32"/>
  <c r="G448" i="32"/>
  <c r="J447" i="32"/>
  <c r="J446" i="32"/>
  <c r="I446" i="32"/>
  <c r="H446" i="32"/>
  <c r="G446" i="32"/>
  <c r="J445" i="32"/>
  <c r="J444" i="32" s="1"/>
  <c r="I444" i="32"/>
  <c r="H444" i="32"/>
  <c r="G444" i="32"/>
  <c r="J443" i="32"/>
  <c r="J442" i="32" s="1"/>
  <c r="I442" i="32"/>
  <c r="H442" i="32"/>
  <c r="G442" i="32"/>
  <c r="J441" i="32"/>
  <c r="J440" i="32" s="1"/>
  <c r="J439" i="32" s="1"/>
  <c r="I440" i="32"/>
  <c r="H440" i="32"/>
  <c r="G440" i="32"/>
  <c r="J438" i="32"/>
  <c r="J437" i="32" s="1"/>
  <c r="J434" i="32"/>
  <c r="J433" i="32"/>
  <c r="I437" i="32"/>
  <c r="H437" i="32"/>
  <c r="G437" i="32"/>
  <c r="J436" i="32"/>
  <c r="J435" i="32" s="1"/>
  <c r="I435" i="32"/>
  <c r="H435" i="32"/>
  <c r="G435" i="32"/>
  <c r="I433" i="32"/>
  <c r="I432" i="32" s="1"/>
  <c r="H433" i="32"/>
  <c r="G433" i="32"/>
  <c r="G432" i="32" s="1"/>
  <c r="J431" i="32"/>
  <c r="I430" i="32"/>
  <c r="H430" i="32"/>
  <c r="G430" i="32"/>
  <c r="J429" i="32"/>
  <c r="J428" i="32" s="1"/>
  <c r="I428" i="32"/>
  <c r="H428" i="32"/>
  <c r="G428" i="32"/>
  <c r="J427" i="32"/>
  <c r="J426" i="32" s="1"/>
  <c r="I426" i="32"/>
  <c r="H426" i="32"/>
  <c r="G426" i="32"/>
  <c r="J425" i="32"/>
  <c r="J424" i="32" s="1"/>
  <c r="I424" i="32"/>
  <c r="I423" i="32" s="1"/>
  <c r="H424" i="32"/>
  <c r="G424" i="32"/>
  <c r="J422" i="32"/>
  <c r="J421" i="32"/>
  <c r="I421" i="32"/>
  <c r="H421" i="32"/>
  <c r="G421" i="32"/>
  <c r="J420" i="32"/>
  <c r="J419" i="32" s="1"/>
  <c r="I419" i="32"/>
  <c r="H419" i="32"/>
  <c r="G419" i="32"/>
  <c r="J418" i="32"/>
  <c r="J417" i="32" s="1"/>
  <c r="I417" i="32"/>
  <c r="H417" i="32"/>
  <c r="G417" i="32"/>
  <c r="J416" i="32"/>
  <c r="J415" i="32" s="1"/>
  <c r="J414" i="32" s="1"/>
  <c r="I415" i="32"/>
  <c r="I414" i="32" s="1"/>
  <c r="H415" i="32"/>
  <c r="G415" i="32"/>
  <c r="G414" i="32"/>
  <c r="J413" i="32"/>
  <c r="J412" i="32"/>
  <c r="I412" i="32"/>
  <c r="H412" i="32"/>
  <c r="G412" i="32"/>
  <c r="J411" i="32"/>
  <c r="J410" i="32" s="1"/>
  <c r="I410" i="32"/>
  <c r="H410" i="32"/>
  <c r="G410" i="32"/>
  <c r="J409" i="32"/>
  <c r="J408" i="32" s="1"/>
  <c r="I408" i="32"/>
  <c r="H408" i="32"/>
  <c r="H406" i="32"/>
  <c r="G408" i="32"/>
  <c r="J407" i="32"/>
  <c r="J406" i="32" s="1"/>
  <c r="I406" i="32"/>
  <c r="G406" i="32"/>
  <c r="J405" i="32"/>
  <c r="J404" i="32" s="1"/>
  <c r="I404" i="32"/>
  <c r="H404" i="32"/>
  <c r="G404" i="32"/>
  <c r="J401" i="32"/>
  <c r="J400" i="32" s="1"/>
  <c r="I400" i="32"/>
  <c r="H400" i="32"/>
  <c r="G400" i="32"/>
  <c r="J399" i="32"/>
  <c r="J398" i="32" s="1"/>
  <c r="I398" i="32"/>
  <c r="H398" i="32"/>
  <c r="G398" i="32"/>
  <c r="J397" i="32"/>
  <c r="J396" i="32" s="1"/>
  <c r="I396" i="32"/>
  <c r="I395" i="32" s="1"/>
  <c r="H396" i="32"/>
  <c r="G396" i="32"/>
  <c r="G395" i="32" s="1"/>
  <c r="J394" i="32"/>
  <c r="J393" i="32" s="1"/>
  <c r="I393" i="32"/>
  <c r="H393" i="32"/>
  <c r="G393" i="32"/>
  <c r="J392" i="32"/>
  <c r="J391" i="32" s="1"/>
  <c r="I391" i="32"/>
  <c r="H391" i="32"/>
  <c r="G391" i="32"/>
  <c r="J390" i="32"/>
  <c r="J389" i="32" s="1"/>
  <c r="I389" i="32"/>
  <c r="H389" i="32"/>
  <c r="G389" i="32"/>
  <c r="J388" i="32"/>
  <c r="I387" i="32"/>
  <c r="H387" i="32"/>
  <c r="G387" i="32"/>
  <c r="G386" i="32" s="1"/>
  <c r="J385" i="32"/>
  <c r="J384" i="32" s="1"/>
  <c r="I384" i="32"/>
  <c r="H384" i="32"/>
  <c r="G384" i="32"/>
  <c r="J383" i="32"/>
  <c r="J382" i="32" s="1"/>
  <c r="I382" i="32"/>
  <c r="H382" i="32"/>
  <c r="G382" i="32"/>
  <c r="J381" i="32"/>
  <c r="J380" i="32" s="1"/>
  <c r="J379" i="32" s="1"/>
  <c r="I380" i="32"/>
  <c r="I379" i="32" s="1"/>
  <c r="H380" i="32"/>
  <c r="G380" i="32"/>
  <c r="J378" i="32"/>
  <c r="J377" i="32" s="1"/>
  <c r="I377" i="32"/>
  <c r="H377" i="32"/>
  <c r="G377" i="32"/>
  <c r="J376" i="32"/>
  <c r="I375" i="32"/>
  <c r="H375" i="32"/>
  <c r="G375" i="32"/>
  <c r="J374" i="32"/>
  <c r="J373" i="32" s="1"/>
  <c r="I373" i="32"/>
  <c r="I370" i="32" s="1"/>
  <c r="H373" i="32"/>
  <c r="G373" i="32"/>
  <c r="J372" i="32"/>
  <c r="J371" i="32"/>
  <c r="I371" i="32"/>
  <c r="H371" i="32"/>
  <c r="G371" i="32"/>
  <c r="J369" i="32"/>
  <c r="J368" i="32"/>
  <c r="J367" i="32"/>
  <c r="I366" i="32"/>
  <c r="I365" i="32" s="1"/>
  <c r="H366" i="32"/>
  <c r="H365" i="32" s="1"/>
  <c r="G366" i="32"/>
  <c r="G365" i="32" s="1"/>
  <c r="J364" i="32"/>
  <c r="J363" i="32"/>
  <c r="J362" i="32"/>
  <c r="I361" i="32"/>
  <c r="H361" i="32"/>
  <c r="G361" i="32"/>
  <c r="J360" i="32"/>
  <c r="J359" i="32"/>
  <c r="J358" i="32"/>
  <c r="I357" i="32"/>
  <c r="H357" i="32"/>
  <c r="G357" i="32"/>
  <c r="J356" i="32"/>
  <c r="J355" i="32" s="1"/>
  <c r="I355" i="32"/>
  <c r="H355" i="32"/>
  <c r="G355" i="32"/>
  <c r="G354" i="32" s="1"/>
  <c r="J353" i="32"/>
  <c r="J352" i="32" s="1"/>
  <c r="I352" i="32"/>
  <c r="H352" i="32"/>
  <c r="G352" i="32"/>
  <c r="J351" i="32"/>
  <c r="J350" i="32" s="1"/>
  <c r="I350" i="32"/>
  <c r="H350" i="32"/>
  <c r="H338" i="32" s="1"/>
  <c r="G350" i="32"/>
  <c r="J349" i="32"/>
  <c r="J348" i="32"/>
  <c r="I347" i="32"/>
  <c r="H347" i="32"/>
  <c r="G347" i="32"/>
  <c r="J346" i="32"/>
  <c r="J345" i="32"/>
  <c r="J344" i="32"/>
  <c r="I343" i="32"/>
  <c r="H343" i="32"/>
  <c r="G343" i="32"/>
  <c r="J342" i="32"/>
  <c r="J341" i="32"/>
  <c r="J340" i="32"/>
  <c r="I339" i="32"/>
  <c r="H339" i="32"/>
  <c r="G339" i="32"/>
  <c r="J336" i="32"/>
  <c r="J335" i="32" s="1"/>
  <c r="I335" i="32"/>
  <c r="H335" i="32"/>
  <c r="G335" i="32"/>
  <c r="J334" i="32"/>
  <c r="J333" i="32" s="1"/>
  <c r="I333" i="32"/>
  <c r="H333" i="32"/>
  <c r="G333" i="32"/>
  <c r="J332" i="32"/>
  <c r="J331" i="32"/>
  <c r="I331" i="32"/>
  <c r="H331" i="32"/>
  <c r="G331" i="32"/>
  <c r="J330" i="32"/>
  <c r="J329" i="32" s="1"/>
  <c r="I329" i="32"/>
  <c r="H329" i="32"/>
  <c r="G329" i="32"/>
  <c r="J328" i="32"/>
  <c r="J327" i="32" s="1"/>
  <c r="I327" i="32"/>
  <c r="H327" i="32"/>
  <c r="G327" i="32"/>
  <c r="J326" i="32"/>
  <c r="J325" i="32" s="1"/>
  <c r="I325" i="32"/>
  <c r="H325" i="32"/>
  <c r="G325" i="32"/>
  <c r="J324" i="32"/>
  <c r="J323" i="32" s="1"/>
  <c r="I323" i="32"/>
  <c r="H323" i="32"/>
  <c r="G323" i="32"/>
  <c r="J322" i="32"/>
  <c r="J321" i="32" s="1"/>
  <c r="I321" i="32"/>
  <c r="H321" i="32"/>
  <c r="G321" i="32"/>
  <c r="J320" i="32"/>
  <c r="J319" i="32" s="1"/>
  <c r="I319" i="32"/>
  <c r="H319" i="32"/>
  <c r="G319" i="32"/>
  <c r="J317" i="32"/>
  <c r="J316" i="32" s="1"/>
  <c r="I316" i="32"/>
  <c r="H316" i="32"/>
  <c r="G316" i="32"/>
  <c r="J315" i="32"/>
  <c r="J314" i="32" s="1"/>
  <c r="I314" i="32"/>
  <c r="I313" i="32" s="1"/>
  <c r="H314" i="32"/>
  <c r="H313" i="32" s="1"/>
  <c r="G314" i="32"/>
  <c r="G313" i="32" s="1"/>
  <c r="J312" i="32"/>
  <c r="J311" i="32"/>
  <c r="J310" i="32"/>
  <c r="J309" i="32"/>
  <c r="J308" i="32"/>
  <c r="J307" i="32"/>
  <c r="I306" i="32"/>
  <c r="H306" i="32"/>
  <c r="G306" i="32"/>
  <c r="J305" i="32"/>
  <c r="J304" i="32"/>
  <c r="J303" i="32"/>
  <c r="J302" i="32"/>
  <c r="J301" i="32"/>
  <c r="J300" i="32"/>
  <c r="J298" i="32" s="1"/>
  <c r="J299" i="32"/>
  <c r="I298" i="32"/>
  <c r="H298" i="32"/>
  <c r="G298" i="32"/>
  <c r="G297" i="32" s="1"/>
  <c r="J296" i="32"/>
  <c r="J295" i="32" s="1"/>
  <c r="I295" i="32"/>
  <c r="H295" i="32"/>
  <c r="G295" i="32"/>
  <c r="J294" i="32"/>
  <c r="J293" i="32"/>
  <c r="J292" i="32"/>
  <c r="J291" i="32"/>
  <c r="J290" i="32"/>
  <c r="J289" i="32"/>
  <c r="J288" i="32"/>
  <c r="I287" i="32"/>
  <c r="H287" i="32"/>
  <c r="G287" i="32"/>
  <c r="J286" i="32"/>
  <c r="J285" i="32"/>
  <c r="J284" i="32"/>
  <c r="J283" i="32"/>
  <c r="J282" i="32"/>
  <c r="J281" i="32"/>
  <c r="I280" i="32"/>
  <c r="H280" i="32"/>
  <c r="G280" i="32"/>
  <c r="J279" i="32"/>
  <c r="J278" i="32"/>
  <c r="J277" i="32"/>
  <c r="I276" i="32"/>
  <c r="H276" i="32"/>
  <c r="G276" i="32"/>
  <c r="J275" i="32"/>
  <c r="J274" i="32"/>
  <c r="J273" i="32"/>
  <c r="J272" i="32"/>
  <c r="J271" i="32"/>
  <c r="I270" i="32"/>
  <c r="H270" i="32"/>
  <c r="G270" i="32"/>
  <c r="J268" i="32"/>
  <c r="J267" i="32" s="1"/>
  <c r="I267" i="32"/>
  <c r="H267" i="32"/>
  <c r="G267" i="32"/>
  <c r="J266" i="32"/>
  <c r="I265" i="32"/>
  <c r="H265" i="32"/>
  <c r="G265" i="32"/>
  <c r="J264" i="32"/>
  <c r="J263" i="32" s="1"/>
  <c r="I263" i="32"/>
  <c r="H263" i="32"/>
  <c r="G263" i="32"/>
  <c r="J262" i="32"/>
  <c r="J261" i="32" s="1"/>
  <c r="I261" i="32"/>
  <c r="H261" i="32"/>
  <c r="G261" i="32"/>
  <c r="J260" i="32"/>
  <c r="J259" i="32" s="1"/>
  <c r="I259" i="32"/>
  <c r="H259" i="32"/>
  <c r="G259" i="32"/>
  <c r="J257" i="32"/>
  <c r="J256" i="32" s="1"/>
  <c r="I256" i="32"/>
  <c r="H256" i="32"/>
  <c r="G256" i="32"/>
  <c r="J255" i="32"/>
  <c r="J254" i="32" s="1"/>
  <c r="I254" i="32"/>
  <c r="I253" i="32" s="1"/>
  <c r="H254" i="32"/>
  <c r="G254" i="32"/>
  <c r="G253" i="32" s="1"/>
  <c r="J252" i="32"/>
  <c r="J251" i="32"/>
  <c r="I251" i="32"/>
  <c r="H251" i="32"/>
  <c r="G251" i="32"/>
  <c r="J250" i="32"/>
  <c r="I249" i="32"/>
  <c r="H249" i="32"/>
  <c r="G249" i="32"/>
  <c r="J248" i="32"/>
  <c r="J247" i="32" s="1"/>
  <c r="I247" i="32"/>
  <c r="H247" i="32"/>
  <c r="G247" i="32"/>
  <c r="J246" i="32"/>
  <c r="J245" i="32" s="1"/>
  <c r="I245" i="32"/>
  <c r="H245" i="32"/>
  <c r="G245" i="32"/>
  <c r="J244" i="32"/>
  <c r="J243" i="32" s="1"/>
  <c r="I243" i="32"/>
  <c r="H243" i="32"/>
  <c r="G243" i="32"/>
  <c r="J242" i="32"/>
  <c r="J241" i="32" s="1"/>
  <c r="I241" i="32"/>
  <c r="I240" i="32" s="1"/>
  <c r="H241" i="32"/>
  <c r="H240" i="32" s="1"/>
  <c r="G241" i="32"/>
  <c r="J239" i="32"/>
  <c r="J238" i="32" s="1"/>
  <c r="I238" i="32"/>
  <c r="H238" i="32"/>
  <c r="G238" i="32"/>
  <c r="J237" i="32"/>
  <c r="J236" i="32" s="1"/>
  <c r="I236" i="32"/>
  <c r="H236" i="32"/>
  <c r="G236" i="32"/>
  <c r="J235" i="32"/>
  <c r="J234" i="32" s="1"/>
  <c r="I234" i="32"/>
  <c r="H234" i="32"/>
  <c r="G234" i="32"/>
  <c r="J233" i="32"/>
  <c r="J232" i="32" s="1"/>
  <c r="I232" i="32"/>
  <c r="H232" i="32"/>
  <c r="G232" i="32"/>
  <c r="J230" i="32"/>
  <c r="J229" i="32" s="1"/>
  <c r="I229" i="32"/>
  <c r="H229" i="32"/>
  <c r="G229" i="32"/>
  <c r="J228" i="32"/>
  <c r="J227" i="32"/>
  <c r="J226" i="32"/>
  <c r="I225" i="32"/>
  <c r="H225" i="32"/>
  <c r="G225" i="32"/>
  <c r="J224" i="32"/>
  <c r="J223" i="32" s="1"/>
  <c r="I223" i="32"/>
  <c r="H223" i="32"/>
  <c r="G223" i="32"/>
  <c r="J222" i="32"/>
  <c r="J221" i="32"/>
  <c r="J220" i="32" s="1"/>
  <c r="I220" i="32"/>
  <c r="H220" i="32"/>
  <c r="H219" i="32" s="1"/>
  <c r="G220" i="32"/>
  <c r="J217" i="32"/>
  <c r="J216" i="32"/>
  <c r="J215" i="32"/>
  <c r="J214" i="32"/>
  <c r="J213" i="32"/>
  <c r="I212" i="32"/>
  <c r="H212" i="32"/>
  <c r="G212" i="32"/>
  <c r="J211" i="32"/>
  <c r="J210" i="32"/>
  <c r="J209" i="32"/>
  <c r="I208" i="32"/>
  <c r="H208" i="32"/>
  <c r="G208" i="32"/>
  <c r="J207" i="32"/>
  <c r="J206" i="32"/>
  <c r="J205" i="32"/>
  <c r="J204" i="32"/>
  <c r="J203" i="32"/>
  <c r="J202" i="32"/>
  <c r="I201" i="32"/>
  <c r="H201" i="32"/>
  <c r="G201" i="32"/>
  <c r="J200" i="32"/>
  <c r="J199" i="32"/>
  <c r="J198" i="32"/>
  <c r="J197" i="32"/>
  <c r="I196" i="32"/>
  <c r="H196" i="32"/>
  <c r="G196" i="32"/>
  <c r="J195" i="32"/>
  <c r="J194" i="32"/>
  <c r="J193" i="32"/>
  <c r="I192" i="32"/>
  <c r="H192" i="32"/>
  <c r="G192" i="32"/>
  <c r="J191" i="32"/>
  <c r="J190" i="32" s="1"/>
  <c r="I190" i="32"/>
  <c r="H190" i="32"/>
  <c r="G190" i="32"/>
  <c r="J189" i="32"/>
  <c r="J188" i="32" s="1"/>
  <c r="I188" i="32"/>
  <c r="H188" i="32"/>
  <c r="G188" i="32"/>
  <c r="J187" i="32"/>
  <c r="J186" i="32" s="1"/>
  <c r="I186" i="32"/>
  <c r="H186" i="32"/>
  <c r="G186" i="32"/>
  <c r="J185" i="32"/>
  <c r="J184" i="32"/>
  <c r="I184" i="32"/>
  <c r="H184" i="32"/>
  <c r="G184" i="32"/>
  <c r="J182" i="32"/>
  <c r="J181" i="32" s="1"/>
  <c r="I181" i="32"/>
  <c r="H181" i="32"/>
  <c r="G181" i="32"/>
  <c r="J180" i="32"/>
  <c r="J179" i="32"/>
  <c r="J178" i="32"/>
  <c r="J177" i="32"/>
  <c r="J176" i="32"/>
  <c r="J175" i="32"/>
  <c r="I174" i="32"/>
  <c r="H174" i="32"/>
  <c r="G174" i="32"/>
  <c r="J173" i="32"/>
  <c r="J172" i="32"/>
  <c r="J171" i="32"/>
  <c r="J170" i="32"/>
  <c r="J169" i="32"/>
  <c r="J168" i="32"/>
  <c r="J166" i="32" s="1"/>
  <c r="J167" i="32"/>
  <c r="I166" i="32"/>
  <c r="I165" i="32" s="1"/>
  <c r="H166" i="32"/>
  <c r="G166" i="32"/>
  <c r="G165" i="32" s="1"/>
  <c r="J164" i="32"/>
  <c r="J163" i="32"/>
  <c r="I163" i="32"/>
  <c r="H163" i="32"/>
  <c r="G163" i="32"/>
  <c r="J162" i="32"/>
  <c r="J161" i="32" s="1"/>
  <c r="I161" i="32"/>
  <c r="H161" i="32"/>
  <c r="G161" i="32"/>
  <c r="J160" i="32"/>
  <c r="J159" i="32" s="1"/>
  <c r="I159" i="32"/>
  <c r="H159" i="32"/>
  <c r="G159" i="32"/>
  <c r="J158" i="32"/>
  <c r="J157" i="32" s="1"/>
  <c r="I157" i="32"/>
  <c r="H157" i="32"/>
  <c r="G157" i="32"/>
  <c r="J156" i="32"/>
  <c r="J155" i="32" s="1"/>
  <c r="I155" i="32"/>
  <c r="H155" i="32"/>
  <c r="G155" i="32"/>
  <c r="J154" i="32"/>
  <c r="J153" i="32" s="1"/>
  <c r="I153" i="32"/>
  <c r="H153" i="32"/>
  <c r="G153" i="32"/>
  <c r="J152" i="32"/>
  <c r="J151" i="32" s="1"/>
  <c r="I151" i="32"/>
  <c r="H151" i="32"/>
  <c r="G151" i="32"/>
  <c r="J150" i="32"/>
  <c r="J149" i="32"/>
  <c r="I149" i="32"/>
  <c r="H149" i="32"/>
  <c r="G149" i="32"/>
  <c r="J148" i="32"/>
  <c r="J147" i="32" s="1"/>
  <c r="I147" i="32"/>
  <c r="H147" i="32"/>
  <c r="G147" i="32"/>
  <c r="J145" i="32"/>
  <c r="J144" i="32" s="1"/>
  <c r="I144" i="32"/>
  <c r="H144" i="32"/>
  <c r="G144" i="32"/>
  <c r="J143" i="32"/>
  <c r="J142" i="32" s="1"/>
  <c r="I142" i="32"/>
  <c r="H142" i="32"/>
  <c r="G142" i="32"/>
  <c r="J141" i="32"/>
  <c r="J140" i="32" s="1"/>
  <c r="I140" i="32"/>
  <c r="H140" i="32"/>
  <c r="G140" i="32"/>
  <c r="J139" i="32"/>
  <c r="J138" i="32" s="1"/>
  <c r="I138" i="32"/>
  <c r="H138" i="32"/>
  <c r="G138" i="32"/>
  <c r="J137" i="32"/>
  <c r="J136" i="32" s="1"/>
  <c r="I136" i="32"/>
  <c r="H136" i="32"/>
  <c r="G136" i="32"/>
  <c r="J135" i="32"/>
  <c r="J134" i="32"/>
  <c r="J133" i="32"/>
  <c r="J132" i="32"/>
  <c r="J131" i="32"/>
  <c r="I130" i="32"/>
  <c r="H130" i="32"/>
  <c r="G130" i="32"/>
  <c r="J129" i="32"/>
  <c r="J128" i="32"/>
  <c r="I128" i="32"/>
  <c r="H128" i="32"/>
  <c r="G128" i="32"/>
  <c r="J127" i="32"/>
  <c r="J126" i="32" s="1"/>
  <c r="I126" i="32"/>
  <c r="H126" i="32"/>
  <c r="G126" i="32"/>
  <c r="J124" i="32"/>
  <c r="J123" i="32" s="1"/>
  <c r="I123" i="32"/>
  <c r="H123" i="32"/>
  <c r="G123" i="32"/>
  <c r="J122" i="32"/>
  <c r="J121" i="32" s="1"/>
  <c r="I121" i="32"/>
  <c r="H121" i="32"/>
  <c r="G121" i="32"/>
  <c r="J120" i="32"/>
  <c r="J119" i="32" s="1"/>
  <c r="I119" i="32"/>
  <c r="H119" i="32"/>
  <c r="G119" i="32"/>
  <c r="J118" i="32"/>
  <c r="J117" i="32" s="1"/>
  <c r="I117" i="32"/>
  <c r="H117" i="32"/>
  <c r="G117" i="32"/>
  <c r="J115" i="32"/>
  <c r="J114" i="32"/>
  <c r="I114" i="32"/>
  <c r="H114" i="32"/>
  <c r="G114" i="32"/>
  <c r="J113" i="32"/>
  <c r="I112" i="32"/>
  <c r="H112" i="32"/>
  <c r="G112" i="32"/>
  <c r="G111" i="32" s="1"/>
  <c r="J110" i="32"/>
  <c r="J109" i="32" s="1"/>
  <c r="I109" i="32"/>
  <c r="H109" i="32"/>
  <c r="G109" i="32"/>
  <c r="J108" i="32"/>
  <c r="J107" i="32" s="1"/>
  <c r="I107" i="32"/>
  <c r="H107" i="32"/>
  <c r="G107" i="32"/>
  <c r="J105" i="32"/>
  <c r="J104" i="32" s="1"/>
  <c r="I104" i="32"/>
  <c r="H104" i="32"/>
  <c r="G104" i="32"/>
  <c r="J103" i="32"/>
  <c r="I102" i="32"/>
  <c r="H102" i="32"/>
  <c r="G102" i="32"/>
  <c r="J101" i="32"/>
  <c r="J100" i="32"/>
  <c r="I99" i="32"/>
  <c r="H99" i="32"/>
  <c r="G99" i="32"/>
  <c r="J98" i="32"/>
  <c r="J97" i="32" s="1"/>
  <c r="I97" i="32"/>
  <c r="H97" i="32"/>
  <c r="G97" i="32"/>
  <c r="J96" i="32"/>
  <c r="J95" i="32" s="1"/>
  <c r="I95" i="32"/>
  <c r="H95" i="32"/>
  <c r="G95" i="32"/>
  <c r="J94" i="32"/>
  <c r="J93" i="32" s="1"/>
  <c r="I93" i="32"/>
  <c r="H93" i="32"/>
  <c r="G93" i="32"/>
  <c r="J92" i="32"/>
  <c r="J91" i="32" s="1"/>
  <c r="I91" i="32"/>
  <c r="H91" i="32"/>
  <c r="G91" i="32"/>
  <c r="J90" i="32"/>
  <c r="I89" i="32"/>
  <c r="I88" i="32" s="1"/>
  <c r="H89" i="32"/>
  <c r="G89" i="32"/>
  <c r="J86" i="32"/>
  <c r="J85" i="32" s="1"/>
  <c r="I85" i="32"/>
  <c r="H85" i="32"/>
  <c r="G85" i="32"/>
  <c r="J84" i="32"/>
  <c r="J83" i="32"/>
  <c r="I83" i="32"/>
  <c r="H83" i="32"/>
  <c r="G83" i="32"/>
  <c r="J82" i="32"/>
  <c r="J81" i="32" s="1"/>
  <c r="I81" i="32"/>
  <c r="H81" i="32"/>
  <c r="G81" i="32"/>
  <c r="J80" i="32"/>
  <c r="J79" i="32" s="1"/>
  <c r="I79" i="32"/>
  <c r="G79" i="32"/>
  <c r="J77" i="32"/>
  <c r="J76" i="32"/>
  <c r="J75" i="32"/>
  <c r="J74" i="32"/>
  <c r="I73" i="32"/>
  <c r="H73" i="32"/>
  <c r="G73" i="32"/>
  <c r="J72" i="32"/>
  <c r="J71" i="32" s="1"/>
  <c r="I71" i="32"/>
  <c r="H71" i="32"/>
  <c r="G71" i="32"/>
  <c r="G70" i="32" s="1"/>
  <c r="J69" i="32"/>
  <c r="J68" i="32"/>
  <c r="J67" i="32" s="1"/>
  <c r="I67" i="32"/>
  <c r="H67" i="32"/>
  <c r="G67" i="32"/>
  <c r="J66" i="32"/>
  <c r="J65" i="32"/>
  <c r="I64" i="32"/>
  <c r="H64" i="32"/>
  <c r="H63" i="32"/>
  <c r="G64" i="32"/>
  <c r="I63" i="32"/>
  <c r="J62" i="32"/>
  <c r="J61" i="32"/>
  <c r="I61" i="32"/>
  <c r="H61" i="32"/>
  <c r="G61" i="32"/>
  <c r="J60" i="32"/>
  <c r="J59" i="32"/>
  <c r="J57" i="32"/>
  <c r="J56" i="32"/>
  <c r="J55" i="32"/>
  <c r="J54" i="32"/>
  <c r="J53" i="32"/>
  <c r="J52" i="32"/>
  <c r="J50" i="32"/>
  <c r="I50" i="32"/>
  <c r="H50" i="32"/>
  <c r="G50" i="32"/>
  <c r="J49" i="32"/>
  <c r="I48" i="32"/>
  <c r="I47" i="32" s="1"/>
  <c r="H48" i="32"/>
  <c r="H47" i="32" s="1"/>
  <c r="G48" i="32"/>
  <c r="G47" i="32" s="1"/>
  <c r="J45" i="32"/>
  <c r="I45" i="32"/>
  <c r="H45" i="32"/>
  <c r="G45" i="32"/>
  <c r="J44" i="32"/>
  <c r="J43" i="32"/>
  <c r="J42" i="32"/>
  <c r="J41" i="32"/>
  <c r="J40" i="32"/>
  <c r="I40" i="32"/>
  <c r="H40" i="32"/>
  <c r="G40" i="32"/>
  <c r="J39" i="32"/>
  <c r="I38" i="32"/>
  <c r="H38" i="32"/>
  <c r="G38" i="32"/>
  <c r="J37" i="32"/>
  <c r="J36" i="32" s="1"/>
  <c r="I36" i="32"/>
  <c r="H36" i="32"/>
  <c r="G36" i="32"/>
  <c r="J35" i="32"/>
  <c r="J34" i="32"/>
  <c r="J33" i="32"/>
  <c r="J32" i="32"/>
  <c r="J31" i="32"/>
  <c r="J30" i="32"/>
  <c r="J29" i="32"/>
  <c r="I28" i="32"/>
  <c r="H28" i="32"/>
  <c r="H20" i="32" s="1"/>
  <c r="G28" i="32"/>
  <c r="J27" i="32"/>
  <c r="J26" i="32"/>
  <c r="J25" i="32"/>
  <c r="J24" i="32"/>
  <c r="J23" i="32"/>
  <c r="J22" i="32"/>
  <c r="I21" i="32"/>
  <c r="H21" i="32"/>
  <c r="G21" i="32"/>
  <c r="G20" i="32" s="1"/>
  <c r="G11" i="32"/>
  <c r="G14" i="32" s="1"/>
  <c r="H165" i="32"/>
  <c r="I403" i="32"/>
  <c r="I125" i="32"/>
  <c r="J372" i="31"/>
  <c r="J89" i="32"/>
  <c r="B1205" i="10"/>
  <c r="B1207" i="10"/>
  <c r="B1208" i="10"/>
  <c r="C1205" i="10"/>
  <c r="C1206" i="10"/>
  <c r="C1207" i="10"/>
  <c r="C1208" i="10"/>
  <c r="D1205" i="10"/>
  <c r="D1206" i="10"/>
  <c r="D1207" i="10"/>
  <c r="D1208" i="10"/>
  <c r="E1205" i="10"/>
  <c r="E1206" i="10"/>
  <c r="E1207" i="10"/>
  <c r="E1208" i="10"/>
  <c r="F1205" i="10"/>
  <c r="F1206" i="10"/>
  <c r="F1207" i="10"/>
  <c r="F1208" i="10"/>
  <c r="H1205" i="10"/>
  <c r="H1206" i="10"/>
  <c r="H1207" i="10"/>
  <c r="H1208" i="10"/>
  <c r="I1205" i="10"/>
  <c r="I1207" i="10"/>
  <c r="I1208" i="10"/>
  <c r="K1205" i="10"/>
  <c r="K1208" i="10"/>
  <c r="M1205" i="10"/>
  <c r="M1208" i="10"/>
  <c r="P1205" i="10"/>
  <c r="P1206" i="10"/>
  <c r="P1207" i="10"/>
  <c r="P1208" i="10"/>
  <c r="B1209" i="10"/>
  <c r="B1210" i="10"/>
  <c r="B1212" i="10"/>
  <c r="B1213" i="10"/>
  <c r="B1215" i="10"/>
  <c r="B1216" i="10"/>
  <c r="B1217" i="10"/>
  <c r="C1209" i="10"/>
  <c r="C1210" i="10"/>
  <c r="C1211" i="10"/>
  <c r="C1212" i="10"/>
  <c r="C1213" i="10"/>
  <c r="C1214" i="10"/>
  <c r="C1215" i="10"/>
  <c r="C1216" i="10"/>
  <c r="C1217" i="10"/>
  <c r="D1209" i="10"/>
  <c r="D1210" i="10"/>
  <c r="D1211" i="10"/>
  <c r="D1212" i="10"/>
  <c r="D1213" i="10"/>
  <c r="D1214" i="10"/>
  <c r="D1215" i="10"/>
  <c r="D1216" i="10"/>
  <c r="D1217" i="10"/>
  <c r="E1209" i="10"/>
  <c r="E1210" i="10"/>
  <c r="E1211" i="10"/>
  <c r="E1212" i="10"/>
  <c r="E1213" i="10"/>
  <c r="E1214" i="10"/>
  <c r="E1215" i="10"/>
  <c r="E1216" i="10"/>
  <c r="E1217" i="10"/>
  <c r="F1209" i="10"/>
  <c r="F1210" i="10"/>
  <c r="F1211" i="10"/>
  <c r="F1212" i="10"/>
  <c r="F1213" i="10"/>
  <c r="F1214" i="10"/>
  <c r="F1215" i="10"/>
  <c r="F1216" i="10"/>
  <c r="F1217" i="10"/>
  <c r="H1209" i="10"/>
  <c r="H1210" i="10"/>
  <c r="H1211" i="10"/>
  <c r="H1212" i="10"/>
  <c r="H1213" i="10"/>
  <c r="H1214" i="10"/>
  <c r="H1215" i="10"/>
  <c r="H1216" i="10"/>
  <c r="H1217" i="10"/>
  <c r="I1209" i="10"/>
  <c r="I1210" i="10"/>
  <c r="I1212" i="10"/>
  <c r="I1213" i="10"/>
  <c r="I1215" i="10"/>
  <c r="I1216" i="10"/>
  <c r="I1217" i="10"/>
  <c r="K1209" i="10"/>
  <c r="K1210" i="10"/>
  <c r="K1213" i="10"/>
  <c r="K1214" i="10"/>
  <c r="K1215" i="10"/>
  <c r="K1216" i="10"/>
  <c r="K1217" i="10"/>
  <c r="M1209" i="10"/>
  <c r="M1210" i="10"/>
  <c r="M1213" i="10"/>
  <c r="M1214" i="10"/>
  <c r="M1215" i="10"/>
  <c r="M1216" i="10"/>
  <c r="M1217" i="10"/>
  <c r="P1209" i="10"/>
  <c r="P1210" i="10"/>
  <c r="P1211" i="10"/>
  <c r="P1212" i="10"/>
  <c r="P1213" i="10"/>
  <c r="P1214" i="10"/>
  <c r="P1215" i="10"/>
  <c r="P1216" i="10"/>
  <c r="P1217" i="10"/>
  <c r="B1219" i="10"/>
  <c r="B1220" i="10"/>
  <c r="B1221" i="10"/>
  <c r="B1222" i="10"/>
  <c r="B1223" i="10"/>
  <c r="B1224" i="10"/>
  <c r="B1225" i="10"/>
  <c r="B1226" i="10"/>
  <c r="C1218" i="10"/>
  <c r="C1219" i="10"/>
  <c r="C1220" i="10"/>
  <c r="C1221" i="10"/>
  <c r="C1222" i="10"/>
  <c r="C1223" i="10"/>
  <c r="C1224" i="10"/>
  <c r="C1225" i="10"/>
  <c r="C1226" i="10"/>
  <c r="D1218" i="10"/>
  <c r="D1219" i="10"/>
  <c r="D1220" i="10"/>
  <c r="D1221" i="10"/>
  <c r="D1222" i="10"/>
  <c r="D1223" i="10"/>
  <c r="D1224" i="10"/>
  <c r="D1225" i="10"/>
  <c r="D1226" i="10"/>
  <c r="E1218" i="10"/>
  <c r="E1219" i="10"/>
  <c r="E1220" i="10"/>
  <c r="E1221" i="10"/>
  <c r="E1222" i="10"/>
  <c r="E1223" i="10"/>
  <c r="E1224" i="10"/>
  <c r="E1225" i="10"/>
  <c r="E1226" i="10"/>
  <c r="F1218" i="10"/>
  <c r="F1219" i="10"/>
  <c r="F1220" i="10"/>
  <c r="F1221" i="10"/>
  <c r="F1222" i="10"/>
  <c r="F1223" i="10"/>
  <c r="F1224" i="10"/>
  <c r="F1225" i="10"/>
  <c r="F1226" i="10"/>
  <c r="H1218" i="10"/>
  <c r="H1219" i="10"/>
  <c r="H1220" i="10"/>
  <c r="H1221" i="10"/>
  <c r="H1222" i="10"/>
  <c r="H1223" i="10"/>
  <c r="H1224" i="10"/>
  <c r="H1225" i="10"/>
  <c r="H1226" i="10"/>
  <c r="I1219" i="10"/>
  <c r="I1220" i="10"/>
  <c r="I1221" i="10"/>
  <c r="I1222" i="10"/>
  <c r="I1223" i="10"/>
  <c r="I1224" i="10"/>
  <c r="I1225" i="10"/>
  <c r="I1226" i="10"/>
  <c r="K1222" i="10"/>
  <c r="K1223" i="10"/>
  <c r="K1224" i="10"/>
  <c r="K1225" i="10"/>
  <c r="K1226" i="10"/>
  <c r="M1222" i="10"/>
  <c r="M1223" i="10"/>
  <c r="M1224" i="10"/>
  <c r="M1225" i="10"/>
  <c r="M1226" i="10"/>
  <c r="P1218" i="10"/>
  <c r="P1219" i="10"/>
  <c r="P1220" i="10"/>
  <c r="P1221" i="10"/>
  <c r="P1222" i="10"/>
  <c r="P1223" i="10"/>
  <c r="P1224" i="10"/>
  <c r="P1225" i="10"/>
  <c r="P1226" i="10"/>
  <c r="B1118" i="10"/>
  <c r="B1119" i="10"/>
  <c r="B1120" i="10"/>
  <c r="B1122" i="10"/>
  <c r="B1123" i="10"/>
  <c r="B1124" i="10"/>
  <c r="C1117" i="10"/>
  <c r="C1118" i="10"/>
  <c r="C1119" i="10"/>
  <c r="C1120" i="10"/>
  <c r="C1121" i="10"/>
  <c r="C1122" i="10"/>
  <c r="C1123" i="10"/>
  <c r="C1124" i="10"/>
  <c r="C1125" i="10"/>
  <c r="D1117" i="10"/>
  <c r="D1118" i="10"/>
  <c r="D1119" i="10"/>
  <c r="D1120" i="10"/>
  <c r="D1121" i="10"/>
  <c r="D1122" i="10"/>
  <c r="D1123" i="10"/>
  <c r="D1124" i="10"/>
  <c r="D1125" i="10"/>
  <c r="E1117" i="10"/>
  <c r="E1118" i="10"/>
  <c r="E1119" i="10"/>
  <c r="E1120" i="10"/>
  <c r="E1121" i="10"/>
  <c r="E1122" i="10"/>
  <c r="E1123" i="10"/>
  <c r="E1124" i="10"/>
  <c r="E1125" i="10"/>
  <c r="F1117" i="10"/>
  <c r="F1118" i="10"/>
  <c r="F1119" i="10"/>
  <c r="F1120" i="10"/>
  <c r="F1121" i="10"/>
  <c r="F1122" i="10"/>
  <c r="F1123" i="10"/>
  <c r="F1124" i="10"/>
  <c r="F1125" i="10"/>
  <c r="H1117" i="10"/>
  <c r="H1118" i="10"/>
  <c r="H1119" i="10"/>
  <c r="H1120" i="10"/>
  <c r="H1121" i="10"/>
  <c r="H1122" i="10"/>
  <c r="H1123" i="10"/>
  <c r="H1124" i="10"/>
  <c r="H1125" i="10"/>
  <c r="I1118" i="10"/>
  <c r="I1119" i="10"/>
  <c r="I1120" i="10"/>
  <c r="I1122" i="10"/>
  <c r="I1123" i="10"/>
  <c r="I1124" i="10"/>
  <c r="K1119" i="10"/>
  <c r="K1120" i="10"/>
  <c r="K1123" i="10"/>
  <c r="K1124" i="10"/>
  <c r="M1119" i="10"/>
  <c r="M1120" i="10"/>
  <c r="M1123" i="10"/>
  <c r="M1124" i="10"/>
  <c r="P1117" i="10"/>
  <c r="P1118" i="10"/>
  <c r="P1119" i="10"/>
  <c r="P1120" i="10"/>
  <c r="P1121" i="10"/>
  <c r="P1122" i="10"/>
  <c r="P1123" i="10"/>
  <c r="P1124" i="10"/>
  <c r="P1125" i="10"/>
  <c r="B1126" i="10"/>
  <c r="B1127" i="10"/>
  <c r="B1128" i="10"/>
  <c r="B1130" i="10"/>
  <c r="B1131" i="10"/>
  <c r="B1133" i="10"/>
  <c r="B1134" i="10"/>
  <c r="C1126" i="10"/>
  <c r="C1127" i="10"/>
  <c r="C1128" i="10"/>
  <c r="C1129" i="10"/>
  <c r="C1130" i="10"/>
  <c r="C1131" i="10"/>
  <c r="C1132" i="10"/>
  <c r="C1133" i="10"/>
  <c r="C1134" i="10"/>
  <c r="D1126" i="10"/>
  <c r="D1127" i="10"/>
  <c r="D1128" i="10"/>
  <c r="D1129" i="10"/>
  <c r="D1130" i="10"/>
  <c r="D1131" i="10"/>
  <c r="D1132" i="10"/>
  <c r="D1133" i="10"/>
  <c r="D1134" i="10"/>
  <c r="E1126" i="10"/>
  <c r="E1127" i="10"/>
  <c r="E1128" i="10"/>
  <c r="E1129" i="10"/>
  <c r="E1130" i="10"/>
  <c r="E1131" i="10"/>
  <c r="E1132" i="10"/>
  <c r="E1133" i="10"/>
  <c r="E1134" i="10"/>
  <c r="F1126" i="10"/>
  <c r="F1127" i="10"/>
  <c r="F1128" i="10"/>
  <c r="F1129" i="10"/>
  <c r="F1130" i="10"/>
  <c r="F1131" i="10"/>
  <c r="F1132" i="10"/>
  <c r="F1133" i="10"/>
  <c r="F1134" i="10"/>
  <c r="H1126" i="10"/>
  <c r="H1127" i="10"/>
  <c r="H1128" i="10"/>
  <c r="H1129" i="10"/>
  <c r="H1130" i="10"/>
  <c r="H1131" i="10"/>
  <c r="H1132" i="10"/>
  <c r="H1133" i="10"/>
  <c r="H1134" i="10"/>
  <c r="I1126" i="10"/>
  <c r="I1127" i="10"/>
  <c r="I1128" i="10"/>
  <c r="I1130" i="10"/>
  <c r="I1131" i="10"/>
  <c r="I1133" i="10"/>
  <c r="I1134" i="10"/>
  <c r="K1127" i="10"/>
  <c r="K1128" i="10"/>
  <c r="K1131" i="10"/>
  <c r="K1134" i="10"/>
  <c r="M1127" i="10"/>
  <c r="M1128" i="10"/>
  <c r="M1131" i="10"/>
  <c r="M1134" i="10"/>
  <c r="P1126" i="10"/>
  <c r="P1127" i="10"/>
  <c r="P1128" i="10"/>
  <c r="P1129" i="10"/>
  <c r="P1130" i="10"/>
  <c r="P1131" i="10"/>
  <c r="P1132" i="10"/>
  <c r="P1133" i="10"/>
  <c r="P1134" i="10"/>
  <c r="B1135" i="10"/>
  <c r="B1137" i="10"/>
  <c r="B1138" i="10"/>
  <c r="B1139" i="10"/>
  <c r="B1141" i="10"/>
  <c r="B1142" i="10"/>
  <c r="B1143" i="10"/>
  <c r="C1135" i="10"/>
  <c r="C1136" i="10"/>
  <c r="C1137" i="10"/>
  <c r="C1138" i="10"/>
  <c r="C1139" i="10"/>
  <c r="C1140" i="10"/>
  <c r="C1141" i="10"/>
  <c r="C1142" i="10"/>
  <c r="C1143" i="10"/>
  <c r="D1135" i="10"/>
  <c r="D1136" i="10"/>
  <c r="D1137" i="10"/>
  <c r="D1138" i="10"/>
  <c r="D1139" i="10"/>
  <c r="D1140" i="10"/>
  <c r="D1141" i="10"/>
  <c r="D1142" i="10"/>
  <c r="D1143" i="10"/>
  <c r="E1135" i="10"/>
  <c r="E1136" i="10"/>
  <c r="E1137" i="10"/>
  <c r="E1138" i="10"/>
  <c r="E1139" i="10"/>
  <c r="E1140" i="10"/>
  <c r="E1141" i="10"/>
  <c r="E1142" i="10"/>
  <c r="E1143" i="10"/>
  <c r="F1135" i="10"/>
  <c r="F1136" i="10"/>
  <c r="F1137" i="10"/>
  <c r="F1138" i="10"/>
  <c r="F1139" i="10"/>
  <c r="F1140" i="10"/>
  <c r="F1141" i="10"/>
  <c r="F1142" i="10"/>
  <c r="F1143" i="10"/>
  <c r="H1135" i="10"/>
  <c r="H1136" i="10"/>
  <c r="H1137" i="10"/>
  <c r="H1138" i="10"/>
  <c r="H1139" i="10"/>
  <c r="H1140" i="10"/>
  <c r="H1141" i="10"/>
  <c r="H1142" i="10"/>
  <c r="H1143" i="10"/>
  <c r="I1135" i="10"/>
  <c r="I1137" i="10"/>
  <c r="I1138" i="10"/>
  <c r="I1139" i="10"/>
  <c r="I1141" i="10"/>
  <c r="I1142" i="10"/>
  <c r="I1143" i="10"/>
  <c r="K1135" i="10"/>
  <c r="K1138" i="10"/>
  <c r="K1139" i="10"/>
  <c r="K1142" i="10"/>
  <c r="K1143" i="10"/>
  <c r="M1135" i="10"/>
  <c r="M1138" i="10"/>
  <c r="M1139" i="10"/>
  <c r="M1142" i="10"/>
  <c r="M1143" i="10"/>
  <c r="P1135" i="10"/>
  <c r="P1136" i="10"/>
  <c r="P1137" i="10"/>
  <c r="P1138" i="10"/>
  <c r="P1139" i="10"/>
  <c r="P1140" i="10"/>
  <c r="P1141" i="10"/>
  <c r="P1142" i="10"/>
  <c r="P1143" i="10"/>
  <c r="B1145" i="10"/>
  <c r="B1146" i="10"/>
  <c r="B1147" i="10"/>
  <c r="B1149" i="10"/>
  <c r="B1150" i="10"/>
  <c r="B1152" i="10"/>
  <c r="C1144" i="10"/>
  <c r="C1145" i="10"/>
  <c r="C1146" i="10"/>
  <c r="C1147" i="10"/>
  <c r="C1148" i="10"/>
  <c r="C1149" i="10"/>
  <c r="C1150" i="10"/>
  <c r="C1151" i="10"/>
  <c r="C1152" i="10"/>
  <c r="D1144" i="10"/>
  <c r="D1145" i="10"/>
  <c r="D1146" i="10"/>
  <c r="D1147" i="10"/>
  <c r="D1148" i="10"/>
  <c r="D1149" i="10"/>
  <c r="D1150" i="10"/>
  <c r="D1151" i="10"/>
  <c r="D1152" i="10"/>
  <c r="E1144" i="10"/>
  <c r="E1145" i="10"/>
  <c r="E1146" i="10"/>
  <c r="E1147" i="10"/>
  <c r="E1148" i="10"/>
  <c r="E1149" i="10"/>
  <c r="E1150" i="10"/>
  <c r="E1151" i="10"/>
  <c r="E1152" i="10"/>
  <c r="F1144" i="10"/>
  <c r="F1145" i="10"/>
  <c r="F1146" i="10"/>
  <c r="F1147" i="10"/>
  <c r="F1148" i="10"/>
  <c r="F1149" i="10"/>
  <c r="F1150" i="10"/>
  <c r="F1151" i="10"/>
  <c r="F1152" i="10"/>
  <c r="H1144" i="10"/>
  <c r="H1145" i="10"/>
  <c r="H1146" i="10"/>
  <c r="H1147" i="10"/>
  <c r="H1148" i="10"/>
  <c r="H1149" i="10"/>
  <c r="H1150" i="10"/>
  <c r="H1151" i="10"/>
  <c r="H1152" i="10"/>
  <c r="I1145" i="10"/>
  <c r="I1146" i="10"/>
  <c r="I1147" i="10"/>
  <c r="I1149" i="10"/>
  <c r="I1150" i="10"/>
  <c r="I1152" i="10"/>
  <c r="K1146" i="10"/>
  <c r="K1147" i="10"/>
  <c r="K1150" i="10"/>
  <c r="M1146" i="10"/>
  <c r="M1147" i="10"/>
  <c r="M1150" i="10"/>
  <c r="P1144" i="10"/>
  <c r="P1145" i="10"/>
  <c r="P1146" i="10"/>
  <c r="P1147" i="10"/>
  <c r="P1148" i="10"/>
  <c r="P1149" i="10"/>
  <c r="P1150" i="10"/>
  <c r="P1151" i="10"/>
  <c r="P1152" i="10"/>
  <c r="B1153" i="10"/>
  <c r="B1154" i="10"/>
  <c r="B1155" i="10"/>
  <c r="B1157" i="10"/>
  <c r="B1158" i="10"/>
  <c r="B1159" i="10"/>
  <c r="B1160" i="10"/>
  <c r="B1161" i="10"/>
  <c r="C1153" i="10"/>
  <c r="C1154" i="10"/>
  <c r="C1155" i="10"/>
  <c r="C1156" i="10"/>
  <c r="C1157" i="10"/>
  <c r="C1158" i="10"/>
  <c r="C1159" i="10"/>
  <c r="C1160" i="10"/>
  <c r="C1161" i="10"/>
  <c r="D1153" i="10"/>
  <c r="D1154" i="10"/>
  <c r="D1155" i="10"/>
  <c r="D1156" i="10"/>
  <c r="D1157" i="10"/>
  <c r="D1158" i="10"/>
  <c r="D1159" i="10"/>
  <c r="D1160" i="10"/>
  <c r="D1161" i="10"/>
  <c r="E1153" i="10"/>
  <c r="E1154" i="10"/>
  <c r="E1155" i="10"/>
  <c r="E1156" i="10"/>
  <c r="E1157" i="10"/>
  <c r="E1158" i="10"/>
  <c r="E1159" i="10"/>
  <c r="E1160" i="10"/>
  <c r="E1161" i="10"/>
  <c r="F1153" i="10"/>
  <c r="F1154" i="10"/>
  <c r="F1155" i="10"/>
  <c r="F1156" i="10"/>
  <c r="F1157" i="10"/>
  <c r="F1158" i="10"/>
  <c r="F1159" i="10"/>
  <c r="F1160" i="10"/>
  <c r="F1161" i="10"/>
  <c r="H1153" i="10"/>
  <c r="H1154" i="10"/>
  <c r="H1155" i="10"/>
  <c r="H1156" i="10"/>
  <c r="H1157" i="10"/>
  <c r="H1158" i="10"/>
  <c r="H1159" i="10"/>
  <c r="H1160" i="10"/>
  <c r="H1161" i="10"/>
  <c r="I1153" i="10"/>
  <c r="I1154" i="10"/>
  <c r="I1155" i="10"/>
  <c r="I1157" i="10"/>
  <c r="I1158" i="10"/>
  <c r="I1159" i="10"/>
  <c r="I1160" i="10"/>
  <c r="I1161" i="10"/>
  <c r="K1155" i="10"/>
  <c r="K1160" i="10"/>
  <c r="K1161" i="10"/>
  <c r="M1155" i="10"/>
  <c r="M1160" i="10"/>
  <c r="M1161" i="10"/>
  <c r="P1153" i="10"/>
  <c r="P1154" i="10"/>
  <c r="P1155" i="10"/>
  <c r="P1156" i="10"/>
  <c r="P1157" i="10"/>
  <c r="P1158" i="10"/>
  <c r="P1159" i="10"/>
  <c r="P1160" i="10"/>
  <c r="P1161" i="10"/>
  <c r="B1163" i="10"/>
  <c r="B1164" i="10"/>
  <c r="B1165" i="10"/>
  <c r="B1166" i="10"/>
  <c r="B1168" i="10"/>
  <c r="B1169" i="10"/>
  <c r="B1170" i="10"/>
  <c r="C1162" i="10"/>
  <c r="C1163" i="10"/>
  <c r="C1164" i="10"/>
  <c r="C1165" i="10"/>
  <c r="C1166" i="10"/>
  <c r="C1167" i="10"/>
  <c r="C1168" i="10"/>
  <c r="C1169" i="10"/>
  <c r="C1170" i="10"/>
  <c r="D1162" i="10"/>
  <c r="D1163" i="10"/>
  <c r="D1164" i="10"/>
  <c r="D1165" i="10"/>
  <c r="D1166" i="10"/>
  <c r="D1167" i="10"/>
  <c r="D1168" i="10"/>
  <c r="D1169" i="10"/>
  <c r="D1170" i="10"/>
  <c r="E1162" i="10"/>
  <c r="E1163" i="10"/>
  <c r="E1164" i="10"/>
  <c r="E1165" i="10"/>
  <c r="E1166" i="10"/>
  <c r="E1167" i="10"/>
  <c r="E1168" i="10"/>
  <c r="E1169" i="10"/>
  <c r="E1170" i="10"/>
  <c r="F1162" i="10"/>
  <c r="F1163" i="10"/>
  <c r="F1164" i="10"/>
  <c r="F1165" i="10"/>
  <c r="F1166" i="10"/>
  <c r="F1167" i="10"/>
  <c r="F1168" i="10"/>
  <c r="F1169" i="10"/>
  <c r="F1170" i="10"/>
  <c r="H1162" i="10"/>
  <c r="H1163" i="10"/>
  <c r="H1164" i="10"/>
  <c r="H1165" i="10"/>
  <c r="H1166" i="10"/>
  <c r="H1167" i="10"/>
  <c r="H1168" i="10"/>
  <c r="H1169" i="10"/>
  <c r="H1170" i="10"/>
  <c r="I1163" i="10"/>
  <c r="I1164" i="10"/>
  <c r="I1165" i="10"/>
  <c r="I1166" i="10"/>
  <c r="I1168" i="10"/>
  <c r="I1169" i="10"/>
  <c r="I1170" i="10"/>
  <c r="K1166" i="10"/>
  <c r="M1166" i="10"/>
  <c r="P1162" i="10"/>
  <c r="P1163" i="10"/>
  <c r="P1164" i="10"/>
  <c r="P1165" i="10"/>
  <c r="P1166" i="10"/>
  <c r="P1167" i="10"/>
  <c r="P1168" i="10"/>
  <c r="P1169" i="10"/>
  <c r="P1170" i="10"/>
  <c r="B1171" i="10"/>
  <c r="B1172" i="10"/>
  <c r="B1174" i="10"/>
  <c r="B1175" i="10"/>
  <c r="B1176" i="10"/>
  <c r="B1177" i="10"/>
  <c r="B1179" i="10"/>
  <c r="C1171" i="10"/>
  <c r="C1172" i="10"/>
  <c r="C1173" i="10"/>
  <c r="C1174" i="10"/>
  <c r="C1175" i="10"/>
  <c r="C1176" i="10"/>
  <c r="C1177" i="10"/>
  <c r="C1178" i="10"/>
  <c r="C1179" i="10"/>
  <c r="D1171" i="10"/>
  <c r="D1172" i="10"/>
  <c r="D1173" i="10"/>
  <c r="D1174" i="10"/>
  <c r="D1175" i="10"/>
  <c r="D1176" i="10"/>
  <c r="D1177" i="10"/>
  <c r="D1178" i="10"/>
  <c r="D1179" i="10"/>
  <c r="E1171" i="10"/>
  <c r="E1172" i="10"/>
  <c r="E1173" i="10"/>
  <c r="E1174" i="10"/>
  <c r="E1175" i="10"/>
  <c r="E1176" i="10"/>
  <c r="E1177" i="10"/>
  <c r="E1178" i="10"/>
  <c r="E1179" i="10"/>
  <c r="F1171" i="10"/>
  <c r="F1172" i="10"/>
  <c r="F1173" i="10"/>
  <c r="F1174" i="10"/>
  <c r="F1175" i="10"/>
  <c r="F1176" i="10"/>
  <c r="F1177" i="10"/>
  <c r="F1178" i="10"/>
  <c r="F1179" i="10"/>
  <c r="H1171" i="10"/>
  <c r="H1172" i="10"/>
  <c r="H1173" i="10"/>
  <c r="H1174" i="10"/>
  <c r="H1175" i="10"/>
  <c r="H1176" i="10"/>
  <c r="H1177" i="10"/>
  <c r="H1178" i="10"/>
  <c r="H1179" i="10"/>
  <c r="I1171" i="10"/>
  <c r="I1172" i="10"/>
  <c r="I1174" i="10"/>
  <c r="I1175" i="10"/>
  <c r="I1176" i="10"/>
  <c r="I1177" i="10"/>
  <c r="I1179" i="10"/>
  <c r="K1171" i="10"/>
  <c r="K1172" i="10"/>
  <c r="K1177" i="10"/>
  <c r="M1171" i="10"/>
  <c r="M1172" i="10"/>
  <c r="M1177" i="10"/>
  <c r="P1171" i="10"/>
  <c r="P1172" i="10"/>
  <c r="P1173" i="10"/>
  <c r="P1174" i="10"/>
  <c r="P1175" i="10"/>
  <c r="P1176" i="10"/>
  <c r="P1177" i="10"/>
  <c r="P1178" i="10"/>
  <c r="P1179" i="10"/>
  <c r="B1180" i="10"/>
  <c r="B1181" i="10"/>
  <c r="B1182" i="10"/>
  <c r="B1184" i="10"/>
  <c r="B1185" i="10"/>
  <c r="B1187" i="10"/>
  <c r="C1180" i="10"/>
  <c r="C1181" i="10"/>
  <c r="C1182" i="10"/>
  <c r="C1183" i="10"/>
  <c r="C1184" i="10"/>
  <c r="C1185" i="10"/>
  <c r="C1186" i="10"/>
  <c r="C1187" i="10"/>
  <c r="C1188" i="10"/>
  <c r="D1180" i="10"/>
  <c r="D1181" i="10"/>
  <c r="D1182" i="10"/>
  <c r="D1183" i="10"/>
  <c r="D1184" i="10"/>
  <c r="D1185" i="10"/>
  <c r="D1186" i="10"/>
  <c r="D1187" i="10"/>
  <c r="D1188" i="10"/>
  <c r="E1180" i="10"/>
  <c r="E1181" i="10"/>
  <c r="E1182" i="10"/>
  <c r="E1183" i="10"/>
  <c r="E1184" i="10"/>
  <c r="E1185" i="10"/>
  <c r="E1186" i="10"/>
  <c r="E1187" i="10"/>
  <c r="E1188" i="10"/>
  <c r="F1180" i="10"/>
  <c r="F1181" i="10"/>
  <c r="F1182" i="10"/>
  <c r="F1183" i="10"/>
  <c r="F1184" i="10"/>
  <c r="F1185" i="10"/>
  <c r="F1186" i="10"/>
  <c r="B1186" i="10"/>
  <c r="F1187" i="10"/>
  <c r="F1188" i="10"/>
  <c r="H1180" i="10"/>
  <c r="H1181" i="10"/>
  <c r="H1182" i="10"/>
  <c r="H1183" i="10"/>
  <c r="H1184" i="10"/>
  <c r="H1185" i="10"/>
  <c r="H1186" i="10"/>
  <c r="H1187" i="10"/>
  <c r="H1188" i="10"/>
  <c r="I1180" i="10"/>
  <c r="I1181" i="10"/>
  <c r="I1182" i="10"/>
  <c r="I1184" i="10"/>
  <c r="I1185" i="10"/>
  <c r="I1186" i="10"/>
  <c r="I1187" i="10"/>
  <c r="K1180" i="10"/>
  <c r="K1181" i="10"/>
  <c r="K1182" i="10"/>
  <c r="K1185" i="10"/>
  <c r="K1186" i="10"/>
  <c r="K1187" i="10"/>
  <c r="M1181" i="10"/>
  <c r="M1182" i="10"/>
  <c r="M1185" i="10"/>
  <c r="M1186" i="10"/>
  <c r="M1187" i="10"/>
  <c r="P1180" i="10"/>
  <c r="P1181" i="10"/>
  <c r="P1182" i="10"/>
  <c r="P1183" i="10"/>
  <c r="P1184" i="10"/>
  <c r="P1185" i="10"/>
  <c r="P1186" i="10"/>
  <c r="P1187" i="10"/>
  <c r="P1188" i="10"/>
  <c r="B1189" i="10"/>
  <c r="B1190" i="10"/>
  <c r="B1191" i="10"/>
  <c r="B1193" i="10"/>
  <c r="B1194" i="10"/>
  <c r="B1195" i="10"/>
  <c r="B1197" i="10"/>
  <c r="C1189" i="10"/>
  <c r="C1190" i="10"/>
  <c r="C1191" i="10"/>
  <c r="C1192" i="10"/>
  <c r="C1193" i="10"/>
  <c r="C1194" i="10"/>
  <c r="C1195" i="10"/>
  <c r="C1196" i="10"/>
  <c r="C1197" i="10"/>
  <c r="D1189" i="10"/>
  <c r="D1190" i="10"/>
  <c r="D1191" i="10"/>
  <c r="D1192" i="10"/>
  <c r="D1193" i="10"/>
  <c r="D1194" i="10"/>
  <c r="D1195" i="10"/>
  <c r="D1196" i="10"/>
  <c r="D1197" i="10"/>
  <c r="E1189" i="10"/>
  <c r="E1190" i="10"/>
  <c r="E1191" i="10"/>
  <c r="E1192" i="10"/>
  <c r="E1193" i="10"/>
  <c r="E1194" i="10"/>
  <c r="E1195" i="10"/>
  <c r="E1196" i="10"/>
  <c r="E1197" i="10"/>
  <c r="F1189" i="10"/>
  <c r="F1190" i="10"/>
  <c r="F1191" i="10"/>
  <c r="F1192" i="10"/>
  <c r="F1193" i="10"/>
  <c r="F1194" i="10"/>
  <c r="F1195" i="10"/>
  <c r="F1196" i="10"/>
  <c r="F1197" i="10"/>
  <c r="H1189" i="10"/>
  <c r="H1190" i="10"/>
  <c r="H1191" i="10"/>
  <c r="H1192" i="10"/>
  <c r="H1193" i="10"/>
  <c r="H1194" i="10"/>
  <c r="H1195" i="10"/>
  <c r="H1196" i="10"/>
  <c r="H1197" i="10"/>
  <c r="I1189" i="10"/>
  <c r="I1190" i="10"/>
  <c r="I1191" i="10"/>
  <c r="I1193" i="10"/>
  <c r="I1194" i="10"/>
  <c r="I1195" i="10"/>
  <c r="I1197" i="10"/>
  <c r="K1190" i="10"/>
  <c r="K1191" i="10"/>
  <c r="K1194" i="10"/>
  <c r="K1195" i="10"/>
  <c r="M1190" i="10"/>
  <c r="M1191" i="10"/>
  <c r="M1194" i="10"/>
  <c r="M1195" i="10"/>
  <c r="P1189" i="10"/>
  <c r="P1190" i="10"/>
  <c r="P1191" i="10"/>
  <c r="P1192" i="10"/>
  <c r="P1193" i="10"/>
  <c r="P1194" i="10"/>
  <c r="P1195" i="10"/>
  <c r="P1196" i="10"/>
  <c r="P1197" i="10"/>
  <c r="B1198" i="10"/>
  <c r="B1199" i="10"/>
  <c r="B1201" i="10"/>
  <c r="B1202" i="10"/>
  <c r="B1203" i="10"/>
  <c r="B1204" i="10"/>
  <c r="C1198" i="10"/>
  <c r="C1199" i="10"/>
  <c r="C1200" i="10"/>
  <c r="C1201" i="10"/>
  <c r="C1202" i="10"/>
  <c r="C1203" i="10"/>
  <c r="C1204" i="10"/>
  <c r="D1198" i="10"/>
  <c r="D1199" i="10"/>
  <c r="D1200" i="10"/>
  <c r="D1201" i="10"/>
  <c r="D1202" i="10"/>
  <c r="D1203" i="10"/>
  <c r="D1204" i="10"/>
  <c r="E1198" i="10"/>
  <c r="E1199" i="10"/>
  <c r="E1200" i="10"/>
  <c r="E1201" i="10"/>
  <c r="E1202" i="10"/>
  <c r="E1203" i="10"/>
  <c r="E1204" i="10"/>
  <c r="F1198" i="10"/>
  <c r="F1199" i="10"/>
  <c r="F1200" i="10"/>
  <c r="F1201" i="10"/>
  <c r="F1202" i="10"/>
  <c r="F1203" i="10"/>
  <c r="F1204" i="10"/>
  <c r="H1198" i="10"/>
  <c r="H1199" i="10"/>
  <c r="H1200" i="10"/>
  <c r="H1201" i="10"/>
  <c r="H1202" i="10"/>
  <c r="H1203" i="10"/>
  <c r="H1204" i="10"/>
  <c r="I1198" i="10"/>
  <c r="I1199" i="10"/>
  <c r="I1201" i="10"/>
  <c r="I1202" i="10"/>
  <c r="I1203" i="10"/>
  <c r="I1204" i="10"/>
  <c r="K1198" i="10"/>
  <c r="K1199" i="10"/>
  <c r="K1204" i="10"/>
  <c r="M1198" i="10"/>
  <c r="M1199" i="10"/>
  <c r="M1204" i="10"/>
  <c r="P1198" i="10"/>
  <c r="P1199" i="10"/>
  <c r="P1200" i="10"/>
  <c r="P1201" i="10"/>
  <c r="P1202" i="10"/>
  <c r="P1203" i="10"/>
  <c r="P1204" i="10"/>
  <c r="B988" i="10"/>
  <c r="B991" i="10"/>
  <c r="B992" i="10"/>
  <c r="B993" i="10"/>
  <c r="B994" i="10"/>
  <c r="B995" i="10"/>
  <c r="B997" i="10"/>
  <c r="B998" i="10"/>
  <c r="B999" i="10"/>
  <c r="B1001" i="10"/>
  <c r="C988" i="10"/>
  <c r="C989" i="10"/>
  <c r="B989" i="10"/>
  <c r="C990" i="10"/>
  <c r="C991" i="10"/>
  <c r="C992" i="10"/>
  <c r="C993" i="10"/>
  <c r="C994" i="10"/>
  <c r="C995" i="10"/>
  <c r="C996" i="10"/>
  <c r="C997" i="10"/>
  <c r="C998" i="10"/>
  <c r="C999" i="10"/>
  <c r="C1000" i="10"/>
  <c r="C1001" i="10"/>
  <c r="D988" i="10"/>
  <c r="D989" i="10"/>
  <c r="D990" i="10"/>
  <c r="D991" i="10"/>
  <c r="D992" i="10"/>
  <c r="D993" i="10"/>
  <c r="D994" i="10"/>
  <c r="D995" i="10"/>
  <c r="D996" i="10"/>
  <c r="D997" i="10"/>
  <c r="D998" i="10"/>
  <c r="D999" i="10"/>
  <c r="D1000" i="10"/>
  <c r="D1001" i="10"/>
  <c r="E988" i="10"/>
  <c r="E989" i="10"/>
  <c r="E990" i="10"/>
  <c r="E991" i="10"/>
  <c r="E992" i="10"/>
  <c r="E993" i="10"/>
  <c r="E994" i="10"/>
  <c r="E995" i="10"/>
  <c r="E996" i="10"/>
  <c r="E997" i="10"/>
  <c r="E998" i="10"/>
  <c r="E999" i="10"/>
  <c r="E1000" i="10"/>
  <c r="E1001" i="10"/>
  <c r="F988" i="10"/>
  <c r="F989" i="10"/>
  <c r="F990" i="10"/>
  <c r="F991" i="10"/>
  <c r="F992" i="10"/>
  <c r="F993" i="10"/>
  <c r="F994" i="10"/>
  <c r="F995" i="10"/>
  <c r="F996" i="10"/>
  <c r="F997" i="10"/>
  <c r="F998" i="10"/>
  <c r="F999" i="10"/>
  <c r="F1000" i="10"/>
  <c r="F1001" i="10"/>
  <c r="H988" i="10"/>
  <c r="H989" i="10"/>
  <c r="H990" i="10"/>
  <c r="H991" i="10"/>
  <c r="H992" i="10"/>
  <c r="H993" i="10"/>
  <c r="H994" i="10"/>
  <c r="H995" i="10"/>
  <c r="H996" i="10"/>
  <c r="H997" i="10"/>
  <c r="H998" i="10"/>
  <c r="H999" i="10"/>
  <c r="H1000" i="10"/>
  <c r="H1001" i="10"/>
  <c r="I988" i="10"/>
  <c r="I989" i="10"/>
  <c r="I991" i="10"/>
  <c r="I992" i="10"/>
  <c r="I993" i="10"/>
  <c r="I994" i="10"/>
  <c r="I995" i="10"/>
  <c r="I997" i="10"/>
  <c r="I998" i="10"/>
  <c r="I999" i="10"/>
  <c r="I1001" i="10"/>
  <c r="K988" i="10"/>
  <c r="K989" i="10"/>
  <c r="K994" i="10"/>
  <c r="K995" i="10"/>
  <c r="K998" i="10"/>
  <c r="K999" i="10"/>
  <c r="M988" i="10"/>
  <c r="M989" i="10"/>
  <c r="M994" i="10"/>
  <c r="M995" i="10"/>
  <c r="M998" i="10"/>
  <c r="M999" i="10"/>
  <c r="P988" i="10"/>
  <c r="P989" i="10"/>
  <c r="P990" i="10"/>
  <c r="P991" i="10"/>
  <c r="P992" i="10"/>
  <c r="P993" i="10"/>
  <c r="P994" i="10"/>
  <c r="P995" i="10"/>
  <c r="P996" i="10"/>
  <c r="P997" i="10"/>
  <c r="P998" i="10"/>
  <c r="P999" i="10"/>
  <c r="P1000" i="10"/>
  <c r="P1001" i="10"/>
  <c r="B1002" i="10"/>
  <c r="B1003" i="10"/>
  <c r="B1004" i="10"/>
  <c r="B1005" i="10"/>
  <c r="B1007" i="10"/>
  <c r="B1008" i="10"/>
  <c r="B1009" i="10"/>
  <c r="B1012" i="10"/>
  <c r="B1013" i="10"/>
  <c r="B1014" i="10"/>
  <c r="B1015" i="10"/>
  <c r="C1002" i="10"/>
  <c r="C1003" i="10"/>
  <c r="C1004" i="10"/>
  <c r="C1005" i="10"/>
  <c r="C1006" i="10"/>
  <c r="C1007" i="10"/>
  <c r="C1008" i="10"/>
  <c r="C1009" i="10"/>
  <c r="C1010" i="10"/>
  <c r="C1011" i="10"/>
  <c r="C1012" i="10"/>
  <c r="C1013" i="10"/>
  <c r="C1014" i="10"/>
  <c r="C1015" i="10"/>
  <c r="D1002" i="10"/>
  <c r="D1003" i="10"/>
  <c r="D1004" i="10"/>
  <c r="D1005" i="10"/>
  <c r="D1006" i="10"/>
  <c r="D1007" i="10"/>
  <c r="D1008" i="10"/>
  <c r="D1009" i="10"/>
  <c r="D1010" i="10"/>
  <c r="B1010" i="10"/>
  <c r="D1011" i="10"/>
  <c r="D1012" i="10"/>
  <c r="D1013" i="10"/>
  <c r="D1014" i="10"/>
  <c r="D1015" i="10"/>
  <c r="E1002" i="10"/>
  <c r="E1003" i="10"/>
  <c r="E1004" i="10"/>
  <c r="E1005" i="10"/>
  <c r="E1006" i="10"/>
  <c r="E1007" i="10"/>
  <c r="E1008" i="10"/>
  <c r="E1009" i="10"/>
  <c r="E1010" i="10"/>
  <c r="E1011" i="10"/>
  <c r="E1012" i="10"/>
  <c r="E1013" i="10"/>
  <c r="E1014" i="10"/>
  <c r="E1015" i="10"/>
  <c r="F1002" i="10"/>
  <c r="F1003" i="10"/>
  <c r="F1004" i="10"/>
  <c r="F1005" i="10"/>
  <c r="F1006" i="10"/>
  <c r="F1007" i="10"/>
  <c r="F1008" i="10"/>
  <c r="F1009" i="10"/>
  <c r="F1010" i="10"/>
  <c r="F1011" i="10"/>
  <c r="F1012" i="10"/>
  <c r="F1013" i="10"/>
  <c r="F1014" i="10"/>
  <c r="F1015" i="10"/>
  <c r="H1002" i="10"/>
  <c r="H1003" i="10"/>
  <c r="H1004" i="10"/>
  <c r="H1005" i="10"/>
  <c r="H1006" i="10"/>
  <c r="H1007" i="10"/>
  <c r="H1008" i="10"/>
  <c r="H1009" i="10"/>
  <c r="H1010" i="10"/>
  <c r="H1011" i="10"/>
  <c r="H1012" i="10"/>
  <c r="H1013" i="10"/>
  <c r="H1014" i="10"/>
  <c r="H1015" i="10"/>
  <c r="I1002" i="10"/>
  <c r="I1003" i="10"/>
  <c r="I1004" i="10"/>
  <c r="I1005" i="10"/>
  <c r="I1007" i="10"/>
  <c r="I1008" i="10"/>
  <c r="I1009" i="10"/>
  <c r="I1010" i="10"/>
  <c r="I1012" i="10"/>
  <c r="I1013" i="10"/>
  <c r="I1014" i="10"/>
  <c r="I1015" i="10"/>
  <c r="K1004" i="10"/>
  <c r="K1005" i="10"/>
  <c r="K1010" i="10"/>
  <c r="K1014" i="10"/>
  <c r="K1015" i="10"/>
  <c r="M1004" i="10"/>
  <c r="M1005" i="10"/>
  <c r="M1010" i="10"/>
  <c r="M1014" i="10"/>
  <c r="M1015" i="10"/>
  <c r="P1002" i="10"/>
  <c r="P1003" i="10"/>
  <c r="P1004" i="10"/>
  <c r="P1005" i="10"/>
  <c r="P1006" i="10"/>
  <c r="P1007" i="10"/>
  <c r="P1008" i="10"/>
  <c r="P1009" i="10"/>
  <c r="P1010" i="10"/>
  <c r="P1011" i="10"/>
  <c r="P1012" i="10"/>
  <c r="P1013" i="10"/>
  <c r="P1014" i="10"/>
  <c r="P1015" i="10"/>
  <c r="B1017" i="10"/>
  <c r="B1018" i="10"/>
  <c r="B1019" i="10"/>
  <c r="B1020" i="10"/>
  <c r="B1021" i="10"/>
  <c r="B1023" i="10"/>
  <c r="B1024" i="10"/>
  <c r="B1025" i="10"/>
  <c r="B1026" i="10"/>
  <c r="B1028" i="10"/>
  <c r="B1029" i="10"/>
  <c r="C1016" i="10"/>
  <c r="C1017" i="10"/>
  <c r="C1018" i="10"/>
  <c r="C1019" i="10"/>
  <c r="C1020" i="10"/>
  <c r="C1021" i="10"/>
  <c r="C1022" i="10"/>
  <c r="C1023" i="10"/>
  <c r="C1024" i="10"/>
  <c r="C1025" i="10"/>
  <c r="C1026" i="10"/>
  <c r="C1027" i="10"/>
  <c r="C1028" i="10"/>
  <c r="C1029" i="10"/>
  <c r="D1016" i="10"/>
  <c r="D1017" i="10"/>
  <c r="D1018" i="10"/>
  <c r="D1019" i="10"/>
  <c r="D1020" i="10"/>
  <c r="D1021" i="10"/>
  <c r="D1022" i="10"/>
  <c r="D1023" i="10"/>
  <c r="D1024" i="10"/>
  <c r="D1025" i="10"/>
  <c r="D1026" i="10"/>
  <c r="D1027" i="10"/>
  <c r="D1028" i="10"/>
  <c r="D1029" i="10"/>
  <c r="E1016" i="10"/>
  <c r="E1017" i="10"/>
  <c r="E1018" i="10"/>
  <c r="E1019" i="10"/>
  <c r="E1020" i="10"/>
  <c r="E1021" i="10"/>
  <c r="E1022" i="10"/>
  <c r="E1023" i="10"/>
  <c r="E1024" i="10"/>
  <c r="E1025" i="10"/>
  <c r="E1026" i="10"/>
  <c r="E1027" i="10"/>
  <c r="E1028" i="10"/>
  <c r="E1029" i="10"/>
  <c r="F1016" i="10"/>
  <c r="F1017" i="10"/>
  <c r="F1018" i="10"/>
  <c r="F1019" i="10"/>
  <c r="F1020" i="10"/>
  <c r="F1021" i="10"/>
  <c r="F1022" i="10"/>
  <c r="F1023" i="10"/>
  <c r="F1024" i="10"/>
  <c r="F1025" i="10"/>
  <c r="F1026" i="10"/>
  <c r="F1027" i="10"/>
  <c r="F1028" i="10"/>
  <c r="F1029" i="10"/>
  <c r="H1016" i="10"/>
  <c r="H1017" i="10"/>
  <c r="H1018" i="10"/>
  <c r="H1019" i="10"/>
  <c r="H1020" i="10"/>
  <c r="H1021" i="10"/>
  <c r="H1022" i="10"/>
  <c r="H1023" i="10"/>
  <c r="H1024" i="10"/>
  <c r="H1025" i="10"/>
  <c r="H1026" i="10"/>
  <c r="H1027" i="10"/>
  <c r="H1028" i="10"/>
  <c r="H1029" i="10"/>
  <c r="I1017" i="10"/>
  <c r="I1018" i="10"/>
  <c r="I1019" i="10"/>
  <c r="I1020" i="10"/>
  <c r="I1021" i="10"/>
  <c r="I1023" i="10"/>
  <c r="I1024" i="10"/>
  <c r="I1025" i="10"/>
  <c r="I1026" i="10"/>
  <c r="I1028" i="10"/>
  <c r="I1029" i="10"/>
  <c r="K1019" i="10"/>
  <c r="K1020" i="10"/>
  <c r="K1021" i="10"/>
  <c r="K1026" i="10"/>
  <c r="M1019" i="10"/>
  <c r="M1020" i="10"/>
  <c r="M1021" i="10"/>
  <c r="M1026" i="10"/>
  <c r="P1016" i="10"/>
  <c r="P1017" i="10"/>
  <c r="P1018" i="10"/>
  <c r="P1019" i="10"/>
  <c r="P1020" i="10"/>
  <c r="P1021" i="10"/>
  <c r="P1022" i="10"/>
  <c r="P1023" i="10"/>
  <c r="P1024" i="10"/>
  <c r="P1025" i="10"/>
  <c r="P1026" i="10"/>
  <c r="P1027" i="10"/>
  <c r="P1028" i="10"/>
  <c r="P1029" i="10"/>
  <c r="B1030" i="10"/>
  <c r="B1031" i="10"/>
  <c r="B1032" i="10"/>
  <c r="B1034" i="10"/>
  <c r="B1035" i="10"/>
  <c r="B1036" i="10"/>
  <c r="B1038" i="10"/>
  <c r="B1039" i="10"/>
  <c r="B1040" i="10"/>
  <c r="B1041" i="10"/>
  <c r="B1043" i="10"/>
  <c r="C1030" i="10"/>
  <c r="C1031" i="10"/>
  <c r="C1032" i="10"/>
  <c r="C1033" i="10"/>
  <c r="C1034" i="10"/>
  <c r="C1035" i="10"/>
  <c r="C1036" i="10"/>
  <c r="C1037" i="10"/>
  <c r="C1038" i="10"/>
  <c r="C1039" i="10"/>
  <c r="C1040" i="10"/>
  <c r="C1041" i="10"/>
  <c r="C1042" i="10"/>
  <c r="C1043" i="10"/>
  <c r="D1030" i="10"/>
  <c r="D1031" i="10"/>
  <c r="D1032" i="10"/>
  <c r="D1033" i="10"/>
  <c r="D1034" i="10"/>
  <c r="D1035" i="10"/>
  <c r="D1036" i="10"/>
  <c r="D1037" i="10"/>
  <c r="D1038" i="10"/>
  <c r="D1039" i="10"/>
  <c r="D1040" i="10"/>
  <c r="D1041" i="10"/>
  <c r="D1042" i="10"/>
  <c r="D1043" i="10"/>
  <c r="E1030" i="10"/>
  <c r="E1031" i="10"/>
  <c r="E1032" i="10"/>
  <c r="E1033" i="10"/>
  <c r="E1034" i="10"/>
  <c r="E1035" i="10"/>
  <c r="E1036" i="10"/>
  <c r="E1037" i="10"/>
  <c r="E1038" i="10"/>
  <c r="E1039" i="10"/>
  <c r="E1040" i="10"/>
  <c r="E1041" i="10"/>
  <c r="E1042" i="10"/>
  <c r="E1043" i="10"/>
  <c r="F1030" i="10"/>
  <c r="F1031" i="10"/>
  <c r="F1032" i="10"/>
  <c r="F1033" i="10"/>
  <c r="F1034" i="10"/>
  <c r="F1035" i="10"/>
  <c r="F1036" i="10"/>
  <c r="F1037" i="10"/>
  <c r="F1038" i="10"/>
  <c r="F1039" i="10"/>
  <c r="F1040" i="10"/>
  <c r="F1041" i="10"/>
  <c r="F1042" i="10"/>
  <c r="F1043" i="10"/>
  <c r="H1030" i="10"/>
  <c r="H1031" i="10"/>
  <c r="H1032" i="10"/>
  <c r="H1033" i="10"/>
  <c r="H1034" i="10"/>
  <c r="H1035" i="10"/>
  <c r="H1036" i="10"/>
  <c r="H1037" i="10"/>
  <c r="H1038" i="10"/>
  <c r="H1039" i="10"/>
  <c r="H1040" i="10"/>
  <c r="H1041" i="10"/>
  <c r="H1042" i="10"/>
  <c r="H1043" i="10"/>
  <c r="I1030" i="10"/>
  <c r="I1031" i="10"/>
  <c r="I1032" i="10"/>
  <c r="I1034" i="10"/>
  <c r="I1035" i="10"/>
  <c r="I1036" i="10"/>
  <c r="I1038" i="10"/>
  <c r="I1039" i="10"/>
  <c r="I1040" i="10"/>
  <c r="I1041" i="10"/>
  <c r="I1043" i="10"/>
  <c r="K1031" i="10"/>
  <c r="K1032" i="10"/>
  <c r="K1035" i="10"/>
  <c r="K1036" i="10"/>
  <c r="K1041" i="10"/>
  <c r="M1031" i="10"/>
  <c r="M1032" i="10"/>
  <c r="M1035" i="10"/>
  <c r="M1036" i="10"/>
  <c r="M1041" i="10"/>
  <c r="P1030" i="10"/>
  <c r="P1031" i="10"/>
  <c r="P1032" i="10"/>
  <c r="P1033" i="10"/>
  <c r="P1034" i="10"/>
  <c r="P1035" i="10"/>
  <c r="P1036" i="10"/>
  <c r="P1037" i="10"/>
  <c r="P1038" i="10"/>
  <c r="P1039" i="10"/>
  <c r="P1040" i="10"/>
  <c r="P1041" i="10"/>
  <c r="P1042" i="10"/>
  <c r="P1043" i="10"/>
  <c r="B1044" i="10"/>
  <c r="B1045" i="10"/>
  <c r="B1047" i="10"/>
  <c r="B1048" i="10"/>
  <c r="B1049" i="10"/>
  <c r="B1050" i="10"/>
  <c r="B1052" i="10"/>
  <c r="B1053" i="10"/>
  <c r="B1054" i="10"/>
  <c r="B1055" i="10"/>
  <c r="B1057" i="10"/>
  <c r="C1044" i="10"/>
  <c r="C1045" i="10"/>
  <c r="C1046" i="10"/>
  <c r="C1047" i="10"/>
  <c r="C1048" i="10"/>
  <c r="C1049" i="10"/>
  <c r="C1050" i="10"/>
  <c r="C1051" i="10"/>
  <c r="C1052" i="10"/>
  <c r="C1053" i="10"/>
  <c r="C1054" i="10"/>
  <c r="C1055" i="10"/>
  <c r="C1056" i="10"/>
  <c r="C1057" i="10"/>
  <c r="D1044" i="10"/>
  <c r="D1045" i="10"/>
  <c r="D1046" i="10"/>
  <c r="D1047" i="10"/>
  <c r="D1048" i="10"/>
  <c r="D1049" i="10"/>
  <c r="D1050" i="10"/>
  <c r="D1051" i="10"/>
  <c r="D1052" i="10"/>
  <c r="D1053" i="10"/>
  <c r="D1054" i="10"/>
  <c r="D1055" i="10"/>
  <c r="D1056" i="10"/>
  <c r="D1057" i="10"/>
  <c r="E1044" i="10"/>
  <c r="E1045" i="10"/>
  <c r="E1046" i="10"/>
  <c r="E1047" i="10"/>
  <c r="E1048" i="10"/>
  <c r="E1049" i="10"/>
  <c r="E1050" i="10"/>
  <c r="E1051" i="10"/>
  <c r="E1052" i="10"/>
  <c r="E1053" i="10"/>
  <c r="E1054" i="10"/>
  <c r="E1055" i="10"/>
  <c r="E1056" i="10"/>
  <c r="E1057" i="10"/>
  <c r="F1044" i="10"/>
  <c r="F1045" i="10"/>
  <c r="F1046" i="10"/>
  <c r="F1047" i="10"/>
  <c r="F1048" i="10"/>
  <c r="F1049" i="10"/>
  <c r="F1050" i="10"/>
  <c r="F1051" i="10"/>
  <c r="F1052" i="10"/>
  <c r="F1053" i="10"/>
  <c r="F1054" i="10"/>
  <c r="F1055" i="10"/>
  <c r="F1056" i="10"/>
  <c r="F1057" i="10"/>
  <c r="H1044" i="10"/>
  <c r="H1045" i="10"/>
  <c r="H1046" i="10"/>
  <c r="H1047" i="10"/>
  <c r="H1048" i="10"/>
  <c r="H1049" i="10"/>
  <c r="H1050" i="10"/>
  <c r="H1051" i="10"/>
  <c r="H1052" i="10"/>
  <c r="H1053" i="10"/>
  <c r="H1054" i="10"/>
  <c r="H1055" i="10"/>
  <c r="H1056" i="10"/>
  <c r="H1057" i="10"/>
  <c r="I1044" i="10"/>
  <c r="I1045" i="10"/>
  <c r="I1047" i="10"/>
  <c r="I1048" i="10"/>
  <c r="I1049" i="10"/>
  <c r="I1050" i="10"/>
  <c r="I1052" i="10"/>
  <c r="I1053" i="10"/>
  <c r="I1054" i="10"/>
  <c r="I1055" i="10"/>
  <c r="I1057" i="10"/>
  <c r="K1044" i="10"/>
  <c r="K1045" i="10"/>
  <c r="K1050" i="10"/>
  <c r="K1053" i="10"/>
  <c r="K1054" i="10"/>
  <c r="K1055" i="10"/>
  <c r="M1044" i="10"/>
  <c r="M1045" i="10"/>
  <c r="M1050" i="10"/>
  <c r="M1053" i="10"/>
  <c r="M1054" i="10"/>
  <c r="M1055" i="10"/>
  <c r="P1044" i="10"/>
  <c r="P1045" i="10"/>
  <c r="P1046" i="10"/>
  <c r="P1047" i="10"/>
  <c r="P1048" i="10"/>
  <c r="P1049" i="10"/>
  <c r="P1050" i="10"/>
  <c r="P1051" i="10"/>
  <c r="P1052" i="10"/>
  <c r="P1053" i="10"/>
  <c r="P1054" i="10"/>
  <c r="P1055" i="10"/>
  <c r="P1056" i="10"/>
  <c r="P1057" i="10"/>
  <c r="B1058" i="10"/>
  <c r="B1059" i="10"/>
  <c r="B1060" i="10"/>
  <c r="B1062" i="10"/>
  <c r="B1063" i="10"/>
  <c r="B1065" i="10"/>
  <c r="B1066" i="10"/>
  <c r="B1067" i="10"/>
  <c r="B1068" i="10"/>
  <c r="B1069" i="10"/>
  <c r="B1071" i="10"/>
  <c r="C1058" i="10"/>
  <c r="C1059" i="10"/>
  <c r="C1060" i="10"/>
  <c r="C1061" i="10"/>
  <c r="C1062" i="10"/>
  <c r="C1063" i="10"/>
  <c r="C1064" i="10"/>
  <c r="C1065" i="10"/>
  <c r="C1066" i="10"/>
  <c r="C1067" i="10"/>
  <c r="C1068" i="10"/>
  <c r="C1069" i="10"/>
  <c r="C1070" i="10"/>
  <c r="C1071" i="10"/>
  <c r="D1058" i="10"/>
  <c r="D1059" i="10"/>
  <c r="D1060" i="10"/>
  <c r="D1061" i="10"/>
  <c r="D1062" i="10"/>
  <c r="D1063" i="10"/>
  <c r="D1064" i="10"/>
  <c r="D1065" i="10"/>
  <c r="D1066" i="10"/>
  <c r="D1067" i="10"/>
  <c r="D1068" i="10"/>
  <c r="D1069" i="10"/>
  <c r="D1070" i="10"/>
  <c r="D1071" i="10"/>
  <c r="E1058" i="10"/>
  <c r="E1059" i="10"/>
  <c r="E1060" i="10"/>
  <c r="E1061" i="10"/>
  <c r="E1062" i="10"/>
  <c r="E1063" i="10"/>
  <c r="E1064" i="10"/>
  <c r="E1065" i="10"/>
  <c r="E1066" i="10"/>
  <c r="E1067" i="10"/>
  <c r="E1068" i="10"/>
  <c r="E1069" i="10"/>
  <c r="E1070" i="10"/>
  <c r="E1071" i="10"/>
  <c r="F1058" i="10"/>
  <c r="F1059" i="10"/>
  <c r="F1060" i="10"/>
  <c r="F1061" i="10"/>
  <c r="F1062" i="10"/>
  <c r="F1063" i="10"/>
  <c r="F1064" i="10"/>
  <c r="F1065" i="10"/>
  <c r="F1066" i="10"/>
  <c r="F1067" i="10"/>
  <c r="F1068" i="10"/>
  <c r="F1069" i="10"/>
  <c r="F1070" i="10"/>
  <c r="F1071" i="10"/>
  <c r="H1058" i="10"/>
  <c r="H1059" i="10"/>
  <c r="H1060" i="10"/>
  <c r="H1061" i="10"/>
  <c r="H1062" i="10"/>
  <c r="H1063" i="10"/>
  <c r="H1064" i="10"/>
  <c r="H1065" i="10"/>
  <c r="H1066" i="10"/>
  <c r="H1067" i="10"/>
  <c r="H1068" i="10"/>
  <c r="H1069" i="10"/>
  <c r="H1070" i="10"/>
  <c r="H1071" i="10"/>
  <c r="I1058" i="10"/>
  <c r="I1059" i="10"/>
  <c r="I1060" i="10"/>
  <c r="I1062" i="10"/>
  <c r="I1063" i="10"/>
  <c r="I1065" i="10"/>
  <c r="I1066" i="10"/>
  <c r="I1067" i="10"/>
  <c r="I1068" i="10"/>
  <c r="I1069" i="10"/>
  <c r="I1071" i="10"/>
  <c r="K1060" i="10"/>
  <c r="K1063" i="10"/>
  <c r="K1068" i="10"/>
  <c r="K1069" i="10"/>
  <c r="M1060" i="10"/>
  <c r="M1063" i="10"/>
  <c r="M1068" i="10"/>
  <c r="M1069" i="10"/>
  <c r="P1058" i="10"/>
  <c r="P1059" i="10"/>
  <c r="P1060" i="10"/>
  <c r="P1061" i="10"/>
  <c r="P1062" i="10"/>
  <c r="P1063" i="10"/>
  <c r="P1064" i="10"/>
  <c r="P1065" i="10"/>
  <c r="P1066" i="10"/>
  <c r="P1067" i="10"/>
  <c r="P1068" i="10"/>
  <c r="P1069" i="10"/>
  <c r="P1070" i="10"/>
  <c r="P1071" i="10"/>
  <c r="B1072" i="10"/>
  <c r="B1073" i="10"/>
  <c r="B1075" i="10"/>
  <c r="B1076" i="10"/>
  <c r="B1077" i="10"/>
  <c r="B1079" i="10"/>
  <c r="B1081" i="10"/>
  <c r="B1082" i="10"/>
  <c r="B1083" i="10"/>
  <c r="B1084" i="10"/>
  <c r="C1072" i="10"/>
  <c r="C1073" i="10"/>
  <c r="C1074" i="10"/>
  <c r="C1075" i="10"/>
  <c r="C1076" i="10"/>
  <c r="C1077" i="10"/>
  <c r="C1078" i="10"/>
  <c r="B1078" i="10"/>
  <c r="C1079" i="10"/>
  <c r="C1080" i="10"/>
  <c r="C1081" i="10"/>
  <c r="C1082" i="10"/>
  <c r="C1083" i="10"/>
  <c r="C1084" i="10"/>
  <c r="C1085" i="10"/>
  <c r="D1072" i="10"/>
  <c r="D1073" i="10"/>
  <c r="D1074" i="10"/>
  <c r="D1075" i="10"/>
  <c r="D1076" i="10"/>
  <c r="D1077" i="10"/>
  <c r="D1078" i="10"/>
  <c r="D1079" i="10"/>
  <c r="D1080" i="10"/>
  <c r="D1081" i="10"/>
  <c r="D1082" i="10"/>
  <c r="D1083" i="10"/>
  <c r="D1084" i="10"/>
  <c r="D1085" i="10"/>
  <c r="E1072" i="10"/>
  <c r="E1073" i="10"/>
  <c r="E1074" i="10"/>
  <c r="E1075" i="10"/>
  <c r="E1076" i="10"/>
  <c r="E1077" i="10"/>
  <c r="E1078" i="10"/>
  <c r="E1079" i="10"/>
  <c r="E1080" i="10"/>
  <c r="E1081" i="10"/>
  <c r="E1082" i="10"/>
  <c r="E1083" i="10"/>
  <c r="E1084" i="10"/>
  <c r="E1085" i="10"/>
  <c r="F1072" i="10"/>
  <c r="F1073" i="10"/>
  <c r="F1074" i="10"/>
  <c r="F1075" i="10"/>
  <c r="F1076" i="10"/>
  <c r="F1077" i="10"/>
  <c r="F1078" i="10"/>
  <c r="F1079" i="10"/>
  <c r="F1080" i="10"/>
  <c r="F1081" i="10"/>
  <c r="F1082" i="10"/>
  <c r="F1083" i="10"/>
  <c r="F1084" i="10"/>
  <c r="F1085" i="10"/>
  <c r="H1072" i="10"/>
  <c r="H1073" i="10"/>
  <c r="H1074" i="10"/>
  <c r="H1075" i="10"/>
  <c r="H1076" i="10"/>
  <c r="H1077" i="10"/>
  <c r="H1078" i="10"/>
  <c r="H1079" i="10"/>
  <c r="H1080" i="10"/>
  <c r="H1081" i="10"/>
  <c r="H1082" i="10"/>
  <c r="H1083" i="10"/>
  <c r="H1084" i="10"/>
  <c r="H1085" i="10"/>
  <c r="I1072" i="10"/>
  <c r="I1073" i="10"/>
  <c r="I1075" i="10"/>
  <c r="I1076" i="10"/>
  <c r="I1077" i="10"/>
  <c r="I1078" i="10"/>
  <c r="I1079" i="10"/>
  <c r="I1081" i="10"/>
  <c r="I1082" i="10"/>
  <c r="I1083" i="10"/>
  <c r="I1084" i="10"/>
  <c r="K1072" i="10"/>
  <c r="K1073" i="10"/>
  <c r="K1078" i="10"/>
  <c r="K1079" i="10"/>
  <c r="K1084" i="10"/>
  <c r="M1072" i="10"/>
  <c r="M1073" i="10"/>
  <c r="M1078" i="10"/>
  <c r="M1079" i="10"/>
  <c r="M1084" i="10"/>
  <c r="P1072" i="10"/>
  <c r="P1073" i="10"/>
  <c r="P1074" i="10"/>
  <c r="P1075" i="10"/>
  <c r="P1076" i="10"/>
  <c r="P1077" i="10"/>
  <c r="P1078" i="10"/>
  <c r="P1079" i="10"/>
  <c r="P1080" i="10"/>
  <c r="P1081" i="10"/>
  <c r="P1082" i="10"/>
  <c r="P1083" i="10"/>
  <c r="P1084" i="10"/>
  <c r="P1085" i="10"/>
  <c r="B1086" i="10"/>
  <c r="B1087" i="10"/>
  <c r="B1088" i="10"/>
  <c r="B1090" i="10"/>
  <c r="B1091" i="10"/>
  <c r="B1092" i="10"/>
  <c r="B1094" i="10"/>
  <c r="B1095" i="10"/>
  <c r="B1096" i="10"/>
  <c r="B1097" i="10"/>
  <c r="B1099" i="10"/>
  <c r="C1086" i="10"/>
  <c r="C1087" i="10"/>
  <c r="C1088" i="10"/>
  <c r="C1089" i="10"/>
  <c r="C1090" i="10"/>
  <c r="C1091" i="10"/>
  <c r="C1092" i="10"/>
  <c r="C1093" i="10"/>
  <c r="C1094" i="10"/>
  <c r="C1095" i="10"/>
  <c r="C1096" i="10"/>
  <c r="C1097" i="10"/>
  <c r="C1098" i="10"/>
  <c r="C1099" i="10"/>
  <c r="D1086" i="10"/>
  <c r="D1087" i="10"/>
  <c r="D1088" i="10"/>
  <c r="D1089" i="10"/>
  <c r="D1090" i="10"/>
  <c r="D1091" i="10"/>
  <c r="D1092" i="10"/>
  <c r="D1093" i="10"/>
  <c r="D1094" i="10"/>
  <c r="D1095" i="10"/>
  <c r="D1096" i="10"/>
  <c r="D1097" i="10"/>
  <c r="D1098" i="10"/>
  <c r="D1099" i="10"/>
  <c r="E1086" i="10"/>
  <c r="E1087" i="10"/>
  <c r="E1088" i="10"/>
  <c r="E1089" i="10"/>
  <c r="E1090" i="10"/>
  <c r="E1091" i="10"/>
  <c r="E1092" i="10"/>
  <c r="E1093" i="10"/>
  <c r="E1094" i="10"/>
  <c r="E1095" i="10"/>
  <c r="E1096" i="10"/>
  <c r="E1097" i="10"/>
  <c r="E1098" i="10"/>
  <c r="E1099" i="10"/>
  <c r="F1086" i="10"/>
  <c r="F1087" i="10"/>
  <c r="F1088" i="10"/>
  <c r="F1089" i="10"/>
  <c r="F1090" i="10"/>
  <c r="F1091" i="10"/>
  <c r="F1092" i="10"/>
  <c r="F1093" i="10"/>
  <c r="F1094" i="10"/>
  <c r="F1095" i="10"/>
  <c r="F1096" i="10"/>
  <c r="F1097" i="10"/>
  <c r="F1098" i="10"/>
  <c r="F1099" i="10"/>
  <c r="H1086" i="10"/>
  <c r="H1087" i="10"/>
  <c r="H1088" i="10"/>
  <c r="H1089" i="10"/>
  <c r="H1090" i="10"/>
  <c r="H1091" i="10"/>
  <c r="H1092" i="10"/>
  <c r="H1093" i="10"/>
  <c r="H1094" i="10"/>
  <c r="H1095" i="10"/>
  <c r="H1096" i="10"/>
  <c r="H1097" i="10"/>
  <c r="H1098" i="10"/>
  <c r="H1099" i="10"/>
  <c r="I1086" i="10"/>
  <c r="I1087" i="10"/>
  <c r="I1088" i="10"/>
  <c r="I1090" i="10"/>
  <c r="I1091" i="10"/>
  <c r="I1092" i="10"/>
  <c r="I1094" i="10"/>
  <c r="I1095" i="10"/>
  <c r="I1096" i="10"/>
  <c r="I1097" i="10"/>
  <c r="I1099" i="10"/>
  <c r="K1087" i="10"/>
  <c r="K1088" i="10"/>
  <c r="K1091" i="10"/>
  <c r="K1092" i="10"/>
  <c r="K1097" i="10"/>
  <c r="M1087" i="10"/>
  <c r="M1088" i="10"/>
  <c r="M1091" i="10"/>
  <c r="M1092" i="10"/>
  <c r="M1097" i="10"/>
  <c r="P1086" i="10"/>
  <c r="P1087" i="10"/>
  <c r="P1088" i="10"/>
  <c r="P1089" i="10"/>
  <c r="P1090" i="10"/>
  <c r="P1091" i="10"/>
  <c r="P1092" i="10"/>
  <c r="P1093" i="10"/>
  <c r="P1094" i="10"/>
  <c r="P1095" i="10"/>
  <c r="P1096" i="10"/>
  <c r="P1097" i="10"/>
  <c r="P1098" i="10"/>
  <c r="P1099" i="10"/>
  <c r="B1100" i="10"/>
  <c r="B1102" i="10"/>
  <c r="B1103" i="10"/>
  <c r="B1104" i="10"/>
  <c r="B1106" i="10"/>
  <c r="B1107" i="10"/>
  <c r="B1108" i="10"/>
  <c r="B1110" i="10"/>
  <c r="B1111" i="10"/>
  <c r="B1112" i="10"/>
  <c r="C1100" i="10"/>
  <c r="C1101" i="10"/>
  <c r="C1102" i="10"/>
  <c r="C1103" i="10"/>
  <c r="C1104" i="10"/>
  <c r="C1105" i="10"/>
  <c r="C1106" i="10"/>
  <c r="C1107" i="10"/>
  <c r="C1108" i="10"/>
  <c r="C1109" i="10"/>
  <c r="C1110" i="10"/>
  <c r="C1111" i="10"/>
  <c r="C1112" i="10"/>
  <c r="C1113" i="10"/>
  <c r="D1100" i="10"/>
  <c r="D1101" i="10"/>
  <c r="D1102" i="10"/>
  <c r="D1103" i="10"/>
  <c r="D1104" i="10"/>
  <c r="D1105" i="10"/>
  <c r="D1106" i="10"/>
  <c r="D1107" i="10"/>
  <c r="D1108" i="10"/>
  <c r="D1109" i="10"/>
  <c r="D1110" i="10"/>
  <c r="D1111" i="10"/>
  <c r="D1112" i="10"/>
  <c r="D1113" i="10"/>
  <c r="E1100" i="10"/>
  <c r="E1101" i="10"/>
  <c r="E1102" i="10"/>
  <c r="E1103" i="10"/>
  <c r="E1104" i="10"/>
  <c r="E1105" i="10"/>
  <c r="E1106" i="10"/>
  <c r="E1107" i="10"/>
  <c r="E1108" i="10"/>
  <c r="E1109" i="10"/>
  <c r="E1110" i="10"/>
  <c r="E1111" i="10"/>
  <c r="E1112" i="10"/>
  <c r="E1113" i="10"/>
  <c r="F1100" i="10"/>
  <c r="F1101" i="10"/>
  <c r="F1102" i="10"/>
  <c r="F1103" i="10"/>
  <c r="F1104" i="10"/>
  <c r="F1105" i="10"/>
  <c r="F1106" i="10"/>
  <c r="F1107" i="10"/>
  <c r="F1108" i="10"/>
  <c r="F1109" i="10"/>
  <c r="F1110" i="10"/>
  <c r="F1111" i="10"/>
  <c r="F1112" i="10"/>
  <c r="F1113" i="10"/>
  <c r="H1100" i="10"/>
  <c r="H1101" i="10"/>
  <c r="H1102" i="10"/>
  <c r="H1103" i="10"/>
  <c r="H1104" i="10"/>
  <c r="H1105" i="10"/>
  <c r="H1106" i="10"/>
  <c r="H1107" i="10"/>
  <c r="H1108" i="10"/>
  <c r="H1109" i="10"/>
  <c r="H1110" i="10"/>
  <c r="H1111" i="10"/>
  <c r="H1112" i="10"/>
  <c r="H1113" i="10"/>
  <c r="I1100" i="10"/>
  <c r="I1102" i="10"/>
  <c r="I1103" i="10"/>
  <c r="I1104" i="10"/>
  <c r="I1106" i="10"/>
  <c r="I1107" i="10"/>
  <c r="I1108" i="10"/>
  <c r="I1110" i="10"/>
  <c r="I1111" i="10"/>
  <c r="I1112" i="10"/>
  <c r="K1100" i="10"/>
  <c r="K1103" i="10"/>
  <c r="K1104" i="10"/>
  <c r="K1107" i="10"/>
  <c r="K1108" i="10"/>
  <c r="K1111" i="10"/>
  <c r="K1112" i="10"/>
  <c r="M1100" i="10"/>
  <c r="M1103" i="10"/>
  <c r="M1104" i="10"/>
  <c r="M1107" i="10"/>
  <c r="M1108" i="10"/>
  <c r="M1111" i="10"/>
  <c r="M1112" i="10"/>
  <c r="P1100" i="10"/>
  <c r="P1101" i="10"/>
  <c r="P1102" i="10"/>
  <c r="P1103" i="10"/>
  <c r="P1104" i="10"/>
  <c r="P1105" i="10"/>
  <c r="P1106" i="10"/>
  <c r="P1107" i="10"/>
  <c r="P1108" i="10"/>
  <c r="P1109" i="10"/>
  <c r="P1110" i="10"/>
  <c r="P1111" i="10"/>
  <c r="P1112" i="10"/>
  <c r="P1113" i="10"/>
  <c r="H473" i="10"/>
  <c r="K457" i="10"/>
  <c r="B408" i="10"/>
  <c r="B409" i="10"/>
  <c r="B410" i="10"/>
  <c r="C408" i="10"/>
  <c r="C409" i="10"/>
  <c r="C410" i="10"/>
  <c r="D408" i="10"/>
  <c r="D409" i="10"/>
  <c r="D410" i="10"/>
  <c r="E408" i="10"/>
  <c r="E409" i="10"/>
  <c r="E410" i="10"/>
  <c r="F408" i="10"/>
  <c r="F409" i="10"/>
  <c r="F410" i="10"/>
  <c r="H408" i="10"/>
  <c r="H409" i="10"/>
  <c r="H410" i="10"/>
  <c r="I408" i="10"/>
  <c r="I409" i="10"/>
  <c r="I410" i="10"/>
  <c r="P408" i="10"/>
  <c r="P409" i="10"/>
  <c r="P410" i="10"/>
  <c r="B411" i="10"/>
  <c r="B412" i="10"/>
  <c r="B413" i="10"/>
  <c r="C411" i="10"/>
  <c r="C412" i="10"/>
  <c r="C413" i="10"/>
  <c r="D411" i="10"/>
  <c r="D412" i="10"/>
  <c r="D413" i="10"/>
  <c r="E411" i="10"/>
  <c r="E412" i="10"/>
  <c r="E413" i="10"/>
  <c r="F411" i="10"/>
  <c r="F412" i="10"/>
  <c r="F413" i="10"/>
  <c r="H411" i="10"/>
  <c r="H412" i="10"/>
  <c r="H413" i="10"/>
  <c r="I411" i="10"/>
  <c r="I412" i="10"/>
  <c r="I413" i="10"/>
  <c r="P411" i="10"/>
  <c r="P412" i="10"/>
  <c r="P413" i="10"/>
  <c r="P397" i="10"/>
  <c r="B12" i="10"/>
  <c r="C12" i="10"/>
  <c r="D12" i="10"/>
  <c r="E12" i="10"/>
  <c r="F12" i="10"/>
  <c r="H12" i="10"/>
  <c r="I12" i="10"/>
  <c r="P12" i="10"/>
  <c r="B13" i="10"/>
  <c r="C13" i="10"/>
  <c r="D13" i="10"/>
  <c r="E13" i="10"/>
  <c r="F13" i="10"/>
  <c r="H13" i="10"/>
  <c r="I13" i="10"/>
  <c r="P13" i="10"/>
  <c r="B14" i="10"/>
  <c r="C14" i="10"/>
  <c r="D14" i="10"/>
  <c r="E14" i="10"/>
  <c r="F14" i="10"/>
  <c r="H14" i="10"/>
  <c r="I14" i="10"/>
  <c r="P14" i="10"/>
  <c r="B15" i="10"/>
  <c r="C15" i="10"/>
  <c r="D15" i="10"/>
  <c r="E15" i="10"/>
  <c r="F15" i="10"/>
  <c r="H15" i="10"/>
  <c r="I15" i="10"/>
  <c r="P15" i="10"/>
  <c r="B16" i="10"/>
  <c r="C16" i="10"/>
  <c r="D16" i="10"/>
  <c r="E16" i="10"/>
  <c r="F16" i="10"/>
  <c r="H16" i="10"/>
  <c r="I16" i="10"/>
  <c r="K16" i="10"/>
  <c r="M16" i="10"/>
  <c r="P16" i="10"/>
  <c r="Q125" i="12"/>
  <c r="I545" i="10" s="1"/>
  <c r="Q10" i="12"/>
  <c r="I17" i="10" s="1"/>
  <c r="Q11" i="12"/>
  <c r="Q12" i="12"/>
  <c r="I26" i="10" s="1"/>
  <c r="Q13" i="12"/>
  <c r="I29" i="10" s="1"/>
  <c r="Q14" i="12"/>
  <c r="I32" i="10" s="1"/>
  <c r="Q15" i="12"/>
  <c r="I35" i="10" s="1"/>
  <c r="Q16" i="12"/>
  <c r="I37" i="10" s="1"/>
  <c r="Q17" i="12"/>
  <c r="I40" i="10" s="1"/>
  <c r="Q18" i="12"/>
  <c r="I43" i="10" s="1"/>
  <c r="Q19" i="12"/>
  <c r="I46" i="10" s="1"/>
  <c r="Q20" i="12"/>
  <c r="I49" i="10" s="1"/>
  <c r="Q21" i="12"/>
  <c r="I52" i="10" s="1"/>
  <c r="Q22" i="12"/>
  <c r="I55" i="10" s="1"/>
  <c r="Q23" i="12"/>
  <c r="I58" i="10" s="1"/>
  <c r="Q24" i="12"/>
  <c r="I61" i="10" s="1"/>
  <c r="Q25" i="12"/>
  <c r="I64" i="10" s="1"/>
  <c r="Q26" i="12"/>
  <c r="I68" i="10" s="1"/>
  <c r="Q27" i="12"/>
  <c r="I71" i="10" s="1"/>
  <c r="Q28" i="12"/>
  <c r="I74" i="10" s="1"/>
  <c r="Q29" i="12"/>
  <c r="I78" i="10" s="1"/>
  <c r="Q30" i="12"/>
  <c r="I84" i="10" s="1"/>
  <c r="Q31" i="12"/>
  <c r="I88" i="10" s="1"/>
  <c r="Q32" i="12"/>
  <c r="I91" i="10" s="1"/>
  <c r="Q33" i="12"/>
  <c r="I94" i="10" s="1"/>
  <c r="Q34" i="12"/>
  <c r="I98" i="10" s="1"/>
  <c r="Q35" i="12"/>
  <c r="I101" i="10" s="1"/>
  <c r="Q36" i="12"/>
  <c r="I105" i="10" s="1"/>
  <c r="Q37" i="12"/>
  <c r="I108" i="10" s="1"/>
  <c r="Q38" i="12"/>
  <c r="I112" i="10" s="1"/>
  <c r="Q39" i="12"/>
  <c r="I115" i="10" s="1"/>
  <c r="Q40" i="12"/>
  <c r="I120" i="10" s="1"/>
  <c r="Q41" i="12"/>
  <c r="I125" i="10" s="1"/>
  <c r="Q42" i="12"/>
  <c r="I129" i="10" s="1"/>
  <c r="Q43" i="12"/>
  <c r="I134" i="10" s="1"/>
  <c r="Q44" i="12"/>
  <c r="I138" i="10" s="1"/>
  <c r="Q45" i="12"/>
  <c r="I142" i="10" s="1"/>
  <c r="Q46" i="12"/>
  <c r="I145" i="10" s="1"/>
  <c r="Q47" i="12"/>
  <c r="I149" i="10" s="1"/>
  <c r="Q48" i="12"/>
  <c r="I152" i="10" s="1"/>
  <c r="Q49" i="12"/>
  <c r="I155" i="10" s="1"/>
  <c r="Q50" i="12"/>
  <c r="I159" i="10" s="1"/>
  <c r="Q51" i="12"/>
  <c r="I163" i="10" s="1"/>
  <c r="Q52" i="12"/>
  <c r="I166" i="10" s="1"/>
  <c r="Q53" i="12"/>
  <c r="I171" i="10" s="1"/>
  <c r="Q54" i="12"/>
  <c r="I176" i="10" s="1"/>
  <c r="Q55" i="12"/>
  <c r="I179" i="10" s="1"/>
  <c r="Q56" i="12"/>
  <c r="I183" i="10" s="1"/>
  <c r="Q57" i="12"/>
  <c r="I187" i="10" s="1"/>
  <c r="Q58" i="12"/>
  <c r="I192" i="10" s="1"/>
  <c r="Q59" i="12"/>
  <c r="I197" i="10" s="1"/>
  <c r="Q60" i="12"/>
  <c r="I203" i="10" s="1"/>
  <c r="Q61" i="12"/>
  <c r="I208" i="10" s="1"/>
  <c r="Q62" i="12"/>
  <c r="I213" i="10" s="1"/>
  <c r="Q63" i="12"/>
  <c r="I218" i="10" s="1"/>
  <c r="Q64" i="12"/>
  <c r="I223" i="10" s="1"/>
  <c r="Q65" i="12"/>
  <c r="I228" i="10" s="1"/>
  <c r="Q66" i="12"/>
  <c r="I233" i="10" s="1"/>
  <c r="Q67" i="12"/>
  <c r="Q68" i="12"/>
  <c r="I240" i="10" s="1"/>
  <c r="Q69" i="12"/>
  <c r="I245" i="10" s="1"/>
  <c r="Q70" i="12"/>
  <c r="I251" i="10" s="1"/>
  <c r="Q71" i="12"/>
  <c r="I256" i="10" s="1"/>
  <c r="Q72" i="12"/>
  <c r="I260" i="10" s="1"/>
  <c r="Q73" i="12"/>
  <c r="I265" i="10" s="1"/>
  <c r="Q74" i="12"/>
  <c r="I268" i="10" s="1"/>
  <c r="Q75" i="12"/>
  <c r="I273" i="10" s="1"/>
  <c r="Q76" i="12"/>
  <c r="I278" i="10" s="1"/>
  <c r="Q77" i="12"/>
  <c r="I281" i="10" s="1"/>
  <c r="Q78" i="12"/>
  <c r="I284" i="10" s="1"/>
  <c r="Q79" i="12"/>
  <c r="I288" i="10" s="1"/>
  <c r="Q80" i="12"/>
  <c r="I293" i="10" s="1"/>
  <c r="Q81" i="12"/>
  <c r="I297" i="10" s="1"/>
  <c r="Q82" i="12"/>
  <c r="I301" i="10" s="1"/>
  <c r="Q83" i="12"/>
  <c r="I305" i="10" s="1"/>
  <c r="Q84" i="12"/>
  <c r="I310" i="10" s="1"/>
  <c r="Q85" i="12"/>
  <c r="I314" i="10" s="1"/>
  <c r="Q86" i="12"/>
  <c r="I319" i="10" s="1"/>
  <c r="Q87" i="12"/>
  <c r="I324" i="10" s="1"/>
  <c r="Q88" i="12"/>
  <c r="I329" i="10" s="1"/>
  <c r="Q89" i="12"/>
  <c r="I332" i="10" s="1"/>
  <c r="Q90" i="12"/>
  <c r="I337" i="10" s="1"/>
  <c r="Q91" i="12"/>
  <c r="I342" i="10" s="1"/>
  <c r="Q92" i="12"/>
  <c r="I347" i="10" s="1"/>
  <c r="Q93" i="12"/>
  <c r="I351" i="10" s="1"/>
  <c r="Q94" i="12"/>
  <c r="I398" i="10" s="1"/>
  <c r="Q95" i="12"/>
  <c r="I402" i="10" s="1"/>
  <c r="Q96" i="12"/>
  <c r="I407" i="10" s="1"/>
  <c r="Q97" i="12"/>
  <c r="I417" i="10" s="1"/>
  <c r="Q98" i="12"/>
  <c r="I420" i="10" s="1"/>
  <c r="Q99" i="12"/>
  <c r="I423" i="10" s="1"/>
  <c r="Q100" i="12"/>
  <c r="I426" i="10" s="1"/>
  <c r="Q101" i="12"/>
  <c r="I429" i="10" s="1"/>
  <c r="Q102" i="12"/>
  <c r="I433" i="10" s="1"/>
  <c r="Q103" i="12"/>
  <c r="I440" i="10" s="1"/>
  <c r="Q104" i="12"/>
  <c r="I445" i="10" s="1"/>
  <c r="Q105" i="12"/>
  <c r="I451" i="10" s="1"/>
  <c r="Q106" i="12"/>
  <c r="I455" i="10" s="1"/>
  <c r="Q107" i="12"/>
  <c r="I460" i="10" s="1"/>
  <c r="Q108" i="12"/>
  <c r="I465" i="10" s="1"/>
  <c r="Q109" i="12"/>
  <c r="I469" i="10" s="1"/>
  <c r="Q111" i="12"/>
  <c r="I475" i="10" s="1"/>
  <c r="Q112" i="12"/>
  <c r="I479" i="10" s="1"/>
  <c r="Q113" i="12"/>
  <c r="I484" i="10" s="1"/>
  <c r="Q114" i="12"/>
  <c r="I490" i="10" s="1"/>
  <c r="Q115" i="12"/>
  <c r="I495" i="10" s="1"/>
  <c r="Q116" i="12"/>
  <c r="I500" i="10" s="1"/>
  <c r="Q117" i="12"/>
  <c r="I505" i="10" s="1"/>
  <c r="Q118" i="12"/>
  <c r="I509" i="10" s="1"/>
  <c r="Q119" i="12"/>
  <c r="I513" i="10" s="1"/>
  <c r="Q120" i="12"/>
  <c r="I518" i="10" s="1"/>
  <c r="Q121" i="12"/>
  <c r="I525" i="10" s="1"/>
  <c r="Q122" i="12"/>
  <c r="I530" i="10" s="1"/>
  <c r="Q123" i="12"/>
  <c r="I535" i="10" s="1"/>
  <c r="Q124" i="12"/>
  <c r="I540" i="10" s="1"/>
  <c r="Q126" i="12"/>
  <c r="I552" i="10" s="1"/>
  <c r="Q127" i="12"/>
  <c r="I556" i="10" s="1"/>
  <c r="Q128" i="12"/>
  <c r="I561" i="10" s="1"/>
  <c r="Q129" i="12"/>
  <c r="I566" i="10" s="1"/>
  <c r="Q130" i="12"/>
  <c r="I572" i="10" s="1"/>
  <c r="Q131" i="12"/>
  <c r="I578" i="10" s="1"/>
  <c r="Q132" i="12"/>
  <c r="I584" i="10" s="1"/>
  <c r="Q133" i="12"/>
  <c r="I590" i="10" s="1"/>
  <c r="Q134" i="12"/>
  <c r="I596" i="10" s="1"/>
  <c r="Q135" i="12"/>
  <c r="I602" i="10" s="1"/>
  <c r="Q136" i="12"/>
  <c r="I608" i="10" s="1"/>
  <c r="Q137" i="12"/>
  <c r="I613" i="10" s="1"/>
  <c r="Q138" i="12"/>
  <c r="I618" i="10" s="1"/>
  <c r="Q139" i="12"/>
  <c r="I623" i="10" s="1"/>
  <c r="Q140" i="12"/>
  <c r="I628" i="10" s="1"/>
  <c r="Q141" i="12"/>
  <c r="I634" i="10" s="1"/>
  <c r="Q142" i="12"/>
  <c r="I639" i="10" s="1"/>
  <c r="Q143" i="12"/>
  <c r="I644" i="10" s="1"/>
  <c r="Q144" i="12"/>
  <c r="I649" i="10" s="1"/>
  <c r="Q145" i="12"/>
  <c r="I655" i="10" s="1"/>
  <c r="Q146" i="12"/>
  <c r="I661" i="10" s="1"/>
  <c r="Q147" i="12"/>
  <c r="I666" i="10" s="1"/>
  <c r="Q148" i="12"/>
  <c r="I671" i="10" s="1"/>
  <c r="Q149" i="12"/>
  <c r="I677" i="10" s="1"/>
  <c r="Q150" i="12"/>
  <c r="I683" i="10" s="1"/>
  <c r="Q151" i="12"/>
  <c r="I689" i="10" s="1"/>
  <c r="Q152" i="12"/>
  <c r="I694" i="10" s="1"/>
  <c r="Q153" i="12"/>
  <c r="I701" i="10" s="1"/>
  <c r="Q154" i="12"/>
  <c r="I708" i="10" s="1"/>
  <c r="Q155" i="12"/>
  <c r="I714" i="10" s="1"/>
  <c r="Q156" i="12"/>
  <c r="I732" i="10" s="1"/>
  <c r="Q157" i="12"/>
  <c r="I737" i="10" s="1"/>
  <c r="Q158" i="12"/>
  <c r="I741" i="10" s="1"/>
  <c r="Q159" i="12"/>
  <c r="I748" i="10" s="1"/>
  <c r="Q160" i="12"/>
  <c r="I753" i="10" s="1"/>
  <c r="Q161" i="12"/>
  <c r="I758" i="10" s="1"/>
  <c r="Q162" i="12"/>
  <c r="I762" i="10" s="1"/>
  <c r="Q163" i="12"/>
  <c r="I768" i="10" s="1"/>
  <c r="Q164" i="12"/>
  <c r="I774" i="10" s="1"/>
  <c r="Q165" i="12"/>
  <c r="I779" i="10" s="1"/>
  <c r="Q166" i="12"/>
  <c r="I783" i="10" s="1"/>
  <c r="Q167" i="12"/>
  <c r="I786" i="10" s="1"/>
  <c r="Q168" i="12"/>
  <c r="I792" i="10" s="1"/>
  <c r="Q169" i="12"/>
  <c r="I796" i="10" s="1"/>
  <c r="Q170" i="12"/>
  <c r="I800" i="10" s="1"/>
  <c r="Q171" i="12"/>
  <c r="I806" i="10" s="1"/>
  <c r="Q172" i="12"/>
  <c r="I811" i="10" s="1"/>
  <c r="Q173" i="12"/>
  <c r="I816" i="10" s="1"/>
  <c r="Q174" i="12"/>
  <c r="I820" i="10" s="1"/>
  <c r="Q175" i="12"/>
  <c r="I824" i="10" s="1"/>
  <c r="Q176" i="12"/>
  <c r="I829" i="10" s="1"/>
  <c r="Q177" i="12"/>
  <c r="I834" i="10" s="1"/>
  <c r="Q178" i="12"/>
  <c r="I839" i="10" s="1"/>
  <c r="Q179" i="12"/>
  <c r="I845" i="10" s="1"/>
  <c r="Q180" i="12"/>
  <c r="I850" i="10" s="1"/>
  <c r="Q181" i="12"/>
  <c r="I855" i="10" s="1"/>
  <c r="Q182" i="12"/>
  <c r="I860" i="10" s="1"/>
  <c r="Q183" i="12"/>
  <c r="I865" i="10" s="1"/>
  <c r="Q184" i="12"/>
  <c r="I871" i="10" s="1"/>
  <c r="Q185" i="12"/>
  <c r="I876" i="10" s="1"/>
  <c r="Q186" i="12"/>
  <c r="I881" i="10" s="1"/>
  <c r="Q187" i="12"/>
  <c r="I887" i="10" s="1"/>
  <c r="Q188" i="12"/>
  <c r="I893" i="10" s="1"/>
  <c r="Q189" i="12"/>
  <c r="I899" i="10" s="1"/>
  <c r="Q190" i="12"/>
  <c r="I904" i="10" s="1"/>
  <c r="Q191" i="12"/>
  <c r="I907" i="10" s="1"/>
  <c r="Q192" i="12"/>
  <c r="I912" i="10" s="1"/>
  <c r="Q193" i="12"/>
  <c r="I916" i="10" s="1"/>
  <c r="Q194" i="12"/>
  <c r="I922" i="10" s="1"/>
  <c r="Q195" i="12"/>
  <c r="I926" i="10" s="1"/>
  <c r="Q196" i="12"/>
  <c r="I930" i="10" s="1"/>
  <c r="Q197" i="12"/>
  <c r="I934" i="10" s="1"/>
  <c r="Q198" i="12"/>
  <c r="I940" i="10" s="1"/>
  <c r="Q199" i="12"/>
  <c r="I945" i="10" s="1"/>
  <c r="Q200" i="12"/>
  <c r="I950" i="10" s="1"/>
  <c r="Q201" i="12"/>
  <c r="I955" i="10" s="1"/>
  <c r="Q202" i="12"/>
  <c r="I959" i="10" s="1"/>
  <c r="Q203" i="12"/>
  <c r="I964" i="10" s="1"/>
  <c r="Q204" i="12"/>
  <c r="I968" i="10" s="1"/>
  <c r="Q205" i="12"/>
  <c r="I974" i="10" s="1"/>
  <c r="Q206" i="12"/>
  <c r="I978" i="10" s="1"/>
  <c r="Q207" i="12"/>
  <c r="I984" i="10" s="1"/>
  <c r="Q208" i="12"/>
  <c r="I990" i="10" s="1"/>
  <c r="Q209" i="12"/>
  <c r="I996" i="10" s="1"/>
  <c r="Q210" i="12"/>
  <c r="I1000" i="10" s="1"/>
  <c r="Q211" i="12"/>
  <c r="I1006" i="10" s="1"/>
  <c r="Q212" i="12"/>
  <c r="I1011" i="10" s="1"/>
  <c r="Q213" i="12"/>
  <c r="I1016" i="10" s="1"/>
  <c r="Q214" i="12"/>
  <c r="I1022" i="10" s="1"/>
  <c r="Q215" i="12"/>
  <c r="I1027" i="10" s="1"/>
  <c r="Q216" i="12"/>
  <c r="I1033" i="10" s="1"/>
  <c r="Q217" i="12"/>
  <c r="I1037" i="10" s="1"/>
  <c r="Q218" i="12"/>
  <c r="I1042" i="10" s="1"/>
  <c r="Q219" i="12"/>
  <c r="I1046" i="10" s="1"/>
  <c r="Q220" i="12"/>
  <c r="I1051" i="10" s="1"/>
  <c r="Q221" i="12"/>
  <c r="I1056" i="10" s="1"/>
  <c r="Q222" i="12"/>
  <c r="I1061" i="10" s="1"/>
  <c r="Q223" i="12"/>
  <c r="I1064" i="10" s="1"/>
  <c r="Q224" i="12"/>
  <c r="I1070" i="10" s="1"/>
  <c r="Q225" i="12"/>
  <c r="I1074" i="10" s="1"/>
  <c r="Q226" i="12"/>
  <c r="I1080" i="10" s="1"/>
  <c r="Q227" i="12"/>
  <c r="I1085" i="10" s="1"/>
  <c r="Q228" i="12"/>
  <c r="I1089" i="10" s="1"/>
  <c r="Q229" i="12"/>
  <c r="I1093" i="10" s="1"/>
  <c r="Q230" i="12"/>
  <c r="I1098" i="10" s="1"/>
  <c r="Q231" i="12"/>
  <c r="I1101" i="10" s="1"/>
  <c r="Q232" i="12"/>
  <c r="I1105" i="10" s="1"/>
  <c r="I1109" i="10"/>
  <c r="Q234" i="12"/>
  <c r="I1113" i="10" s="1"/>
  <c r="Q235" i="12"/>
  <c r="I1117" i="10" s="1"/>
  <c r="Q236" i="12"/>
  <c r="I1121" i="10" s="1"/>
  <c r="Q237" i="12"/>
  <c r="I1125" i="10" s="1"/>
  <c r="Q238" i="12"/>
  <c r="I1129" i="10" s="1"/>
  <c r="Q239" i="12"/>
  <c r="I1132" i="10" s="1"/>
  <c r="Q240" i="12"/>
  <c r="I1136" i="10" s="1"/>
  <c r="Q241" i="12"/>
  <c r="I1140" i="10" s="1"/>
  <c r="Q242" i="12"/>
  <c r="I1144" i="10" s="1"/>
  <c r="Q243" i="12"/>
  <c r="I1148" i="10" s="1"/>
  <c r="Q244" i="12"/>
  <c r="I1151" i="10" s="1"/>
  <c r="Q245" i="12"/>
  <c r="I1156" i="10" s="1"/>
  <c r="Q246" i="12"/>
  <c r="I1162" i="10" s="1"/>
  <c r="Q247" i="12"/>
  <c r="I1167" i="10" s="1"/>
  <c r="Q248" i="12"/>
  <c r="I1173" i="10" s="1"/>
  <c r="Q249" i="12"/>
  <c r="I1178" i="10" s="1"/>
  <c r="I1183" i="10"/>
  <c r="Q251" i="12"/>
  <c r="I1188" i="10" s="1"/>
  <c r="Q252" i="12"/>
  <c r="I1192" i="10" s="1"/>
  <c r="Q253" i="12"/>
  <c r="I1196" i="10" s="1"/>
  <c r="Q254" i="12"/>
  <c r="I1200" i="10" s="1"/>
  <c r="Q255" i="12"/>
  <c r="I1206" i="10" s="1"/>
  <c r="Q256" i="12"/>
  <c r="I1211" i="10" s="1"/>
  <c r="Q257" i="12"/>
  <c r="I1214" i="10" s="1"/>
  <c r="Q258" i="12"/>
  <c r="I1218" i="10" s="1"/>
  <c r="Q9" i="12"/>
  <c r="I9" i="10" s="1"/>
  <c r="I285" i="10"/>
  <c r="I286" i="10"/>
  <c r="I287" i="10"/>
  <c r="I289" i="10"/>
  <c r="I290" i="10"/>
  <c r="P183" i="10"/>
  <c r="P184" i="10"/>
  <c r="P185" i="10"/>
  <c r="P68" i="10"/>
  <c r="P69" i="10"/>
  <c r="K30" i="10"/>
  <c r="C10" i="1"/>
  <c r="D10" i="1"/>
  <c r="E10" i="1"/>
  <c r="F10" i="1"/>
  <c r="H10" i="1"/>
  <c r="J10" i="1"/>
  <c r="C11" i="1"/>
  <c r="D11" i="1"/>
  <c r="E11" i="1"/>
  <c r="F11" i="1"/>
  <c r="H11" i="1"/>
  <c r="J11" i="1"/>
  <c r="C12" i="1"/>
  <c r="D12" i="1"/>
  <c r="E12" i="1"/>
  <c r="F12" i="1"/>
  <c r="H12" i="1"/>
  <c r="J12" i="1"/>
  <c r="C13" i="1"/>
  <c r="D13" i="1"/>
  <c r="E13" i="1"/>
  <c r="F13" i="1"/>
  <c r="H13" i="1"/>
  <c r="J13" i="1"/>
  <c r="C14" i="1"/>
  <c r="D14" i="1"/>
  <c r="E14" i="1"/>
  <c r="F14" i="1"/>
  <c r="H14" i="1"/>
  <c r="J14" i="1"/>
  <c r="C15" i="1"/>
  <c r="D15" i="1"/>
  <c r="E15" i="1"/>
  <c r="F15" i="1"/>
  <c r="H15" i="1"/>
  <c r="J15" i="1"/>
  <c r="C16" i="1"/>
  <c r="D16" i="1"/>
  <c r="E16" i="1"/>
  <c r="F16" i="1"/>
  <c r="H16" i="1"/>
  <c r="J16" i="1"/>
  <c r="C17" i="1"/>
  <c r="D17" i="1"/>
  <c r="E17" i="1"/>
  <c r="F17" i="1"/>
  <c r="H17" i="1"/>
  <c r="J17" i="1"/>
  <c r="C18" i="1"/>
  <c r="D18" i="1"/>
  <c r="E18" i="1"/>
  <c r="F18" i="1"/>
  <c r="H18" i="1"/>
  <c r="J18" i="1"/>
  <c r="C19" i="1"/>
  <c r="D19" i="1"/>
  <c r="E19" i="1"/>
  <c r="F19" i="1"/>
  <c r="H19" i="1"/>
  <c r="J19" i="1"/>
  <c r="C20" i="1"/>
  <c r="D20" i="1"/>
  <c r="E20" i="1"/>
  <c r="F20" i="1"/>
  <c r="H20" i="1"/>
  <c r="J20" i="1"/>
  <c r="C21" i="1"/>
  <c r="D21" i="1"/>
  <c r="E21" i="1"/>
  <c r="F21" i="1"/>
  <c r="H21" i="1"/>
  <c r="J21" i="1"/>
  <c r="C22" i="1"/>
  <c r="D22" i="1"/>
  <c r="E22" i="1"/>
  <c r="F22" i="1"/>
  <c r="H22" i="1"/>
  <c r="J22" i="1"/>
  <c r="C23" i="1"/>
  <c r="D23" i="1"/>
  <c r="E23" i="1"/>
  <c r="F23" i="1"/>
  <c r="H23" i="1"/>
  <c r="J23" i="1"/>
  <c r="C24" i="1"/>
  <c r="D24" i="1"/>
  <c r="E24" i="1"/>
  <c r="F24" i="1"/>
  <c r="H24" i="1"/>
  <c r="J24" i="1"/>
  <c r="C25" i="1"/>
  <c r="D25" i="1"/>
  <c r="E25" i="1"/>
  <c r="F25" i="1"/>
  <c r="H25" i="1"/>
  <c r="J25" i="1"/>
  <c r="C26" i="1"/>
  <c r="D26" i="1"/>
  <c r="E26" i="1"/>
  <c r="F26" i="1"/>
  <c r="H26" i="1"/>
  <c r="J26" i="1"/>
  <c r="C27" i="1"/>
  <c r="D27" i="1"/>
  <c r="E27" i="1"/>
  <c r="F27" i="1"/>
  <c r="H27" i="1"/>
  <c r="J27" i="1"/>
  <c r="C28" i="1"/>
  <c r="D28" i="1"/>
  <c r="E28" i="1"/>
  <c r="F28" i="1"/>
  <c r="H28" i="1"/>
  <c r="J28" i="1"/>
  <c r="C29" i="1"/>
  <c r="D29" i="1"/>
  <c r="E29" i="1"/>
  <c r="F29" i="1"/>
  <c r="H29" i="1"/>
  <c r="J29" i="1"/>
  <c r="C30" i="1"/>
  <c r="D30" i="1"/>
  <c r="E30" i="1"/>
  <c r="F30" i="1"/>
  <c r="H30" i="1"/>
  <c r="J30" i="1"/>
  <c r="C31" i="1"/>
  <c r="D31" i="1"/>
  <c r="E31" i="1"/>
  <c r="F31" i="1"/>
  <c r="H31" i="1"/>
  <c r="J31" i="1"/>
  <c r="C32" i="1"/>
  <c r="D32" i="1"/>
  <c r="E32" i="1"/>
  <c r="F32" i="1"/>
  <c r="H32" i="1"/>
  <c r="J32" i="1"/>
  <c r="C33" i="1"/>
  <c r="D33" i="1"/>
  <c r="E33" i="1"/>
  <c r="F33" i="1"/>
  <c r="H33" i="1"/>
  <c r="J33" i="1"/>
  <c r="C34" i="1"/>
  <c r="D34" i="1"/>
  <c r="E34" i="1"/>
  <c r="F34" i="1"/>
  <c r="H34" i="1"/>
  <c r="J34" i="1"/>
  <c r="C35" i="1"/>
  <c r="D35" i="1"/>
  <c r="E35" i="1"/>
  <c r="F35" i="1"/>
  <c r="H35" i="1"/>
  <c r="J35" i="1"/>
  <c r="C36" i="1"/>
  <c r="D36" i="1"/>
  <c r="E36" i="1"/>
  <c r="F36" i="1"/>
  <c r="H36" i="1"/>
  <c r="J36" i="1"/>
  <c r="C37" i="1"/>
  <c r="D37" i="1"/>
  <c r="E37" i="1"/>
  <c r="F37" i="1"/>
  <c r="H37" i="1"/>
  <c r="J37" i="1"/>
  <c r="C38" i="1"/>
  <c r="D38" i="1"/>
  <c r="E38" i="1"/>
  <c r="F38" i="1"/>
  <c r="H38" i="1"/>
  <c r="J38" i="1"/>
  <c r="C39" i="1"/>
  <c r="D39" i="1"/>
  <c r="E39" i="1"/>
  <c r="F39" i="1"/>
  <c r="H39" i="1"/>
  <c r="J39" i="1"/>
  <c r="C40" i="1"/>
  <c r="D40" i="1"/>
  <c r="E40" i="1"/>
  <c r="F40" i="1"/>
  <c r="H40" i="1"/>
  <c r="J40" i="1"/>
  <c r="C41" i="1"/>
  <c r="D41" i="1"/>
  <c r="E41" i="1"/>
  <c r="F41" i="1"/>
  <c r="H41" i="1"/>
  <c r="J41" i="1"/>
  <c r="C42" i="1"/>
  <c r="D42" i="1"/>
  <c r="E42" i="1"/>
  <c r="F42" i="1"/>
  <c r="H42" i="1"/>
  <c r="J42" i="1"/>
  <c r="C43" i="1"/>
  <c r="D43" i="1"/>
  <c r="E43" i="1"/>
  <c r="F43" i="1"/>
  <c r="H43" i="1"/>
  <c r="J43" i="1"/>
  <c r="C44" i="1"/>
  <c r="D44" i="1"/>
  <c r="E44" i="1"/>
  <c r="F44" i="1"/>
  <c r="H44" i="1"/>
  <c r="J44" i="1"/>
  <c r="C45" i="1"/>
  <c r="D45" i="1"/>
  <c r="E45" i="1"/>
  <c r="F45" i="1"/>
  <c r="H45" i="1"/>
  <c r="J45" i="1"/>
  <c r="C46" i="1"/>
  <c r="D46" i="1"/>
  <c r="E46" i="1"/>
  <c r="F46" i="1"/>
  <c r="H46" i="1"/>
  <c r="J46" i="1"/>
  <c r="C47" i="1"/>
  <c r="D47" i="1"/>
  <c r="E47" i="1"/>
  <c r="F47" i="1"/>
  <c r="H47" i="1"/>
  <c r="J47" i="1"/>
  <c r="C48" i="1"/>
  <c r="D48" i="1"/>
  <c r="E48" i="1"/>
  <c r="F48" i="1"/>
  <c r="H48" i="1"/>
  <c r="J48" i="1"/>
  <c r="C49" i="1"/>
  <c r="D49" i="1"/>
  <c r="E49" i="1"/>
  <c r="F49" i="1"/>
  <c r="H49" i="1"/>
  <c r="J49" i="1"/>
  <c r="C50" i="1"/>
  <c r="D50" i="1"/>
  <c r="E50" i="1"/>
  <c r="F50" i="1"/>
  <c r="H50" i="1"/>
  <c r="J50" i="1"/>
  <c r="C51" i="1"/>
  <c r="D51" i="1"/>
  <c r="E51" i="1"/>
  <c r="F51" i="1"/>
  <c r="H51" i="1"/>
  <c r="J51" i="1"/>
  <c r="C52" i="1"/>
  <c r="D52" i="1"/>
  <c r="E52" i="1"/>
  <c r="F52" i="1"/>
  <c r="H52" i="1"/>
  <c r="J52" i="1"/>
  <c r="C53" i="1"/>
  <c r="D53" i="1"/>
  <c r="E53" i="1"/>
  <c r="F53" i="1"/>
  <c r="H53" i="1"/>
  <c r="J53" i="1"/>
  <c r="C54" i="1"/>
  <c r="D54" i="1"/>
  <c r="E54" i="1"/>
  <c r="F54" i="1"/>
  <c r="H54" i="1"/>
  <c r="J54" i="1"/>
  <c r="C55" i="1"/>
  <c r="D55" i="1"/>
  <c r="E55" i="1"/>
  <c r="F55" i="1"/>
  <c r="H55" i="1"/>
  <c r="J55" i="1"/>
  <c r="C56" i="1"/>
  <c r="D56" i="1"/>
  <c r="E56" i="1"/>
  <c r="F56" i="1"/>
  <c r="H56" i="1"/>
  <c r="J56" i="1"/>
  <c r="C57" i="1"/>
  <c r="D57" i="1"/>
  <c r="E57" i="1"/>
  <c r="F57" i="1"/>
  <c r="H57" i="1"/>
  <c r="J57" i="1"/>
  <c r="C58" i="1"/>
  <c r="D58" i="1"/>
  <c r="E58" i="1"/>
  <c r="F58" i="1"/>
  <c r="H58" i="1"/>
  <c r="J58" i="1"/>
  <c r="C59" i="1"/>
  <c r="D59" i="1"/>
  <c r="E59" i="1"/>
  <c r="F59" i="1"/>
  <c r="H59" i="1"/>
  <c r="J59" i="1"/>
  <c r="C60" i="1"/>
  <c r="D60" i="1"/>
  <c r="E60" i="1"/>
  <c r="F60" i="1"/>
  <c r="H60" i="1"/>
  <c r="J60" i="1"/>
  <c r="C61" i="1"/>
  <c r="D61" i="1"/>
  <c r="E61" i="1"/>
  <c r="F61" i="1"/>
  <c r="H61" i="1"/>
  <c r="J61" i="1"/>
  <c r="C62" i="1"/>
  <c r="D62" i="1"/>
  <c r="E62" i="1"/>
  <c r="F62" i="1"/>
  <c r="H62" i="1"/>
  <c r="J62" i="1"/>
  <c r="C63" i="1"/>
  <c r="D63" i="1"/>
  <c r="E63" i="1"/>
  <c r="F63" i="1"/>
  <c r="H63" i="1"/>
  <c r="J63" i="1"/>
  <c r="C64" i="1"/>
  <c r="D64" i="1"/>
  <c r="E64" i="1"/>
  <c r="F64" i="1"/>
  <c r="H64" i="1"/>
  <c r="J64" i="1"/>
  <c r="C65" i="1"/>
  <c r="D65" i="1"/>
  <c r="E65" i="1"/>
  <c r="F65" i="1"/>
  <c r="H65" i="1"/>
  <c r="J65" i="1"/>
  <c r="C66" i="1"/>
  <c r="D66" i="1"/>
  <c r="E66" i="1"/>
  <c r="F66" i="1"/>
  <c r="H66" i="1"/>
  <c r="J66" i="1"/>
  <c r="C67" i="1"/>
  <c r="D67" i="1"/>
  <c r="E67" i="1"/>
  <c r="F67" i="1"/>
  <c r="H67" i="1"/>
  <c r="J67" i="1"/>
  <c r="C68" i="1"/>
  <c r="D68" i="1"/>
  <c r="E68" i="1"/>
  <c r="F68" i="1"/>
  <c r="H68" i="1"/>
  <c r="J68" i="1"/>
  <c r="C69" i="1"/>
  <c r="D69" i="1"/>
  <c r="E69" i="1"/>
  <c r="F69" i="1"/>
  <c r="H69" i="1"/>
  <c r="J69" i="1"/>
  <c r="C70" i="1"/>
  <c r="D70" i="1"/>
  <c r="E70" i="1"/>
  <c r="F70" i="1"/>
  <c r="H70" i="1"/>
  <c r="J70" i="1"/>
  <c r="C71" i="1"/>
  <c r="D71" i="1"/>
  <c r="E71" i="1"/>
  <c r="F71" i="1"/>
  <c r="H71" i="1"/>
  <c r="J71" i="1"/>
  <c r="C72" i="1"/>
  <c r="D72" i="1"/>
  <c r="E72" i="1"/>
  <c r="F72" i="1"/>
  <c r="H72" i="1"/>
  <c r="J72" i="1"/>
  <c r="C73" i="1"/>
  <c r="D73" i="1"/>
  <c r="E73" i="1"/>
  <c r="F73" i="1"/>
  <c r="H73" i="1"/>
  <c r="J73" i="1"/>
  <c r="C74" i="1"/>
  <c r="D74" i="1"/>
  <c r="E74" i="1"/>
  <c r="F74" i="1"/>
  <c r="H74" i="1"/>
  <c r="J74" i="1"/>
  <c r="C75" i="1"/>
  <c r="D75" i="1"/>
  <c r="E75" i="1"/>
  <c r="F75" i="1"/>
  <c r="H75" i="1"/>
  <c r="J75" i="1"/>
  <c r="C76" i="1"/>
  <c r="D76" i="1"/>
  <c r="E76" i="1"/>
  <c r="F76" i="1"/>
  <c r="H76" i="1"/>
  <c r="J76" i="1"/>
  <c r="C77" i="1"/>
  <c r="D77" i="1"/>
  <c r="E77" i="1"/>
  <c r="F77" i="1"/>
  <c r="H77" i="1"/>
  <c r="J77" i="1"/>
  <c r="C78" i="1"/>
  <c r="D78" i="1"/>
  <c r="E78" i="1"/>
  <c r="F78" i="1"/>
  <c r="H78" i="1"/>
  <c r="J78" i="1"/>
  <c r="C79" i="1"/>
  <c r="D79" i="1"/>
  <c r="E79" i="1"/>
  <c r="F79" i="1"/>
  <c r="H79" i="1"/>
  <c r="J79" i="1"/>
  <c r="C80" i="1"/>
  <c r="D80" i="1"/>
  <c r="E80" i="1"/>
  <c r="F80" i="1"/>
  <c r="H80" i="1"/>
  <c r="J80" i="1"/>
  <c r="C81" i="1"/>
  <c r="D81" i="1"/>
  <c r="E81" i="1"/>
  <c r="F81" i="1"/>
  <c r="H81" i="1"/>
  <c r="J81" i="1"/>
  <c r="C82" i="1"/>
  <c r="D82" i="1"/>
  <c r="E82" i="1"/>
  <c r="F82" i="1"/>
  <c r="H82" i="1"/>
  <c r="J82" i="1"/>
  <c r="C83" i="1"/>
  <c r="D83" i="1"/>
  <c r="E83" i="1"/>
  <c r="F83" i="1"/>
  <c r="H83" i="1"/>
  <c r="J83" i="1"/>
  <c r="C84" i="1"/>
  <c r="D84" i="1"/>
  <c r="E84" i="1"/>
  <c r="F84" i="1"/>
  <c r="H84" i="1"/>
  <c r="J84" i="1"/>
  <c r="C85" i="1"/>
  <c r="D85" i="1"/>
  <c r="E85" i="1"/>
  <c r="F85" i="1"/>
  <c r="H85" i="1"/>
  <c r="J85" i="1"/>
  <c r="C86" i="1"/>
  <c r="D86" i="1"/>
  <c r="E86" i="1"/>
  <c r="F86" i="1"/>
  <c r="H86" i="1"/>
  <c r="J86" i="1"/>
  <c r="C87" i="1"/>
  <c r="D87" i="1"/>
  <c r="E87" i="1"/>
  <c r="F87" i="1"/>
  <c r="H87" i="1"/>
  <c r="J87" i="1"/>
  <c r="C88" i="1"/>
  <c r="D88" i="1"/>
  <c r="E88" i="1"/>
  <c r="F88" i="1"/>
  <c r="H88" i="1"/>
  <c r="J88" i="1"/>
  <c r="C89" i="1"/>
  <c r="D89" i="1"/>
  <c r="E89" i="1"/>
  <c r="F89" i="1"/>
  <c r="H89" i="1"/>
  <c r="J89" i="1"/>
  <c r="C90" i="1"/>
  <c r="D90" i="1"/>
  <c r="E90" i="1"/>
  <c r="F90" i="1"/>
  <c r="H90" i="1"/>
  <c r="J90" i="1"/>
  <c r="C91" i="1"/>
  <c r="D91" i="1"/>
  <c r="E91" i="1"/>
  <c r="F91" i="1"/>
  <c r="H91" i="1"/>
  <c r="J91" i="1"/>
  <c r="C92" i="1"/>
  <c r="D92" i="1"/>
  <c r="E92" i="1"/>
  <c r="F92" i="1"/>
  <c r="H92" i="1"/>
  <c r="J92" i="1"/>
  <c r="C93" i="1"/>
  <c r="D93" i="1"/>
  <c r="E93" i="1"/>
  <c r="F93" i="1"/>
  <c r="H93" i="1"/>
  <c r="J93" i="1"/>
  <c r="C94" i="1"/>
  <c r="D94" i="1"/>
  <c r="E94" i="1"/>
  <c r="F94" i="1"/>
  <c r="H94" i="1"/>
  <c r="J94" i="1"/>
  <c r="C95" i="1"/>
  <c r="D95" i="1"/>
  <c r="E95" i="1"/>
  <c r="F95" i="1"/>
  <c r="H95" i="1"/>
  <c r="J95" i="1"/>
  <c r="C96" i="1"/>
  <c r="D96" i="1"/>
  <c r="E96" i="1"/>
  <c r="F96" i="1"/>
  <c r="H96" i="1"/>
  <c r="J96" i="1"/>
  <c r="C97" i="1"/>
  <c r="D97" i="1"/>
  <c r="E97" i="1"/>
  <c r="F97" i="1"/>
  <c r="H97" i="1"/>
  <c r="J97" i="1"/>
  <c r="C98" i="1"/>
  <c r="D98" i="1"/>
  <c r="E98" i="1"/>
  <c r="F98" i="1"/>
  <c r="H98" i="1"/>
  <c r="J98" i="1"/>
  <c r="C99" i="1"/>
  <c r="D99" i="1"/>
  <c r="E99" i="1"/>
  <c r="F99" i="1"/>
  <c r="H99" i="1"/>
  <c r="J99" i="1"/>
  <c r="C100" i="1"/>
  <c r="D100" i="1"/>
  <c r="E100" i="1"/>
  <c r="F100" i="1"/>
  <c r="H100" i="1"/>
  <c r="J100" i="1"/>
  <c r="C101" i="1"/>
  <c r="D101" i="1"/>
  <c r="E101" i="1"/>
  <c r="F101" i="1"/>
  <c r="H101" i="1"/>
  <c r="J101" i="1"/>
  <c r="C102" i="1"/>
  <c r="D102" i="1"/>
  <c r="E102" i="1"/>
  <c r="F102" i="1"/>
  <c r="H102" i="1"/>
  <c r="J102" i="1"/>
  <c r="C103" i="1"/>
  <c r="D103" i="1"/>
  <c r="E103" i="1"/>
  <c r="F103" i="1"/>
  <c r="H103" i="1"/>
  <c r="J103" i="1"/>
  <c r="C104" i="1"/>
  <c r="D104" i="1"/>
  <c r="E104" i="1"/>
  <c r="F104" i="1"/>
  <c r="H104" i="1"/>
  <c r="J104" i="1"/>
  <c r="C105" i="1"/>
  <c r="D105" i="1"/>
  <c r="E105" i="1"/>
  <c r="F105" i="1"/>
  <c r="H105" i="1"/>
  <c r="J105" i="1"/>
  <c r="C106" i="1"/>
  <c r="D106" i="1"/>
  <c r="E106" i="1"/>
  <c r="F106" i="1"/>
  <c r="H106" i="1"/>
  <c r="J106" i="1"/>
  <c r="C107" i="1"/>
  <c r="D107" i="1"/>
  <c r="E107" i="1"/>
  <c r="F107" i="1"/>
  <c r="H107" i="1"/>
  <c r="J107" i="1"/>
  <c r="C108" i="1"/>
  <c r="D108" i="1"/>
  <c r="E108" i="1"/>
  <c r="F108" i="1"/>
  <c r="H108" i="1"/>
  <c r="J108" i="1"/>
  <c r="C109" i="1"/>
  <c r="D109" i="1"/>
  <c r="E109" i="1"/>
  <c r="F109" i="1"/>
  <c r="H109" i="1"/>
  <c r="J109" i="1"/>
  <c r="C110" i="1"/>
  <c r="D110" i="1"/>
  <c r="E110" i="1"/>
  <c r="F110" i="1"/>
  <c r="H110" i="1"/>
  <c r="J110" i="1"/>
  <c r="C111" i="1"/>
  <c r="D111" i="1"/>
  <c r="E111" i="1"/>
  <c r="F111" i="1"/>
  <c r="H111" i="1"/>
  <c r="J111" i="1"/>
  <c r="C112" i="1"/>
  <c r="D112" i="1"/>
  <c r="E112" i="1"/>
  <c r="F112" i="1"/>
  <c r="H112" i="1"/>
  <c r="J112" i="1"/>
  <c r="C113" i="1"/>
  <c r="D113" i="1"/>
  <c r="E113" i="1"/>
  <c r="F113" i="1"/>
  <c r="H113" i="1"/>
  <c r="J113" i="1"/>
  <c r="C114" i="1"/>
  <c r="D114" i="1"/>
  <c r="E114" i="1"/>
  <c r="F114" i="1"/>
  <c r="H114" i="1"/>
  <c r="J114" i="1"/>
  <c r="C115" i="1"/>
  <c r="D115" i="1"/>
  <c r="E115" i="1"/>
  <c r="F115" i="1"/>
  <c r="H115" i="1"/>
  <c r="J115" i="1"/>
  <c r="C116" i="1"/>
  <c r="D116" i="1"/>
  <c r="E116" i="1"/>
  <c r="F116" i="1"/>
  <c r="H116" i="1"/>
  <c r="J116" i="1"/>
  <c r="C117" i="1"/>
  <c r="D117" i="1"/>
  <c r="E117" i="1"/>
  <c r="F117" i="1"/>
  <c r="H117" i="1"/>
  <c r="J117" i="1"/>
  <c r="C118" i="1"/>
  <c r="D118" i="1"/>
  <c r="E118" i="1"/>
  <c r="F118" i="1"/>
  <c r="H118" i="1"/>
  <c r="J118" i="1"/>
  <c r="C119" i="1"/>
  <c r="D119" i="1"/>
  <c r="E119" i="1"/>
  <c r="F119" i="1"/>
  <c r="H119" i="1"/>
  <c r="J119" i="1"/>
  <c r="C120" i="1"/>
  <c r="D120" i="1"/>
  <c r="E120" i="1"/>
  <c r="F120" i="1"/>
  <c r="H120" i="1"/>
  <c r="J120" i="1"/>
  <c r="C121" i="1"/>
  <c r="D121" i="1"/>
  <c r="E121" i="1"/>
  <c r="F121" i="1"/>
  <c r="H121" i="1"/>
  <c r="J121" i="1"/>
  <c r="C122" i="1"/>
  <c r="D122" i="1"/>
  <c r="E122" i="1"/>
  <c r="F122" i="1"/>
  <c r="H122" i="1"/>
  <c r="J122" i="1"/>
  <c r="C123" i="1"/>
  <c r="D123" i="1"/>
  <c r="E123" i="1"/>
  <c r="F123" i="1"/>
  <c r="H123" i="1"/>
  <c r="J123" i="1"/>
  <c r="C124" i="1"/>
  <c r="D124" i="1"/>
  <c r="E124" i="1"/>
  <c r="F124" i="1"/>
  <c r="H124" i="1"/>
  <c r="J124" i="1"/>
  <c r="C125" i="1"/>
  <c r="D125" i="1"/>
  <c r="E125" i="1"/>
  <c r="F125" i="1"/>
  <c r="H125" i="1"/>
  <c r="J125" i="1"/>
  <c r="C126" i="1"/>
  <c r="D126" i="1"/>
  <c r="E126" i="1"/>
  <c r="F126" i="1"/>
  <c r="H126" i="1"/>
  <c r="J126" i="1"/>
  <c r="C127" i="1"/>
  <c r="D127" i="1"/>
  <c r="E127" i="1"/>
  <c r="F127" i="1"/>
  <c r="H127" i="1"/>
  <c r="J127" i="1"/>
  <c r="C128" i="1"/>
  <c r="D128" i="1"/>
  <c r="E128" i="1"/>
  <c r="F128" i="1"/>
  <c r="H128" i="1"/>
  <c r="J128" i="1"/>
  <c r="C129" i="1"/>
  <c r="D129" i="1"/>
  <c r="E129" i="1"/>
  <c r="F129" i="1"/>
  <c r="H129" i="1"/>
  <c r="J129" i="1"/>
  <c r="C130" i="1"/>
  <c r="D130" i="1"/>
  <c r="E130" i="1"/>
  <c r="F130" i="1"/>
  <c r="H130" i="1"/>
  <c r="J130" i="1"/>
  <c r="C131" i="1"/>
  <c r="D131" i="1"/>
  <c r="E131" i="1"/>
  <c r="F131" i="1"/>
  <c r="H131" i="1"/>
  <c r="J131" i="1"/>
  <c r="C132" i="1"/>
  <c r="D132" i="1"/>
  <c r="E132" i="1"/>
  <c r="F132" i="1"/>
  <c r="H132" i="1"/>
  <c r="J132" i="1"/>
  <c r="C133" i="1"/>
  <c r="D133" i="1"/>
  <c r="E133" i="1"/>
  <c r="F133" i="1"/>
  <c r="H133" i="1"/>
  <c r="J133" i="1"/>
  <c r="C134" i="1"/>
  <c r="D134" i="1"/>
  <c r="E134" i="1"/>
  <c r="F134" i="1"/>
  <c r="H134" i="1"/>
  <c r="J134" i="1"/>
  <c r="C135" i="1"/>
  <c r="D135" i="1"/>
  <c r="E135" i="1"/>
  <c r="F135" i="1"/>
  <c r="H135" i="1"/>
  <c r="J135" i="1"/>
  <c r="C136" i="1"/>
  <c r="D136" i="1"/>
  <c r="E136" i="1"/>
  <c r="F136" i="1"/>
  <c r="H136" i="1"/>
  <c r="J136" i="1"/>
  <c r="C137" i="1"/>
  <c r="D137" i="1"/>
  <c r="E137" i="1"/>
  <c r="F137" i="1"/>
  <c r="H137" i="1"/>
  <c r="J137" i="1"/>
  <c r="C138" i="1"/>
  <c r="D138" i="1"/>
  <c r="E138" i="1"/>
  <c r="F138" i="1"/>
  <c r="H138" i="1"/>
  <c r="J138" i="1"/>
  <c r="C139" i="1"/>
  <c r="D139" i="1"/>
  <c r="E139" i="1"/>
  <c r="F139" i="1"/>
  <c r="H139" i="1"/>
  <c r="J139" i="1"/>
  <c r="C140" i="1"/>
  <c r="D140" i="1"/>
  <c r="E140" i="1"/>
  <c r="F140" i="1"/>
  <c r="H140" i="1"/>
  <c r="J140" i="1"/>
  <c r="C141" i="1"/>
  <c r="D141" i="1"/>
  <c r="E141" i="1"/>
  <c r="F141" i="1"/>
  <c r="H141" i="1"/>
  <c r="J141" i="1"/>
  <c r="C142" i="1"/>
  <c r="D142" i="1"/>
  <c r="E142" i="1"/>
  <c r="F142" i="1"/>
  <c r="H142" i="1"/>
  <c r="J142" i="1"/>
  <c r="C143" i="1"/>
  <c r="D143" i="1"/>
  <c r="E143" i="1"/>
  <c r="F143" i="1"/>
  <c r="H143" i="1"/>
  <c r="J143" i="1"/>
  <c r="C144" i="1"/>
  <c r="D144" i="1"/>
  <c r="E144" i="1"/>
  <c r="F144" i="1"/>
  <c r="H144" i="1"/>
  <c r="J144" i="1"/>
  <c r="C145" i="1"/>
  <c r="D145" i="1"/>
  <c r="E145" i="1"/>
  <c r="F145" i="1"/>
  <c r="H145" i="1"/>
  <c r="J145" i="1"/>
  <c r="C146" i="1"/>
  <c r="D146" i="1"/>
  <c r="E146" i="1"/>
  <c r="F146" i="1"/>
  <c r="H146" i="1"/>
  <c r="J146" i="1"/>
  <c r="C147" i="1"/>
  <c r="D147" i="1"/>
  <c r="E147" i="1"/>
  <c r="F147" i="1"/>
  <c r="H147" i="1"/>
  <c r="J147" i="1"/>
  <c r="C148" i="1"/>
  <c r="D148" i="1"/>
  <c r="E148" i="1"/>
  <c r="F148" i="1"/>
  <c r="H148" i="1"/>
  <c r="J148" i="1"/>
  <c r="C149" i="1"/>
  <c r="D149" i="1"/>
  <c r="E149" i="1"/>
  <c r="F149" i="1"/>
  <c r="H149" i="1"/>
  <c r="J149" i="1"/>
  <c r="C150" i="1"/>
  <c r="D150" i="1"/>
  <c r="E150" i="1"/>
  <c r="F150" i="1"/>
  <c r="H150" i="1"/>
  <c r="J150" i="1"/>
  <c r="C151" i="1"/>
  <c r="D151" i="1"/>
  <c r="E151" i="1"/>
  <c r="F151" i="1"/>
  <c r="H151" i="1"/>
  <c r="J151" i="1"/>
  <c r="C152" i="1"/>
  <c r="D152" i="1"/>
  <c r="E152" i="1"/>
  <c r="F152" i="1"/>
  <c r="H152" i="1"/>
  <c r="J152" i="1"/>
  <c r="C153" i="1"/>
  <c r="D153" i="1"/>
  <c r="E153" i="1"/>
  <c r="F153" i="1"/>
  <c r="H153" i="1"/>
  <c r="J153" i="1"/>
  <c r="H9" i="10"/>
  <c r="H11" i="10"/>
  <c r="I11" i="10"/>
  <c r="H10" i="10"/>
  <c r="I10" i="10"/>
  <c r="I19" i="10"/>
  <c r="H19" i="10"/>
  <c r="B18" i="10"/>
  <c r="B20" i="10"/>
  <c r="B21" i="10"/>
  <c r="B22" i="10"/>
  <c r="B24" i="10"/>
  <c r="B25" i="10"/>
  <c r="B27" i="10"/>
  <c r="B28" i="10"/>
  <c r="B30" i="10"/>
  <c r="B31" i="10"/>
  <c r="B33" i="10"/>
  <c r="B34" i="10"/>
  <c r="B36" i="10"/>
  <c r="B38" i="10"/>
  <c r="B39" i="10"/>
  <c r="B41" i="10"/>
  <c r="B42" i="10"/>
  <c r="B44" i="10"/>
  <c r="B47" i="10"/>
  <c r="B48" i="10"/>
  <c r="B50" i="10"/>
  <c r="B51" i="10"/>
  <c r="B53" i="10"/>
  <c r="B54" i="10"/>
  <c r="B56" i="10"/>
  <c r="B57" i="10"/>
  <c r="B59" i="10"/>
  <c r="B60" i="10"/>
  <c r="B62" i="10"/>
  <c r="B63" i="10"/>
  <c r="B65" i="10"/>
  <c r="B66" i="10"/>
  <c r="B67" i="10"/>
  <c r="B69" i="10"/>
  <c r="B70" i="10"/>
  <c r="B72" i="10"/>
  <c r="B73" i="10"/>
  <c r="B75" i="10"/>
  <c r="B76" i="10"/>
  <c r="B77" i="10"/>
  <c r="B79" i="10"/>
  <c r="B80" i="10"/>
  <c r="B81" i="10"/>
  <c r="B82" i="10"/>
  <c r="B83" i="10"/>
  <c r="B85" i="10"/>
  <c r="B86" i="10"/>
  <c r="B87" i="10"/>
  <c r="B89" i="10"/>
  <c r="B90" i="10"/>
  <c r="B92" i="10"/>
  <c r="B93" i="10"/>
  <c r="B95" i="10"/>
  <c r="B96" i="10"/>
  <c r="B97" i="10"/>
  <c r="B99" i="10"/>
  <c r="B100" i="10"/>
  <c r="B102" i="10"/>
  <c r="B103" i="10"/>
  <c r="B104" i="10"/>
  <c r="B106" i="10"/>
  <c r="B107" i="10"/>
  <c r="B109" i="10"/>
  <c r="B110" i="10"/>
  <c r="B111" i="10"/>
  <c r="B113" i="10"/>
  <c r="B114" i="10"/>
  <c r="B116" i="10"/>
  <c r="B117" i="10"/>
  <c r="B118" i="10"/>
  <c r="B119" i="10"/>
  <c r="B121" i="10"/>
  <c r="B122" i="10"/>
  <c r="B123" i="10"/>
  <c r="B124" i="10"/>
  <c r="B126" i="10"/>
  <c r="B127" i="10"/>
  <c r="B128" i="10"/>
  <c r="B130" i="10"/>
  <c r="B131" i="10"/>
  <c r="B132" i="10"/>
  <c r="B133" i="10"/>
  <c r="B135" i="10"/>
  <c r="B136" i="10"/>
  <c r="B137" i="10"/>
  <c r="B139" i="10"/>
  <c r="B140" i="10"/>
  <c r="B141" i="10"/>
  <c r="B143" i="10"/>
  <c r="B144" i="10"/>
  <c r="B146" i="10"/>
  <c r="B147" i="10"/>
  <c r="B148" i="10"/>
  <c r="B150" i="10"/>
  <c r="B151" i="10"/>
  <c r="B153" i="10"/>
  <c r="B154" i="10"/>
  <c r="B156" i="10"/>
  <c r="B157" i="10"/>
  <c r="B158" i="10"/>
  <c r="B160" i="10"/>
  <c r="B161" i="10"/>
  <c r="B162" i="10"/>
  <c r="B164" i="10"/>
  <c r="B165" i="10"/>
  <c r="B167" i="10"/>
  <c r="B168" i="10"/>
  <c r="B169" i="10"/>
  <c r="B170" i="10"/>
  <c r="B172" i="10"/>
  <c r="B173" i="10"/>
  <c r="B174" i="10"/>
  <c r="B175" i="10"/>
  <c r="B177" i="10"/>
  <c r="B178" i="10"/>
  <c r="B180" i="10"/>
  <c r="B181" i="10"/>
  <c r="B182" i="10"/>
  <c r="B184" i="10"/>
  <c r="B185" i="10"/>
  <c r="B186" i="10"/>
  <c r="B188" i="10"/>
  <c r="B189" i="10"/>
  <c r="B190" i="10"/>
  <c r="B191" i="10"/>
  <c r="B193" i="10"/>
  <c r="B194" i="10"/>
  <c r="B195" i="10"/>
  <c r="B196" i="10"/>
  <c r="B198" i="10"/>
  <c r="B199" i="10"/>
  <c r="B200" i="10"/>
  <c r="B201" i="10"/>
  <c r="B202" i="10"/>
  <c r="B204" i="10"/>
  <c r="B205" i="10"/>
  <c r="B206" i="10"/>
  <c r="B207" i="10"/>
  <c r="B209" i="10"/>
  <c r="B210" i="10"/>
  <c r="B211" i="10"/>
  <c r="B212" i="10"/>
  <c r="B214" i="10"/>
  <c r="B215" i="10"/>
  <c r="B216" i="10"/>
  <c r="B217" i="10"/>
  <c r="B219" i="10"/>
  <c r="B220" i="10"/>
  <c r="B221" i="10"/>
  <c r="B222" i="10"/>
  <c r="B224" i="10"/>
  <c r="B225" i="10"/>
  <c r="B226" i="10"/>
  <c r="B227" i="10"/>
  <c r="B229" i="10"/>
  <c r="B230" i="10"/>
  <c r="B231" i="10"/>
  <c r="B232" i="10"/>
  <c r="B234" i="10"/>
  <c r="B235" i="10"/>
  <c r="B236" i="10"/>
  <c r="B237" i="10"/>
  <c r="B238" i="10"/>
  <c r="B239" i="10"/>
  <c r="B241" i="10"/>
  <c r="B242" i="10"/>
  <c r="B243" i="10"/>
  <c r="B244" i="10"/>
  <c r="B246" i="10"/>
  <c r="B247" i="10"/>
  <c r="B248" i="10"/>
  <c r="B249" i="10"/>
  <c r="B250" i="10"/>
  <c r="B252" i="10"/>
  <c r="B253" i="10"/>
  <c r="B254" i="10"/>
  <c r="B255" i="10"/>
  <c r="B257" i="10"/>
  <c r="B258" i="10"/>
  <c r="B259" i="10"/>
  <c r="B261" i="10"/>
  <c r="B262" i="10"/>
  <c r="B263" i="10"/>
  <c r="B264" i="10"/>
  <c r="B266" i="10"/>
  <c r="B267" i="10"/>
  <c r="B269" i="10"/>
  <c r="B270" i="10"/>
  <c r="B271" i="10"/>
  <c r="B272" i="10"/>
  <c r="B274" i="10"/>
  <c r="B275" i="10"/>
  <c r="B276" i="10"/>
  <c r="B277" i="10"/>
  <c r="B279" i="10"/>
  <c r="B280" i="10"/>
  <c r="B282" i="10"/>
  <c r="B283" i="10"/>
  <c r="B285" i="10"/>
  <c r="B286" i="10"/>
  <c r="B287" i="10"/>
  <c r="B289" i="10"/>
  <c r="B290" i="10"/>
  <c r="B291" i="10"/>
  <c r="B292" i="10"/>
  <c r="B294" i="10"/>
  <c r="B295" i="10"/>
  <c r="B296" i="10"/>
  <c r="B298" i="10"/>
  <c r="B299" i="10"/>
  <c r="B300" i="10"/>
  <c r="B302" i="10"/>
  <c r="B303" i="10"/>
  <c r="B304" i="10"/>
  <c r="B306" i="10"/>
  <c r="B307" i="10"/>
  <c r="B308" i="10"/>
  <c r="B309" i="10"/>
  <c r="B311" i="10"/>
  <c r="B312" i="10"/>
  <c r="B313" i="10"/>
  <c r="B315" i="10"/>
  <c r="B316" i="10"/>
  <c r="B317" i="10"/>
  <c r="B318" i="10"/>
  <c r="B320" i="10"/>
  <c r="B321" i="10"/>
  <c r="B322" i="10"/>
  <c r="B323" i="10"/>
  <c r="B325" i="10"/>
  <c r="B326" i="10"/>
  <c r="B327" i="10"/>
  <c r="B328" i="10"/>
  <c r="B330" i="10"/>
  <c r="B331" i="10"/>
  <c r="B333" i="10"/>
  <c r="B334" i="10"/>
  <c r="B335" i="10"/>
  <c r="B336" i="10"/>
  <c r="B338" i="10"/>
  <c r="B339" i="10"/>
  <c r="B340" i="10"/>
  <c r="B341" i="10"/>
  <c r="B343" i="10"/>
  <c r="B344" i="10"/>
  <c r="B345" i="10"/>
  <c r="B346" i="10"/>
  <c r="B348" i="10"/>
  <c r="B349" i="10"/>
  <c r="B350" i="10"/>
  <c r="B352" i="10"/>
  <c r="B353" i="10"/>
  <c r="B354" i="10"/>
  <c r="B355" i="10"/>
  <c r="B356" i="10"/>
  <c r="C17" i="10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32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45" i="10"/>
  <c r="C46" i="10"/>
  <c r="C47" i="10"/>
  <c r="C48" i="10"/>
  <c r="C49" i="10"/>
  <c r="C50" i="10"/>
  <c r="C51" i="10"/>
  <c r="C52" i="10"/>
  <c r="C53" i="10"/>
  <c r="C54" i="10"/>
  <c r="C55" i="10"/>
  <c r="C56" i="10"/>
  <c r="C57" i="10"/>
  <c r="C58" i="10"/>
  <c r="C59" i="10"/>
  <c r="C60" i="10"/>
  <c r="C61" i="10"/>
  <c r="C62" i="10"/>
  <c r="C63" i="10"/>
  <c r="C64" i="10"/>
  <c r="C65" i="10"/>
  <c r="C66" i="10"/>
  <c r="C67" i="10"/>
  <c r="C68" i="10"/>
  <c r="C69" i="10"/>
  <c r="C70" i="10"/>
  <c r="C71" i="10"/>
  <c r="C72" i="10"/>
  <c r="C73" i="10"/>
  <c r="C74" i="10"/>
  <c r="C75" i="10"/>
  <c r="C76" i="10"/>
  <c r="C77" i="10"/>
  <c r="C78" i="10"/>
  <c r="C79" i="10"/>
  <c r="C80" i="10"/>
  <c r="C81" i="10"/>
  <c r="C82" i="10"/>
  <c r="C83" i="10"/>
  <c r="C84" i="10"/>
  <c r="C85" i="10"/>
  <c r="C86" i="10"/>
  <c r="C87" i="10"/>
  <c r="C88" i="10"/>
  <c r="C89" i="10"/>
  <c r="C90" i="10"/>
  <c r="C91" i="10"/>
  <c r="C92" i="10"/>
  <c r="C93" i="10"/>
  <c r="C94" i="10"/>
  <c r="C95" i="10"/>
  <c r="C96" i="10"/>
  <c r="C97" i="10"/>
  <c r="C98" i="10"/>
  <c r="C99" i="10"/>
  <c r="C100" i="10"/>
  <c r="C101" i="10"/>
  <c r="C102" i="10"/>
  <c r="C103" i="10"/>
  <c r="C104" i="10"/>
  <c r="C105" i="10"/>
  <c r="C106" i="10"/>
  <c r="C107" i="10"/>
  <c r="C108" i="10"/>
  <c r="C109" i="10"/>
  <c r="C110" i="10"/>
  <c r="C111" i="10"/>
  <c r="C112" i="10"/>
  <c r="C113" i="10"/>
  <c r="C114" i="10"/>
  <c r="C115" i="10"/>
  <c r="C116" i="10"/>
  <c r="C117" i="10"/>
  <c r="C118" i="10"/>
  <c r="C119" i="10"/>
  <c r="C120" i="10"/>
  <c r="C121" i="10"/>
  <c r="C122" i="10"/>
  <c r="C123" i="10"/>
  <c r="C124" i="10"/>
  <c r="C125" i="10"/>
  <c r="C126" i="10"/>
  <c r="C127" i="10"/>
  <c r="C128" i="10"/>
  <c r="C129" i="10"/>
  <c r="C130" i="10"/>
  <c r="C131" i="10"/>
  <c r="C132" i="10"/>
  <c r="C133" i="10"/>
  <c r="C134" i="10"/>
  <c r="C135" i="10"/>
  <c r="C136" i="10"/>
  <c r="C137" i="10"/>
  <c r="C138" i="10"/>
  <c r="C139" i="10"/>
  <c r="C140" i="10"/>
  <c r="C141" i="10"/>
  <c r="C142" i="10"/>
  <c r="C143" i="10"/>
  <c r="C144" i="10"/>
  <c r="C145" i="10"/>
  <c r="C146" i="10"/>
  <c r="C147" i="10"/>
  <c r="C148" i="10"/>
  <c r="C149" i="10"/>
  <c r="C150" i="10"/>
  <c r="C151" i="10"/>
  <c r="C152" i="10"/>
  <c r="C153" i="10"/>
  <c r="C154" i="10"/>
  <c r="C155" i="10"/>
  <c r="C156" i="10"/>
  <c r="C157" i="10"/>
  <c r="C158" i="10"/>
  <c r="C159" i="10"/>
  <c r="C160" i="10"/>
  <c r="C161" i="10"/>
  <c r="C162" i="10"/>
  <c r="C163" i="10"/>
  <c r="C164" i="10"/>
  <c r="C165" i="10"/>
  <c r="C166" i="10"/>
  <c r="C167" i="10"/>
  <c r="C168" i="10"/>
  <c r="C169" i="10"/>
  <c r="C170" i="10"/>
  <c r="C171" i="10"/>
  <c r="C172" i="10"/>
  <c r="C173" i="10"/>
  <c r="C174" i="10"/>
  <c r="C175" i="10"/>
  <c r="C176" i="10"/>
  <c r="C177" i="10"/>
  <c r="C178" i="10"/>
  <c r="C179" i="10"/>
  <c r="C180" i="10"/>
  <c r="C181" i="10"/>
  <c r="C182" i="10"/>
  <c r="C183" i="10"/>
  <c r="C184" i="10"/>
  <c r="C185" i="10"/>
  <c r="C186" i="10"/>
  <c r="C187" i="10"/>
  <c r="C188" i="10"/>
  <c r="C189" i="10"/>
  <c r="C190" i="10"/>
  <c r="C191" i="10"/>
  <c r="C192" i="10"/>
  <c r="C193" i="10"/>
  <c r="C194" i="10"/>
  <c r="C195" i="10"/>
  <c r="C196" i="10"/>
  <c r="C197" i="10"/>
  <c r="C198" i="10"/>
  <c r="C199" i="10"/>
  <c r="C200" i="10"/>
  <c r="C201" i="10"/>
  <c r="C202" i="10"/>
  <c r="C203" i="10"/>
  <c r="C204" i="10"/>
  <c r="C205" i="10"/>
  <c r="C206" i="10"/>
  <c r="C207" i="10"/>
  <c r="C208" i="10"/>
  <c r="C209" i="10"/>
  <c r="C210" i="10"/>
  <c r="C211" i="10"/>
  <c r="C212" i="10"/>
  <c r="C213" i="10"/>
  <c r="C214" i="10"/>
  <c r="C215" i="10"/>
  <c r="C216" i="10"/>
  <c r="C217" i="10"/>
  <c r="C218" i="10"/>
  <c r="C219" i="10"/>
  <c r="C220" i="10"/>
  <c r="C221" i="10"/>
  <c r="C222" i="10"/>
  <c r="C223" i="10"/>
  <c r="C224" i="10"/>
  <c r="C225" i="10"/>
  <c r="C226" i="10"/>
  <c r="C227" i="10"/>
  <c r="C228" i="10"/>
  <c r="C229" i="10"/>
  <c r="C230" i="10"/>
  <c r="C231" i="10"/>
  <c r="C232" i="10"/>
  <c r="C233" i="10"/>
  <c r="C234" i="10"/>
  <c r="C235" i="10"/>
  <c r="C236" i="10"/>
  <c r="C237" i="10"/>
  <c r="C238" i="10"/>
  <c r="C239" i="10"/>
  <c r="C240" i="10"/>
  <c r="C241" i="10"/>
  <c r="C242" i="10"/>
  <c r="C243" i="10"/>
  <c r="C244" i="10"/>
  <c r="C245" i="10"/>
  <c r="C246" i="10"/>
  <c r="C247" i="10"/>
  <c r="C248" i="10"/>
  <c r="C249" i="10"/>
  <c r="C250" i="10"/>
  <c r="C251" i="10"/>
  <c r="C252" i="10"/>
  <c r="C253" i="10"/>
  <c r="C254" i="10"/>
  <c r="C255" i="10"/>
  <c r="C256" i="10"/>
  <c r="C257" i="10"/>
  <c r="C258" i="10"/>
  <c r="C259" i="10"/>
  <c r="C260" i="10"/>
  <c r="C261" i="10"/>
  <c r="C262" i="10"/>
  <c r="C263" i="10"/>
  <c r="C264" i="10"/>
  <c r="C265" i="10"/>
  <c r="C266" i="10"/>
  <c r="C267" i="10"/>
  <c r="C268" i="10"/>
  <c r="C269" i="10"/>
  <c r="C270" i="10"/>
  <c r="C271" i="10"/>
  <c r="C272" i="10"/>
  <c r="C273" i="10"/>
  <c r="C274" i="10"/>
  <c r="C275" i="10"/>
  <c r="C276" i="10"/>
  <c r="C277" i="10"/>
  <c r="C278" i="10"/>
  <c r="C279" i="10"/>
  <c r="C280" i="10"/>
  <c r="C281" i="10"/>
  <c r="C282" i="10"/>
  <c r="C283" i="10"/>
  <c r="C284" i="10"/>
  <c r="C285" i="10"/>
  <c r="C286" i="10"/>
  <c r="C287" i="10"/>
  <c r="C288" i="10"/>
  <c r="C289" i="10"/>
  <c r="C290" i="10"/>
  <c r="C291" i="10"/>
  <c r="C292" i="10"/>
  <c r="C293" i="10"/>
  <c r="C294" i="10"/>
  <c r="C295" i="10"/>
  <c r="C296" i="10"/>
  <c r="C297" i="10"/>
  <c r="C298" i="10"/>
  <c r="C299" i="10"/>
  <c r="C300" i="10"/>
  <c r="C301" i="10"/>
  <c r="C302" i="10"/>
  <c r="C303" i="10"/>
  <c r="C304" i="10"/>
  <c r="C305" i="10"/>
  <c r="C306" i="10"/>
  <c r="C307" i="10"/>
  <c r="C308" i="10"/>
  <c r="C309" i="10"/>
  <c r="C310" i="10"/>
  <c r="C311" i="10"/>
  <c r="C312" i="10"/>
  <c r="C313" i="10"/>
  <c r="C314" i="10"/>
  <c r="C315" i="10"/>
  <c r="C316" i="10"/>
  <c r="C317" i="10"/>
  <c r="C318" i="10"/>
  <c r="C319" i="10"/>
  <c r="C320" i="10"/>
  <c r="C321" i="10"/>
  <c r="C322" i="10"/>
  <c r="C323" i="10"/>
  <c r="C324" i="10"/>
  <c r="C325" i="10"/>
  <c r="C326" i="10"/>
  <c r="C327" i="10"/>
  <c r="C328" i="10"/>
  <c r="C329" i="10"/>
  <c r="C330" i="10"/>
  <c r="C331" i="10"/>
  <c r="C332" i="10"/>
  <c r="C333" i="10"/>
  <c r="C334" i="10"/>
  <c r="C335" i="10"/>
  <c r="C336" i="10"/>
  <c r="C337" i="10"/>
  <c r="C338" i="10"/>
  <c r="C339" i="10"/>
  <c r="C340" i="10"/>
  <c r="C341" i="10"/>
  <c r="C342" i="10"/>
  <c r="C343" i="10"/>
  <c r="C344" i="10"/>
  <c r="C345" i="10"/>
  <c r="C346" i="10"/>
  <c r="C347" i="10"/>
  <c r="C348" i="10"/>
  <c r="C349" i="10"/>
  <c r="C350" i="10"/>
  <c r="C351" i="10"/>
  <c r="C352" i="10"/>
  <c r="C353" i="10"/>
  <c r="C354" i="10"/>
  <c r="C355" i="10"/>
  <c r="C35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D283" i="10"/>
  <c r="D284" i="10"/>
  <c r="D285" i="10"/>
  <c r="D286" i="10"/>
  <c r="D287" i="10"/>
  <c r="D288" i="10"/>
  <c r="D289" i="10"/>
  <c r="D290" i="10"/>
  <c r="D291" i="10"/>
  <c r="D292" i="10"/>
  <c r="D293" i="10"/>
  <c r="D294" i="10"/>
  <c r="D295" i="10"/>
  <c r="D296" i="10"/>
  <c r="D297" i="10"/>
  <c r="D298" i="10"/>
  <c r="D299" i="10"/>
  <c r="D300" i="10"/>
  <c r="D301" i="10"/>
  <c r="D302" i="10"/>
  <c r="D303" i="10"/>
  <c r="D304" i="10"/>
  <c r="D305" i="10"/>
  <c r="D306" i="10"/>
  <c r="D307" i="10"/>
  <c r="D308" i="10"/>
  <c r="D309" i="10"/>
  <c r="D310" i="10"/>
  <c r="D311" i="10"/>
  <c r="D312" i="10"/>
  <c r="D313" i="10"/>
  <c r="D314" i="10"/>
  <c r="D315" i="10"/>
  <c r="D316" i="10"/>
  <c r="D317" i="10"/>
  <c r="D318" i="10"/>
  <c r="D319" i="10"/>
  <c r="D320" i="10"/>
  <c r="D321" i="10"/>
  <c r="D322" i="10"/>
  <c r="D323" i="10"/>
  <c r="D324" i="10"/>
  <c r="D325" i="10"/>
  <c r="D326" i="10"/>
  <c r="D327" i="10"/>
  <c r="D328" i="10"/>
  <c r="D329" i="10"/>
  <c r="D330" i="10"/>
  <c r="D331" i="10"/>
  <c r="D332" i="10"/>
  <c r="D333" i="10"/>
  <c r="D334" i="10"/>
  <c r="D335" i="10"/>
  <c r="D336" i="10"/>
  <c r="D337" i="10"/>
  <c r="D338" i="10"/>
  <c r="D339" i="10"/>
  <c r="D340" i="10"/>
  <c r="D341" i="10"/>
  <c r="D342" i="10"/>
  <c r="D343" i="10"/>
  <c r="D344" i="10"/>
  <c r="D345" i="10"/>
  <c r="D346" i="10"/>
  <c r="D347" i="10"/>
  <c r="D348" i="10"/>
  <c r="D349" i="10"/>
  <c r="D350" i="10"/>
  <c r="D351" i="10"/>
  <c r="D352" i="10"/>
  <c r="D353" i="10"/>
  <c r="D354" i="10"/>
  <c r="D355" i="10"/>
  <c r="D35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262" i="10"/>
  <c r="E263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99" i="10"/>
  <c r="E300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26" i="10"/>
  <c r="E327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F45" i="10"/>
  <c r="F46" i="10"/>
  <c r="F47" i="10"/>
  <c r="F48" i="10"/>
  <c r="F49" i="10"/>
  <c r="F50" i="10"/>
  <c r="F51" i="10"/>
  <c r="F52" i="10"/>
  <c r="F53" i="10"/>
  <c r="F54" i="10"/>
  <c r="F55" i="10"/>
  <c r="F56" i="10"/>
  <c r="F57" i="10"/>
  <c r="F58" i="10"/>
  <c r="F59" i="10"/>
  <c r="F60" i="10"/>
  <c r="F61" i="10"/>
  <c r="F62" i="10"/>
  <c r="F63" i="10"/>
  <c r="F64" i="10"/>
  <c r="F65" i="10"/>
  <c r="F66" i="10"/>
  <c r="F67" i="10"/>
  <c r="F68" i="10"/>
  <c r="F69" i="10"/>
  <c r="F70" i="10"/>
  <c r="F71" i="10"/>
  <c r="F72" i="10"/>
  <c r="F73" i="10"/>
  <c r="F74" i="10"/>
  <c r="F75" i="10"/>
  <c r="F76" i="10"/>
  <c r="F77" i="10"/>
  <c r="F78" i="10"/>
  <c r="F79" i="10"/>
  <c r="F80" i="10"/>
  <c r="F81" i="10"/>
  <c r="F82" i="10"/>
  <c r="F83" i="10"/>
  <c r="F84" i="10"/>
  <c r="F85" i="10"/>
  <c r="F86" i="10"/>
  <c r="F87" i="10"/>
  <c r="F88" i="10"/>
  <c r="F89" i="10"/>
  <c r="F90" i="10"/>
  <c r="F91" i="10"/>
  <c r="F92" i="10"/>
  <c r="F93" i="10"/>
  <c r="F94" i="10"/>
  <c r="F95" i="10"/>
  <c r="F96" i="10"/>
  <c r="F97" i="10"/>
  <c r="F98" i="10"/>
  <c r="F99" i="10"/>
  <c r="F100" i="10"/>
  <c r="F101" i="10"/>
  <c r="F102" i="10"/>
  <c r="F103" i="10"/>
  <c r="F104" i="10"/>
  <c r="F105" i="10"/>
  <c r="F106" i="10"/>
  <c r="F107" i="10"/>
  <c r="F108" i="10"/>
  <c r="F109" i="10"/>
  <c r="F110" i="10"/>
  <c r="F111" i="10"/>
  <c r="F112" i="10"/>
  <c r="F113" i="10"/>
  <c r="F114" i="10"/>
  <c r="F115" i="10"/>
  <c r="F116" i="10"/>
  <c r="F117" i="10"/>
  <c r="F118" i="10"/>
  <c r="F119" i="10"/>
  <c r="F120" i="10"/>
  <c r="F121" i="10"/>
  <c r="F122" i="10"/>
  <c r="F123" i="10"/>
  <c r="F124" i="10"/>
  <c r="F125" i="10"/>
  <c r="F126" i="10"/>
  <c r="F127" i="10"/>
  <c r="F128" i="10"/>
  <c r="F129" i="10"/>
  <c r="F130" i="10"/>
  <c r="F131" i="10"/>
  <c r="F132" i="10"/>
  <c r="F133" i="10"/>
  <c r="F134" i="10"/>
  <c r="F135" i="10"/>
  <c r="F136" i="10"/>
  <c r="F137" i="10"/>
  <c r="F138" i="10"/>
  <c r="F139" i="10"/>
  <c r="F140" i="10"/>
  <c r="F141" i="10"/>
  <c r="F142" i="10"/>
  <c r="F143" i="10"/>
  <c r="F144" i="10"/>
  <c r="F145" i="10"/>
  <c r="F146" i="10"/>
  <c r="F147" i="10"/>
  <c r="F148" i="10"/>
  <c r="F149" i="10"/>
  <c r="F150" i="10"/>
  <c r="F151" i="10"/>
  <c r="F152" i="10"/>
  <c r="F153" i="10"/>
  <c r="F154" i="10"/>
  <c r="F155" i="10"/>
  <c r="F156" i="10"/>
  <c r="F157" i="10"/>
  <c r="F158" i="10"/>
  <c r="F159" i="10"/>
  <c r="F160" i="10"/>
  <c r="F161" i="10"/>
  <c r="F162" i="10"/>
  <c r="F163" i="10"/>
  <c r="F164" i="10"/>
  <c r="F165" i="10"/>
  <c r="F166" i="10"/>
  <c r="F167" i="10"/>
  <c r="F168" i="10"/>
  <c r="F169" i="10"/>
  <c r="F170" i="10"/>
  <c r="F171" i="10"/>
  <c r="F172" i="10"/>
  <c r="F173" i="10"/>
  <c r="F174" i="10"/>
  <c r="F175" i="10"/>
  <c r="F176" i="10"/>
  <c r="F177" i="10"/>
  <c r="F178" i="10"/>
  <c r="F179" i="10"/>
  <c r="F180" i="10"/>
  <c r="F181" i="10"/>
  <c r="F182" i="10"/>
  <c r="F183" i="10"/>
  <c r="F184" i="10"/>
  <c r="F185" i="10"/>
  <c r="F186" i="10"/>
  <c r="F187" i="10"/>
  <c r="F188" i="10"/>
  <c r="F189" i="10"/>
  <c r="F190" i="10"/>
  <c r="F191" i="10"/>
  <c r="F192" i="10"/>
  <c r="F193" i="10"/>
  <c r="F194" i="10"/>
  <c r="F195" i="10"/>
  <c r="F196" i="10"/>
  <c r="F197" i="10"/>
  <c r="F198" i="10"/>
  <c r="F199" i="10"/>
  <c r="F200" i="10"/>
  <c r="F201" i="10"/>
  <c r="F202" i="10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H17" i="10"/>
  <c r="H18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  <c r="H39" i="10"/>
  <c r="H40" i="10"/>
  <c r="H41" i="10"/>
  <c r="H42" i="10"/>
  <c r="H43" i="10"/>
  <c r="H44" i="10"/>
  <c r="H45" i="10"/>
  <c r="H46" i="10"/>
  <c r="H47" i="10"/>
  <c r="H48" i="10"/>
  <c r="H49" i="10"/>
  <c r="H50" i="10"/>
  <c r="H51" i="10"/>
  <c r="H52" i="10"/>
  <c r="H53" i="10"/>
  <c r="H54" i="10"/>
  <c r="H55" i="10"/>
  <c r="H56" i="10"/>
  <c r="H57" i="10"/>
  <c r="H58" i="10"/>
  <c r="H59" i="10"/>
  <c r="H60" i="10"/>
  <c r="H61" i="10"/>
  <c r="H62" i="10"/>
  <c r="H63" i="10"/>
  <c r="H64" i="10"/>
  <c r="H65" i="10"/>
  <c r="H66" i="10"/>
  <c r="H67" i="10"/>
  <c r="H68" i="10"/>
  <c r="H69" i="10"/>
  <c r="H70" i="10"/>
  <c r="H71" i="10"/>
  <c r="H72" i="10"/>
  <c r="H73" i="10"/>
  <c r="H74" i="10"/>
  <c r="H75" i="10"/>
  <c r="H76" i="10"/>
  <c r="H77" i="10"/>
  <c r="H78" i="10"/>
  <c r="H79" i="10"/>
  <c r="H80" i="10"/>
  <c r="H81" i="10"/>
  <c r="H82" i="10"/>
  <c r="H83" i="10"/>
  <c r="H84" i="10"/>
  <c r="H85" i="10"/>
  <c r="H86" i="10"/>
  <c r="H87" i="10"/>
  <c r="H88" i="10"/>
  <c r="H89" i="10"/>
  <c r="H90" i="10"/>
  <c r="H91" i="10"/>
  <c r="H92" i="10"/>
  <c r="H93" i="10"/>
  <c r="H94" i="10"/>
  <c r="H95" i="10"/>
  <c r="H96" i="10"/>
  <c r="H97" i="10"/>
  <c r="H98" i="10"/>
  <c r="H99" i="10"/>
  <c r="H100" i="10"/>
  <c r="H101" i="10"/>
  <c r="H102" i="10"/>
  <c r="H103" i="10"/>
  <c r="H104" i="10"/>
  <c r="H105" i="10"/>
  <c r="H106" i="10"/>
  <c r="H107" i="10"/>
  <c r="H108" i="10"/>
  <c r="H109" i="10"/>
  <c r="H110" i="10"/>
  <c r="H111" i="10"/>
  <c r="H112" i="10"/>
  <c r="H113" i="10"/>
  <c r="H114" i="10"/>
  <c r="H115" i="10"/>
  <c r="H116" i="10"/>
  <c r="H117" i="10"/>
  <c r="H118" i="10"/>
  <c r="H119" i="10"/>
  <c r="H120" i="10"/>
  <c r="H121" i="10"/>
  <c r="H122" i="10"/>
  <c r="H123" i="10"/>
  <c r="H124" i="10"/>
  <c r="H125" i="10"/>
  <c r="H126" i="10"/>
  <c r="H127" i="10"/>
  <c r="H128" i="10"/>
  <c r="H129" i="10"/>
  <c r="H130" i="10"/>
  <c r="H131" i="10"/>
  <c r="H132" i="10"/>
  <c r="H133" i="10"/>
  <c r="H134" i="10"/>
  <c r="H135" i="10"/>
  <c r="H136" i="10"/>
  <c r="H137" i="10"/>
  <c r="H138" i="10"/>
  <c r="H139" i="10"/>
  <c r="H140" i="10"/>
  <c r="H141" i="10"/>
  <c r="H142" i="10"/>
  <c r="H143" i="10"/>
  <c r="H144" i="10"/>
  <c r="H145" i="10"/>
  <c r="H146" i="10"/>
  <c r="H147" i="10"/>
  <c r="H148" i="10"/>
  <c r="H149" i="10"/>
  <c r="H150" i="10"/>
  <c r="H151" i="10"/>
  <c r="H152" i="10"/>
  <c r="H153" i="10"/>
  <c r="H154" i="10"/>
  <c r="H155" i="10"/>
  <c r="H156" i="10"/>
  <c r="H157" i="10"/>
  <c r="H158" i="10"/>
  <c r="H159" i="10"/>
  <c r="H160" i="10"/>
  <c r="H161" i="10"/>
  <c r="H162" i="10"/>
  <c r="H163" i="10"/>
  <c r="H164" i="10"/>
  <c r="H165" i="10"/>
  <c r="H166" i="10"/>
  <c r="H167" i="10"/>
  <c r="H168" i="10"/>
  <c r="H169" i="10"/>
  <c r="H170" i="10"/>
  <c r="H171" i="10"/>
  <c r="H172" i="10"/>
  <c r="H173" i="10"/>
  <c r="H174" i="10"/>
  <c r="H175" i="10"/>
  <c r="H176" i="10"/>
  <c r="H177" i="10"/>
  <c r="H178" i="10"/>
  <c r="H179" i="10"/>
  <c r="H180" i="10"/>
  <c r="H181" i="10"/>
  <c r="H182" i="10"/>
  <c r="H183" i="10"/>
  <c r="H184" i="10"/>
  <c r="H185" i="10"/>
  <c r="H186" i="10"/>
  <c r="H187" i="10"/>
  <c r="H188" i="10"/>
  <c r="H189" i="10"/>
  <c r="H190" i="10"/>
  <c r="H191" i="10"/>
  <c r="H192" i="10"/>
  <c r="H193" i="10"/>
  <c r="H194" i="10"/>
  <c r="H195" i="10"/>
  <c r="H196" i="10"/>
  <c r="H197" i="10"/>
  <c r="H198" i="10"/>
  <c r="H199" i="10"/>
  <c r="H200" i="10"/>
  <c r="H201" i="10"/>
  <c r="H202" i="10"/>
  <c r="H203" i="10"/>
  <c r="H204" i="10"/>
  <c r="H205" i="10"/>
  <c r="H206" i="10"/>
  <c r="H207" i="10"/>
  <c r="H208" i="10"/>
  <c r="H209" i="10"/>
  <c r="H210" i="10"/>
  <c r="H211" i="10"/>
  <c r="H212" i="10"/>
  <c r="H213" i="10"/>
  <c r="H214" i="10"/>
  <c r="H215" i="10"/>
  <c r="H216" i="10"/>
  <c r="H217" i="10"/>
  <c r="H218" i="10"/>
  <c r="H219" i="10"/>
  <c r="H220" i="10"/>
  <c r="H221" i="10"/>
  <c r="H222" i="10"/>
  <c r="H223" i="10"/>
  <c r="H224" i="10"/>
  <c r="H225" i="10"/>
  <c r="H226" i="10"/>
  <c r="H227" i="10"/>
  <c r="H228" i="10"/>
  <c r="H229" i="10"/>
  <c r="H230" i="10"/>
  <c r="H231" i="10"/>
  <c r="H232" i="10"/>
  <c r="H233" i="10"/>
  <c r="H234" i="10"/>
  <c r="H235" i="10"/>
  <c r="H236" i="10"/>
  <c r="H237" i="10"/>
  <c r="H238" i="10"/>
  <c r="H239" i="10"/>
  <c r="H240" i="10"/>
  <c r="H241" i="10"/>
  <c r="H242" i="10"/>
  <c r="H243" i="10"/>
  <c r="H244" i="10"/>
  <c r="H245" i="10"/>
  <c r="H246" i="10"/>
  <c r="H247" i="10"/>
  <c r="H248" i="10"/>
  <c r="H249" i="10"/>
  <c r="H250" i="10"/>
  <c r="H251" i="10"/>
  <c r="H252" i="10"/>
  <c r="H253" i="10"/>
  <c r="H254" i="10"/>
  <c r="H255" i="10"/>
  <c r="H256" i="10"/>
  <c r="H257" i="10"/>
  <c r="H258" i="10"/>
  <c r="H259" i="10"/>
  <c r="H260" i="10"/>
  <c r="H261" i="10"/>
  <c r="H262" i="10"/>
  <c r="H263" i="10"/>
  <c r="H264" i="10"/>
  <c r="H265" i="10"/>
  <c r="H266" i="10"/>
  <c r="H267" i="10"/>
  <c r="H268" i="10"/>
  <c r="H269" i="10"/>
  <c r="H270" i="10"/>
  <c r="H271" i="10"/>
  <c r="H272" i="10"/>
  <c r="H273" i="10"/>
  <c r="H274" i="10"/>
  <c r="H275" i="10"/>
  <c r="H276" i="10"/>
  <c r="H277" i="10"/>
  <c r="H278" i="10"/>
  <c r="H279" i="10"/>
  <c r="H280" i="10"/>
  <c r="H281" i="10"/>
  <c r="H282" i="10"/>
  <c r="H283" i="10"/>
  <c r="H284" i="10"/>
  <c r="H285" i="10"/>
  <c r="H286" i="10"/>
  <c r="H287" i="10"/>
  <c r="H288" i="10"/>
  <c r="H289" i="10"/>
  <c r="H290" i="10"/>
  <c r="H291" i="10"/>
  <c r="H292" i="10"/>
  <c r="H293" i="10"/>
  <c r="H294" i="10"/>
  <c r="H295" i="10"/>
  <c r="H296" i="10"/>
  <c r="H297" i="10"/>
  <c r="H298" i="10"/>
  <c r="H299" i="10"/>
  <c r="H300" i="10"/>
  <c r="H301" i="10"/>
  <c r="H302" i="10"/>
  <c r="H303" i="10"/>
  <c r="H304" i="10"/>
  <c r="H305" i="10"/>
  <c r="H306" i="10"/>
  <c r="H307" i="10"/>
  <c r="H308" i="10"/>
  <c r="H309" i="10"/>
  <c r="H310" i="10"/>
  <c r="H311" i="10"/>
  <c r="H312" i="10"/>
  <c r="H313" i="10"/>
  <c r="H314" i="10"/>
  <c r="H315" i="10"/>
  <c r="H316" i="10"/>
  <c r="H317" i="10"/>
  <c r="H318" i="10"/>
  <c r="H319" i="10"/>
  <c r="H320" i="10"/>
  <c r="H321" i="10"/>
  <c r="H322" i="10"/>
  <c r="H323" i="10"/>
  <c r="H324" i="10"/>
  <c r="H325" i="10"/>
  <c r="H326" i="10"/>
  <c r="H327" i="10"/>
  <c r="H328" i="10"/>
  <c r="H329" i="10"/>
  <c r="H330" i="10"/>
  <c r="H331" i="10"/>
  <c r="H332" i="10"/>
  <c r="H333" i="10"/>
  <c r="H334" i="10"/>
  <c r="H335" i="10"/>
  <c r="H336" i="10"/>
  <c r="H337" i="10"/>
  <c r="H338" i="10"/>
  <c r="H339" i="10"/>
  <c r="H340" i="10"/>
  <c r="H341" i="10"/>
  <c r="H342" i="10"/>
  <c r="H343" i="10"/>
  <c r="H344" i="10"/>
  <c r="H345" i="10"/>
  <c r="H346" i="10"/>
  <c r="H347" i="10"/>
  <c r="H348" i="10"/>
  <c r="H349" i="10"/>
  <c r="H350" i="10"/>
  <c r="H351" i="10"/>
  <c r="H352" i="10"/>
  <c r="H353" i="10"/>
  <c r="H354" i="10"/>
  <c r="H355" i="10"/>
  <c r="H356" i="10"/>
  <c r="I18" i="10"/>
  <c r="I20" i="10"/>
  <c r="I21" i="10"/>
  <c r="I22" i="10"/>
  <c r="I24" i="10"/>
  <c r="I25" i="10"/>
  <c r="I27" i="10"/>
  <c r="I28" i="10"/>
  <c r="I30" i="10"/>
  <c r="I31" i="10"/>
  <c r="I33" i="10"/>
  <c r="I34" i="10"/>
  <c r="I36" i="10"/>
  <c r="I38" i="10"/>
  <c r="I39" i="10"/>
  <c r="I41" i="10"/>
  <c r="I42" i="10"/>
  <c r="I44" i="10"/>
  <c r="I45" i="10"/>
  <c r="I47" i="10"/>
  <c r="I48" i="10"/>
  <c r="I50" i="10"/>
  <c r="I51" i="10"/>
  <c r="I53" i="10"/>
  <c r="I54" i="10"/>
  <c r="I56" i="10"/>
  <c r="I57" i="10"/>
  <c r="I59" i="10"/>
  <c r="I60" i="10"/>
  <c r="I62" i="10"/>
  <c r="I63" i="10"/>
  <c r="I65" i="10"/>
  <c r="I66" i="10"/>
  <c r="I67" i="10"/>
  <c r="I69" i="10"/>
  <c r="I70" i="10"/>
  <c r="I72" i="10"/>
  <c r="I73" i="10"/>
  <c r="I75" i="10"/>
  <c r="I76" i="10"/>
  <c r="I77" i="10"/>
  <c r="I79" i="10"/>
  <c r="I80" i="10"/>
  <c r="I81" i="10"/>
  <c r="I82" i="10"/>
  <c r="I83" i="10"/>
  <c r="I85" i="10"/>
  <c r="I86" i="10"/>
  <c r="I87" i="10"/>
  <c r="I89" i="10"/>
  <c r="I90" i="10"/>
  <c r="I92" i="10"/>
  <c r="I93" i="10"/>
  <c r="I95" i="10"/>
  <c r="I96" i="10"/>
  <c r="I97" i="10"/>
  <c r="I99" i="10"/>
  <c r="I100" i="10"/>
  <c r="I102" i="10"/>
  <c r="I103" i="10"/>
  <c r="I104" i="10"/>
  <c r="I106" i="10"/>
  <c r="I107" i="10"/>
  <c r="I109" i="10"/>
  <c r="I110" i="10"/>
  <c r="I111" i="10"/>
  <c r="I113" i="10"/>
  <c r="I114" i="10"/>
  <c r="I116" i="10"/>
  <c r="I117" i="10"/>
  <c r="I118" i="10"/>
  <c r="I119" i="10"/>
  <c r="I121" i="10"/>
  <c r="I122" i="10"/>
  <c r="I123" i="10"/>
  <c r="I124" i="10"/>
  <c r="I126" i="10"/>
  <c r="I127" i="10"/>
  <c r="I128" i="10"/>
  <c r="I130" i="10"/>
  <c r="I131" i="10"/>
  <c r="I132" i="10"/>
  <c r="I133" i="10"/>
  <c r="I135" i="10"/>
  <c r="I136" i="10"/>
  <c r="I137" i="10"/>
  <c r="I139" i="10"/>
  <c r="I140" i="10"/>
  <c r="I141" i="10"/>
  <c r="I143" i="10"/>
  <c r="I144" i="10"/>
  <c r="I146" i="10"/>
  <c r="I147" i="10"/>
  <c r="I148" i="10"/>
  <c r="I150" i="10"/>
  <c r="I151" i="10"/>
  <c r="I153" i="10"/>
  <c r="I154" i="10"/>
  <c r="I156" i="10"/>
  <c r="I157" i="10"/>
  <c r="I158" i="10"/>
  <c r="I160" i="10"/>
  <c r="I161" i="10"/>
  <c r="I162" i="10"/>
  <c r="I164" i="10"/>
  <c r="I165" i="10"/>
  <c r="I167" i="10"/>
  <c r="I168" i="10"/>
  <c r="I169" i="10"/>
  <c r="I170" i="10"/>
  <c r="I172" i="10"/>
  <c r="I173" i="10"/>
  <c r="I174" i="10"/>
  <c r="I175" i="10"/>
  <c r="I177" i="10"/>
  <c r="I178" i="10"/>
  <c r="I180" i="10"/>
  <c r="I181" i="10"/>
  <c r="I182" i="10"/>
  <c r="I184" i="10"/>
  <c r="I185" i="10"/>
  <c r="I186" i="10"/>
  <c r="I188" i="10"/>
  <c r="I189" i="10"/>
  <c r="I190" i="10"/>
  <c r="I191" i="10"/>
  <c r="I193" i="10"/>
  <c r="I194" i="10"/>
  <c r="I195" i="10"/>
  <c r="I196" i="10"/>
  <c r="I198" i="10"/>
  <c r="I199" i="10"/>
  <c r="I200" i="10"/>
  <c r="I201" i="10"/>
  <c r="I202" i="10"/>
  <c r="I204" i="10"/>
  <c r="I205" i="10"/>
  <c r="I206" i="10"/>
  <c r="I207" i="10"/>
  <c r="I209" i="10"/>
  <c r="I210" i="10"/>
  <c r="I211" i="10"/>
  <c r="I212" i="10"/>
  <c r="I214" i="10"/>
  <c r="I215" i="10"/>
  <c r="I216" i="10"/>
  <c r="I217" i="10"/>
  <c r="I219" i="10"/>
  <c r="I220" i="10"/>
  <c r="I221" i="10"/>
  <c r="I222" i="10"/>
  <c r="I224" i="10"/>
  <c r="I225" i="10"/>
  <c r="I226" i="10"/>
  <c r="I227" i="10"/>
  <c r="I229" i="10"/>
  <c r="I230" i="10"/>
  <c r="I231" i="10"/>
  <c r="I232" i="10"/>
  <c r="I234" i="10"/>
  <c r="I235" i="10"/>
  <c r="I236" i="10"/>
  <c r="I237" i="10"/>
  <c r="I238" i="10"/>
  <c r="I239" i="10"/>
  <c r="I241" i="10"/>
  <c r="I242" i="10"/>
  <c r="I243" i="10"/>
  <c r="I244" i="10"/>
  <c r="I246" i="10"/>
  <c r="I247" i="10"/>
  <c r="I248" i="10"/>
  <c r="I249" i="10"/>
  <c r="I250" i="10"/>
  <c r="I252" i="10"/>
  <c r="I253" i="10"/>
  <c r="I254" i="10"/>
  <c r="I255" i="10"/>
  <c r="I257" i="10"/>
  <c r="I258" i="10"/>
  <c r="I259" i="10"/>
  <c r="I261" i="10"/>
  <c r="I262" i="10"/>
  <c r="I263" i="10"/>
  <c r="I264" i="10"/>
  <c r="I266" i="10"/>
  <c r="I267" i="10"/>
  <c r="I269" i="10"/>
  <c r="I270" i="10"/>
  <c r="I271" i="10"/>
  <c r="I272" i="10"/>
  <c r="I274" i="10"/>
  <c r="I275" i="10"/>
  <c r="I276" i="10"/>
  <c r="I277" i="10"/>
  <c r="I279" i="10"/>
  <c r="I280" i="10"/>
  <c r="I282" i="10"/>
  <c r="I283" i="10"/>
  <c r="I291" i="10"/>
  <c r="I292" i="10"/>
  <c r="I294" i="10"/>
  <c r="I295" i="10"/>
  <c r="I296" i="10"/>
  <c r="I298" i="10"/>
  <c r="I299" i="10"/>
  <c r="I300" i="10"/>
  <c r="I302" i="10"/>
  <c r="I303" i="10"/>
  <c r="I304" i="10"/>
  <c r="I306" i="10"/>
  <c r="I307" i="10"/>
  <c r="I308" i="10"/>
  <c r="I309" i="10"/>
  <c r="I311" i="10"/>
  <c r="I312" i="10"/>
  <c r="I313" i="10"/>
  <c r="I315" i="10"/>
  <c r="I316" i="10"/>
  <c r="I317" i="10"/>
  <c r="I318" i="10"/>
  <c r="I320" i="10"/>
  <c r="I321" i="10"/>
  <c r="I322" i="10"/>
  <c r="I323" i="10"/>
  <c r="I325" i="10"/>
  <c r="I326" i="10"/>
  <c r="I327" i="10"/>
  <c r="I328" i="10"/>
  <c r="I330" i="10"/>
  <c r="I331" i="10"/>
  <c r="I333" i="10"/>
  <c r="I334" i="10"/>
  <c r="I335" i="10"/>
  <c r="I336" i="10"/>
  <c r="I338" i="10"/>
  <c r="I339" i="10"/>
  <c r="I340" i="10"/>
  <c r="I341" i="10"/>
  <c r="I343" i="10"/>
  <c r="I344" i="10"/>
  <c r="I345" i="10"/>
  <c r="I346" i="10"/>
  <c r="I348" i="10"/>
  <c r="I349" i="10"/>
  <c r="I350" i="10"/>
  <c r="I352" i="10"/>
  <c r="I353" i="10"/>
  <c r="I354" i="10"/>
  <c r="I355" i="10"/>
  <c r="I356" i="10"/>
  <c r="K20" i="10"/>
  <c r="K21" i="10"/>
  <c r="K22" i="10"/>
  <c r="K23" i="10"/>
  <c r="K24" i="10"/>
  <c r="K25" i="10"/>
  <c r="K26" i="10"/>
  <c r="K27" i="10"/>
  <c r="K28" i="10"/>
  <c r="K29" i="10"/>
  <c r="K31" i="10"/>
  <c r="K32" i="10"/>
  <c r="K33" i="10"/>
  <c r="K34" i="10"/>
  <c r="K35" i="10"/>
  <c r="K36" i="10"/>
  <c r="K39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3" i="10"/>
  <c r="K64" i="10"/>
  <c r="K65" i="10"/>
  <c r="K66" i="10"/>
  <c r="K67" i="10"/>
  <c r="K70" i="10"/>
  <c r="K73" i="10"/>
  <c r="K77" i="10"/>
  <c r="K87" i="10"/>
  <c r="K90" i="10"/>
  <c r="K91" i="10"/>
  <c r="K92" i="10"/>
  <c r="K93" i="10"/>
  <c r="K100" i="10"/>
  <c r="K103" i="10"/>
  <c r="K104" i="10"/>
  <c r="K107" i="10"/>
  <c r="K108" i="10"/>
  <c r="K109" i="10"/>
  <c r="K110" i="10"/>
  <c r="K111" i="10"/>
  <c r="K114" i="10"/>
  <c r="K119" i="10"/>
  <c r="K124" i="10"/>
  <c r="K127" i="10"/>
  <c r="K128" i="10"/>
  <c r="K133" i="10"/>
  <c r="K136" i="10"/>
  <c r="K137" i="10"/>
  <c r="K140" i="10"/>
  <c r="K141" i="10"/>
  <c r="K144" i="10"/>
  <c r="K148" i="10"/>
  <c r="K151" i="10"/>
  <c r="K154" i="10"/>
  <c r="K158" i="10"/>
  <c r="K162" i="10"/>
  <c r="K163" i="10"/>
  <c r="K164" i="10"/>
  <c r="K165" i="10"/>
  <c r="K170" i="10"/>
  <c r="K175" i="10"/>
  <c r="K178" i="10"/>
  <c r="K181" i="10"/>
  <c r="K182" i="10"/>
  <c r="K186" i="10"/>
  <c r="K191" i="10"/>
  <c r="K195" i="10"/>
  <c r="K196" i="10"/>
  <c r="K197" i="10"/>
  <c r="K198" i="10"/>
  <c r="K199" i="10"/>
  <c r="K200" i="10"/>
  <c r="K201" i="10"/>
  <c r="K202" i="10"/>
  <c r="K207" i="10"/>
  <c r="K212" i="10"/>
  <c r="K217" i="10"/>
  <c r="K222" i="10"/>
  <c r="K227" i="10"/>
  <c r="K232" i="10"/>
  <c r="K239" i="10"/>
  <c r="K244" i="10"/>
  <c r="K249" i="10"/>
  <c r="K250" i="10"/>
  <c r="K255" i="10"/>
  <c r="K258" i="10"/>
  <c r="K259" i="10"/>
  <c r="K264" i="10"/>
  <c r="K267" i="10"/>
  <c r="K272" i="10"/>
  <c r="K277" i="10"/>
  <c r="K280" i="10"/>
  <c r="K283" i="10"/>
  <c r="K292" i="10"/>
  <c r="K295" i="10"/>
  <c r="K296" i="10"/>
  <c r="K299" i="10"/>
  <c r="K300" i="10"/>
  <c r="K303" i="10"/>
  <c r="K304" i="10"/>
  <c r="K309" i="10"/>
  <c r="K312" i="10"/>
  <c r="K313" i="10"/>
  <c r="K317" i="10"/>
  <c r="K318" i="10"/>
  <c r="K323" i="10"/>
  <c r="K324" i="10"/>
  <c r="K325" i="10"/>
  <c r="K326" i="10"/>
  <c r="K327" i="10"/>
  <c r="K328" i="10"/>
  <c r="K330" i="10"/>
  <c r="K331" i="10"/>
  <c r="K336" i="10"/>
  <c r="K337" i="10"/>
  <c r="K338" i="10"/>
  <c r="K339" i="10"/>
  <c r="K340" i="10"/>
  <c r="K341" i="10"/>
  <c r="K345" i="10"/>
  <c r="K346" i="10"/>
  <c r="K350" i="10"/>
  <c r="M20" i="10"/>
  <c r="M21" i="10"/>
  <c r="M22" i="10"/>
  <c r="M28" i="10"/>
  <c r="M31" i="10"/>
  <c r="M34" i="10"/>
  <c r="M35" i="10"/>
  <c r="M36" i="10"/>
  <c r="M39" i="10"/>
  <c r="M45" i="10"/>
  <c r="M48" i="10"/>
  <c r="M60" i="10"/>
  <c r="M63" i="10"/>
  <c r="M67" i="10"/>
  <c r="M70" i="10"/>
  <c r="M73" i="10"/>
  <c r="M77" i="10"/>
  <c r="M90" i="10"/>
  <c r="M93" i="10"/>
  <c r="M100" i="10"/>
  <c r="M104" i="10"/>
  <c r="M107" i="10"/>
  <c r="M111" i="10"/>
  <c r="M114" i="10"/>
  <c r="M119" i="10"/>
  <c r="M124" i="10"/>
  <c r="M127" i="10"/>
  <c r="M128" i="10"/>
  <c r="M133" i="10"/>
  <c r="M136" i="10"/>
  <c r="M137" i="10"/>
  <c r="M140" i="10"/>
  <c r="M141" i="10"/>
  <c r="M144" i="10"/>
  <c r="M148" i="10"/>
  <c r="M151" i="10"/>
  <c r="M154" i="10"/>
  <c r="M158" i="10"/>
  <c r="M162" i="10"/>
  <c r="M163" i="10"/>
  <c r="M164" i="10"/>
  <c r="M165" i="10"/>
  <c r="M170" i="10"/>
  <c r="M175" i="10"/>
  <c r="M178" i="10"/>
  <c r="M182" i="10"/>
  <c r="M186" i="10"/>
  <c r="M191" i="10"/>
  <c r="M195" i="10"/>
  <c r="M196" i="10"/>
  <c r="M201" i="10"/>
  <c r="M202" i="10"/>
  <c r="M207" i="10"/>
  <c r="M212" i="10"/>
  <c r="M217" i="10"/>
  <c r="M222" i="10"/>
  <c r="M227" i="10"/>
  <c r="M232" i="10"/>
  <c r="M239" i="10"/>
  <c r="M244" i="10"/>
  <c r="M249" i="10"/>
  <c r="M250" i="10"/>
  <c r="M255" i="10"/>
  <c r="M258" i="10"/>
  <c r="M259" i="10"/>
  <c r="M264" i="10"/>
  <c r="M267" i="10"/>
  <c r="M272" i="10"/>
  <c r="M277" i="10"/>
  <c r="M280" i="10"/>
  <c r="M283" i="10"/>
  <c r="M292" i="10"/>
  <c r="M295" i="10"/>
  <c r="M296" i="10"/>
  <c r="M299" i="10"/>
  <c r="M300" i="10"/>
  <c r="M303" i="10"/>
  <c r="M304" i="10"/>
  <c r="M309" i="10"/>
  <c r="M312" i="10"/>
  <c r="M313" i="10"/>
  <c r="M318" i="10"/>
  <c r="M323" i="10"/>
  <c r="M330" i="10"/>
  <c r="M331" i="10"/>
  <c r="M336" i="10"/>
  <c r="M339" i="10"/>
  <c r="M340" i="10"/>
  <c r="M341" i="10"/>
  <c r="M345" i="10"/>
  <c r="M346" i="10"/>
  <c r="M350" i="10"/>
  <c r="P19" i="10"/>
  <c r="P20" i="10"/>
  <c r="P24" i="10"/>
  <c r="P27" i="10"/>
  <c r="P28" i="10"/>
  <c r="P31" i="10"/>
  <c r="P32" i="10"/>
  <c r="P35" i="10"/>
  <c r="P36" i="10"/>
  <c r="P40" i="10"/>
  <c r="P43" i="10"/>
  <c r="P46" i="10"/>
  <c r="P47" i="10"/>
  <c r="P51" i="10"/>
  <c r="P54" i="10"/>
  <c r="P55" i="10"/>
  <c r="P58" i="10"/>
  <c r="P59" i="10"/>
  <c r="P62" i="10"/>
  <c r="P63" i="10"/>
  <c r="P67" i="10"/>
  <c r="P70" i="10"/>
  <c r="P71" i="10"/>
  <c r="P74" i="10"/>
  <c r="P75" i="10"/>
  <c r="P78" i="10"/>
  <c r="P79" i="10"/>
  <c r="P83" i="10"/>
  <c r="P86" i="10"/>
  <c r="P87" i="10"/>
  <c r="P90" i="10"/>
  <c r="P91" i="10"/>
  <c r="P94" i="10"/>
  <c r="P95" i="10"/>
  <c r="P99" i="10"/>
  <c r="P102" i="10"/>
  <c r="P103" i="10"/>
  <c r="P106" i="10"/>
  <c r="P107" i="10"/>
  <c r="P110" i="10"/>
  <c r="P111" i="10"/>
  <c r="P115" i="10"/>
  <c r="P118" i="10"/>
  <c r="P119" i="10"/>
  <c r="P122" i="10"/>
  <c r="P123" i="10"/>
  <c r="P126" i="10"/>
  <c r="P127" i="10"/>
  <c r="P131" i="10"/>
  <c r="P134" i="10"/>
  <c r="P135" i="10"/>
  <c r="P138" i="10"/>
  <c r="P139" i="10"/>
  <c r="P142" i="10"/>
  <c r="P143" i="10"/>
  <c r="P147" i="10"/>
  <c r="P150" i="10"/>
  <c r="P151" i="10"/>
  <c r="P154" i="10"/>
  <c r="P155" i="10"/>
  <c r="P158" i="10"/>
  <c r="P159" i="10"/>
  <c r="P163" i="10"/>
  <c r="P166" i="10"/>
  <c r="P167" i="10"/>
  <c r="P170" i="10"/>
  <c r="P171" i="10"/>
  <c r="P174" i="10"/>
  <c r="P175" i="10"/>
  <c r="P179" i="10"/>
  <c r="P182" i="10"/>
  <c r="P186" i="10"/>
  <c r="P187" i="10"/>
  <c r="P190" i="10"/>
  <c r="P191" i="10"/>
  <c r="P195" i="10"/>
  <c r="P198" i="10"/>
  <c r="P199" i="10"/>
  <c r="P202" i="10"/>
  <c r="P203" i="10"/>
  <c r="P206" i="10"/>
  <c r="P207" i="10"/>
  <c r="P211" i="10"/>
  <c r="P214" i="10"/>
  <c r="P215" i="10"/>
  <c r="P218" i="10"/>
  <c r="P219" i="10"/>
  <c r="P222" i="10"/>
  <c r="P223" i="10"/>
  <c r="P227" i="10"/>
  <c r="P230" i="10"/>
  <c r="P231" i="10"/>
  <c r="P234" i="10"/>
  <c r="P235" i="10"/>
  <c r="P238" i="10"/>
  <c r="P239" i="10"/>
  <c r="P243" i="10"/>
  <c r="P246" i="10"/>
  <c r="P247" i="10"/>
  <c r="P250" i="10"/>
  <c r="P251" i="10"/>
  <c r="P254" i="10"/>
  <c r="P255" i="10"/>
  <c r="P259" i="10"/>
  <c r="P262" i="10"/>
  <c r="P263" i="10"/>
  <c r="P266" i="10"/>
  <c r="P267" i="10"/>
  <c r="P270" i="10"/>
  <c r="P271" i="10"/>
  <c r="P275" i="10"/>
  <c r="P278" i="10"/>
  <c r="P279" i="10"/>
  <c r="P282" i="10"/>
  <c r="P283" i="10"/>
  <c r="P286" i="10"/>
  <c r="P287" i="10"/>
  <c r="P291" i="10"/>
  <c r="P294" i="10"/>
  <c r="P295" i="10"/>
  <c r="P298" i="10"/>
  <c r="P299" i="10"/>
  <c r="P302" i="10"/>
  <c r="P303" i="10"/>
  <c r="P307" i="10"/>
  <c r="P310" i="10"/>
  <c r="P311" i="10"/>
  <c r="P314" i="10"/>
  <c r="P315" i="10"/>
  <c r="P319" i="10"/>
  <c r="P322" i="10"/>
  <c r="P323" i="10"/>
  <c r="P326" i="10"/>
  <c r="P327" i="10"/>
  <c r="P330" i="10"/>
  <c r="P331" i="10"/>
  <c r="P335" i="10"/>
  <c r="P338" i="10"/>
  <c r="P339" i="10"/>
  <c r="P342" i="10"/>
  <c r="P343" i="10"/>
  <c r="P346" i="10"/>
  <c r="P347" i="10"/>
  <c r="P17" i="10"/>
  <c r="P18" i="10"/>
  <c r="P21" i="10"/>
  <c r="P22" i="10"/>
  <c r="P23" i="10"/>
  <c r="P25" i="10"/>
  <c r="P26" i="10"/>
  <c r="P29" i="10"/>
  <c r="P30" i="10"/>
  <c r="P33" i="10"/>
  <c r="P34" i="10"/>
  <c r="P37" i="10"/>
  <c r="P38" i="10"/>
  <c r="P39" i="10"/>
  <c r="P41" i="10"/>
  <c r="P42" i="10"/>
  <c r="P44" i="10"/>
  <c r="P45" i="10"/>
  <c r="P48" i="10"/>
  <c r="P49" i="10"/>
  <c r="P50" i="10"/>
  <c r="P52" i="10"/>
  <c r="P53" i="10"/>
  <c r="P56" i="10"/>
  <c r="P57" i="10"/>
  <c r="P60" i="10"/>
  <c r="P61" i="10"/>
  <c r="P64" i="10"/>
  <c r="P65" i="10"/>
  <c r="P66" i="10"/>
  <c r="P72" i="10"/>
  <c r="P73" i="10"/>
  <c r="P76" i="10"/>
  <c r="P77" i="10"/>
  <c r="P80" i="10"/>
  <c r="P81" i="10"/>
  <c r="P82" i="10"/>
  <c r="P84" i="10"/>
  <c r="P85" i="10"/>
  <c r="P88" i="10"/>
  <c r="P89" i="10"/>
  <c r="P92" i="10"/>
  <c r="P93" i="10"/>
  <c r="P96" i="10"/>
  <c r="P97" i="10"/>
  <c r="P98" i="10"/>
  <c r="P100" i="10"/>
  <c r="P101" i="10"/>
  <c r="P104" i="10"/>
  <c r="P105" i="10"/>
  <c r="P108" i="10"/>
  <c r="P109" i="10"/>
  <c r="P112" i="10"/>
  <c r="P113" i="10"/>
  <c r="P114" i="10"/>
  <c r="P116" i="10"/>
  <c r="P117" i="10"/>
  <c r="P120" i="10"/>
  <c r="P121" i="10"/>
  <c r="P124" i="10"/>
  <c r="P125" i="10"/>
  <c r="P128" i="10"/>
  <c r="P129" i="10"/>
  <c r="P130" i="10"/>
  <c r="P132" i="10"/>
  <c r="P133" i="10"/>
  <c r="P136" i="10"/>
  <c r="P137" i="10"/>
  <c r="P140" i="10"/>
  <c r="P141" i="10"/>
  <c r="P144" i="10"/>
  <c r="P145" i="10"/>
  <c r="P146" i="10"/>
  <c r="P148" i="10"/>
  <c r="P149" i="10"/>
  <c r="P152" i="10"/>
  <c r="P153" i="10"/>
  <c r="P156" i="10"/>
  <c r="P157" i="10"/>
  <c r="P160" i="10"/>
  <c r="P161" i="10"/>
  <c r="P162" i="10"/>
  <c r="P164" i="10"/>
  <c r="P165" i="10"/>
  <c r="P168" i="10"/>
  <c r="P169" i="10"/>
  <c r="P172" i="10"/>
  <c r="P173" i="10"/>
  <c r="P176" i="10"/>
  <c r="P177" i="10"/>
  <c r="P178" i="10"/>
  <c r="P180" i="10"/>
  <c r="P181" i="10"/>
  <c r="P188" i="10"/>
  <c r="P189" i="10"/>
  <c r="P192" i="10"/>
  <c r="P193" i="10"/>
  <c r="P194" i="10"/>
  <c r="P196" i="10"/>
  <c r="P197" i="10"/>
  <c r="P200" i="10"/>
  <c r="P201" i="10"/>
  <c r="P204" i="10"/>
  <c r="P205" i="10"/>
  <c r="P208" i="10"/>
  <c r="P209" i="10"/>
  <c r="P210" i="10"/>
  <c r="P212" i="10"/>
  <c r="P213" i="10"/>
  <c r="P216" i="10"/>
  <c r="P217" i="10"/>
  <c r="P220" i="10"/>
  <c r="P221" i="10"/>
  <c r="P224" i="10"/>
  <c r="P225" i="10"/>
  <c r="P226" i="10"/>
  <c r="P228" i="10"/>
  <c r="P229" i="10"/>
  <c r="P232" i="10"/>
  <c r="P233" i="10"/>
  <c r="P236" i="10"/>
  <c r="P237" i="10"/>
  <c r="P240" i="10"/>
  <c r="P241" i="10"/>
  <c r="P242" i="10"/>
  <c r="P244" i="10"/>
  <c r="P245" i="10"/>
  <c r="P248" i="10"/>
  <c r="P249" i="10"/>
  <c r="P252" i="10"/>
  <c r="P253" i="10"/>
  <c r="P256" i="10"/>
  <c r="P257" i="10"/>
  <c r="P258" i="10"/>
  <c r="P260" i="10"/>
  <c r="P261" i="10"/>
  <c r="P264" i="10"/>
  <c r="P265" i="10"/>
  <c r="P268" i="10"/>
  <c r="P269" i="10"/>
  <c r="P272" i="10"/>
  <c r="P273" i="10"/>
  <c r="P274" i="10"/>
  <c r="P276" i="10"/>
  <c r="P277" i="10"/>
  <c r="P280" i="10"/>
  <c r="P281" i="10"/>
  <c r="P284" i="10"/>
  <c r="P285" i="10"/>
  <c r="P288" i="10"/>
  <c r="P289" i="10"/>
  <c r="P290" i="10"/>
  <c r="P292" i="10"/>
  <c r="P293" i="10"/>
  <c r="P296" i="10"/>
  <c r="P297" i="10"/>
  <c r="P300" i="10"/>
  <c r="P301" i="10"/>
  <c r="P304" i="10"/>
  <c r="P305" i="10"/>
  <c r="P306" i="10"/>
  <c r="P308" i="10"/>
  <c r="P309" i="10"/>
  <c r="P312" i="10"/>
  <c r="P313" i="10"/>
  <c r="P316" i="10"/>
  <c r="P317" i="10"/>
  <c r="P318" i="10"/>
  <c r="P320" i="10"/>
  <c r="P321" i="10"/>
  <c r="P324" i="10"/>
  <c r="P325" i="10"/>
  <c r="P328" i="10"/>
  <c r="P329" i="10"/>
  <c r="P332" i="10"/>
  <c r="P333" i="10"/>
  <c r="P334" i="10"/>
  <c r="P336" i="10"/>
  <c r="P337" i="10"/>
  <c r="P340" i="10"/>
  <c r="P341" i="10"/>
  <c r="P344" i="10"/>
  <c r="P345" i="10"/>
  <c r="P348" i="10"/>
  <c r="P349" i="10"/>
  <c r="P350" i="10"/>
  <c r="P351" i="10"/>
  <c r="P352" i="10"/>
  <c r="P353" i="10"/>
  <c r="P354" i="10"/>
  <c r="P355" i="10"/>
  <c r="P356" i="10"/>
  <c r="P9" i="10"/>
  <c r="P10" i="10"/>
  <c r="P675" i="10"/>
  <c r="P679" i="10"/>
  <c r="P683" i="10"/>
  <c r="P687" i="10"/>
  <c r="P691" i="10"/>
  <c r="P695" i="10"/>
  <c r="P699" i="10"/>
  <c r="P703" i="10"/>
  <c r="P707" i="10"/>
  <c r="P711" i="10"/>
  <c r="P715" i="10"/>
  <c r="P719" i="10"/>
  <c r="P723" i="10"/>
  <c r="P727" i="10"/>
  <c r="P731" i="10"/>
  <c r="P735" i="10"/>
  <c r="P739" i="10"/>
  <c r="P743" i="10"/>
  <c r="P747" i="10"/>
  <c r="P751" i="10"/>
  <c r="P755" i="10"/>
  <c r="P759" i="10"/>
  <c r="P763" i="10"/>
  <c r="P767" i="10"/>
  <c r="P771" i="10"/>
  <c r="P775" i="10"/>
  <c r="P779" i="10"/>
  <c r="P783" i="10"/>
  <c r="P787" i="10"/>
  <c r="P791" i="10"/>
  <c r="P795" i="10"/>
  <c r="P797" i="10"/>
  <c r="P798" i="10"/>
  <c r="P799" i="10"/>
  <c r="P800" i="10"/>
  <c r="P801" i="10"/>
  <c r="P802" i="10"/>
  <c r="P803" i="10"/>
  <c r="P804" i="10"/>
  <c r="P805" i="10"/>
  <c r="P806" i="10"/>
  <c r="P807" i="10"/>
  <c r="P808" i="10"/>
  <c r="P809" i="10"/>
  <c r="P810" i="10"/>
  <c r="P811" i="10"/>
  <c r="P812" i="10"/>
  <c r="P813" i="10"/>
  <c r="P814" i="10"/>
  <c r="P815" i="10"/>
  <c r="P816" i="10"/>
  <c r="P817" i="10"/>
  <c r="P818" i="10"/>
  <c r="P819" i="10"/>
  <c r="P820" i="10"/>
  <c r="P821" i="10"/>
  <c r="P822" i="10"/>
  <c r="P823" i="10"/>
  <c r="P824" i="10"/>
  <c r="P825" i="10"/>
  <c r="P826" i="10"/>
  <c r="P827" i="10"/>
  <c r="P828" i="10"/>
  <c r="P829" i="10"/>
  <c r="P830" i="10"/>
  <c r="P831" i="10"/>
  <c r="P832" i="10"/>
  <c r="P833" i="10"/>
  <c r="P834" i="10"/>
  <c r="P835" i="10"/>
  <c r="P836" i="10"/>
  <c r="P837" i="10"/>
  <c r="P838" i="10"/>
  <c r="P839" i="10"/>
  <c r="P840" i="10"/>
  <c r="P841" i="10"/>
  <c r="P842" i="10"/>
  <c r="P843" i="10"/>
  <c r="P844" i="10"/>
  <c r="P845" i="10"/>
  <c r="P846" i="10"/>
  <c r="P847" i="10"/>
  <c r="P848" i="10"/>
  <c r="P849" i="10"/>
  <c r="P850" i="10"/>
  <c r="P851" i="10"/>
  <c r="P852" i="10"/>
  <c r="P853" i="10"/>
  <c r="P854" i="10"/>
  <c r="P855" i="10"/>
  <c r="P856" i="10"/>
  <c r="P857" i="10"/>
  <c r="P858" i="10"/>
  <c r="P859" i="10"/>
  <c r="P860" i="10"/>
  <c r="P861" i="10"/>
  <c r="P862" i="10"/>
  <c r="P863" i="10"/>
  <c r="P864" i="10"/>
  <c r="P865" i="10"/>
  <c r="P866" i="10"/>
  <c r="P867" i="10"/>
  <c r="P868" i="10"/>
  <c r="P869" i="10"/>
  <c r="P870" i="10"/>
  <c r="P871" i="10"/>
  <c r="P872" i="10"/>
  <c r="P873" i="10"/>
  <c r="P874" i="10"/>
  <c r="P875" i="10"/>
  <c r="P876" i="10"/>
  <c r="P877" i="10"/>
  <c r="P878" i="10"/>
  <c r="P879" i="10"/>
  <c r="P880" i="10"/>
  <c r="P881" i="10"/>
  <c r="P882" i="10"/>
  <c r="P883" i="10"/>
  <c r="P884" i="10"/>
  <c r="P885" i="10"/>
  <c r="P886" i="10"/>
  <c r="P887" i="10"/>
  <c r="P888" i="10"/>
  <c r="P889" i="10"/>
  <c r="P890" i="10"/>
  <c r="P891" i="10"/>
  <c r="P892" i="10"/>
  <c r="P893" i="10"/>
  <c r="P894" i="10"/>
  <c r="P895" i="10"/>
  <c r="P896" i="10"/>
  <c r="P897" i="10"/>
  <c r="P898" i="10"/>
  <c r="P899" i="10"/>
  <c r="P900" i="10"/>
  <c r="P901" i="10"/>
  <c r="P902" i="10"/>
  <c r="P903" i="10"/>
  <c r="P904" i="10"/>
  <c r="P905" i="10"/>
  <c r="P906" i="10"/>
  <c r="P907" i="10"/>
  <c r="P908" i="10"/>
  <c r="P909" i="10"/>
  <c r="P910" i="10"/>
  <c r="P911" i="10"/>
  <c r="P912" i="10"/>
  <c r="P913" i="10"/>
  <c r="P914" i="10"/>
  <c r="P915" i="10"/>
  <c r="P916" i="10"/>
  <c r="P917" i="10"/>
  <c r="P918" i="10"/>
  <c r="P919" i="10"/>
  <c r="P920" i="10"/>
  <c r="P921" i="10"/>
  <c r="P922" i="10"/>
  <c r="P923" i="10"/>
  <c r="P924" i="10"/>
  <c r="P925" i="10"/>
  <c r="P926" i="10"/>
  <c r="P927" i="10"/>
  <c r="P928" i="10"/>
  <c r="P929" i="10"/>
  <c r="P930" i="10"/>
  <c r="P931" i="10"/>
  <c r="P932" i="10"/>
  <c r="P933" i="10"/>
  <c r="P934" i="10"/>
  <c r="P935" i="10"/>
  <c r="P936" i="10"/>
  <c r="P937" i="10"/>
  <c r="P938" i="10"/>
  <c r="P939" i="10"/>
  <c r="P940" i="10"/>
  <c r="P941" i="10"/>
  <c r="P942" i="10"/>
  <c r="P943" i="10"/>
  <c r="P944" i="10"/>
  <c r="P945" i="10"/>
  <c r="P946" i="10"/>
  <c r="P947" i="10"/>
  <c r="P948" i="10"/>
  <c r="P949" i="10"/>
  <c r="P950" i="10"/>
  <c r="P951" i="10"/>
  <c r="P952" i="10"/>
  <c r="P953" i="10"/>
  <c r="P954" i="10"/>
  <c r="P955" i="10"/>
  <c r="P956" i="10"/>
  <c r="P957" i="10"/>
  <c r="P958" i="10"/>
  <c r="P959" i="10"/>
  <c r="P960" i="10"/>
  <c r="P961" i="10"/>
  <c r="P962" i="10"/>
  <c r="P963" i="10"/>
  <c r="P964" i="10"/>
  <c r="P965" i="10"/>
  <c r="P966" i="10"/>
  <c r="P967" i="10"/>
  <c r="P968" i="10"/>
  <c r="P969" i="10"/>
  <c r="P970" i="10"/>
  <c r="P971" i="10"/>
  <c r="P972" i="10"/>
  <c r="P973" i="10"/>
  <c r="P974" i="10"/>
  <c r="P975" i="10"/>
  <c r="P976" i="10"/>
  <c r="P977" i="10"/>
  <c r="P978" i="10"/>
  <c r="P979" i="10"/>
  <c r="P980" i="10"/>
  <c r="P981" i="10"/>
  <c r="P982" i="10"/>
  <c r="P983" i="10"/>
  <c r="P984" i="10"/>
  <c r="P985" i="10"/>
  <c r="P986" i="10"/>
  <c r="P987" i="10"/>
  <c r="P1114" i="10"/>
  <c r="P1115" i="10"/>
  <c r="P1116" i="10"/>
  <c r="P1227" i="10"/>
  <c r="P1228" i="10"/>
  <c r="P1229" i="10"/>
  <c r="P1230" i="10"/>
  <c r="P1231" i="10"/>
  <c r="P1232" i="10"/>
  <c r="P1233" i="10"/>
  <c r="P1234" i="10"/>
  <c r="P1235" i="10"/>
  <c r="P123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9" i="10"/>
  <c r="B400" i="10"/>
  <c r="B401" i="10"/>
  <c r="B403" i="10"/>
  <c r="B404" i="10"/>
  <c r="B405" i="10"/>
  <c r="B406" i="10"/>
  <c r="B414" i="10"/>
  <c r="B415" i="10"/>
  <c r="B416" i="10"/>
  <c r="B418" i="10"/>
  <c r="B419" i="10"/>
  <c r="B421" i="10"/>
  <c r="B422" i="10"/>
  <c r="B424" i="10"/>
  <c r="B425" i="10"/>
  <c r="B427" i="10"/>
  <c r="B428" i="10"/>
  <c r="B430" i="10"/>
  <c r="B431" i="10"/>
  <c r="B432" i="10"/>
  <c r="B434" i="10"/>
  <c r="B435" i="10"/>
  <c r="B436" i="10"/>
  <c r="B437" i="10"/>
  <c r="B438" i="10"/>
  <c r="B439" i="10"/>
  <c r="B441" i="10"/>
  <c r="B442" i="10"/>
  <c r="B443" i="10"/>
  <c r="B444" i="10"/>
  <c r="B446" i="10"/>
  <c r="B447" i="10"/>
  <c r="B448" i="10"/>
  <c r="B449" i="10"/>
  <c r="B450" i="10"/>
  <c r="B452" i="10"/>
  <c r="B453" i="10"/>
  <c r="B454" i="10"/>
  <c r="B456" i="10"/>
  <c r="B457" i="10"/>
  <c r="B458" i="10"/>
  <c r="B459" i="10"/>
  <c r="B461" i="10"/>
  <c r="B462" i="10"/>
  <c r="B463" i="10"/>
  <c r="B464" i="10"/>
  <c r="B466" i="10"/>
  <c r="B467" i="10"/>
  <c r="B468" i="10"/>
  <c r="B470" i="10"/>
  <c r="B471" i="10"/>
  <c r="B472" i="10"/>
  <c r="B474" i="10"/>
  <c r="B476" i="10"/>
  <c r="B477" i="10"/>
  <c r="B478" i="10"/>
  <c r="B480" i="10"/>
  <c r="B481" i="10"/>
  <c r="B482" i="10"/>
  <c r="B483" i="10"/>
  <c r="B485" i="10"/>
  <c r="B486" i="10"/>
  <c r="B487" i="10"/>
  <c r="B488" i="10"/>
  <c r="B489" i="10"/>
  <c r="B491" i="10"/>
  <c r="B492" i="10"/>
  <c r="B493" i="10"/>
  <c r="B494" i="10"/>
  <c r="B496" i="10"/>
  <c r="B497" i="10"/>
  <c r="B498" i="10"/>
  <c r="B499" i="10"/>
  <c r="B501" i="10"/>
  <c r="B502" i="10"/>
  <c r="B503" i="10"/>
  <c r="B504" i="10"/>
  <c r="B506" i="10"/>
  <c r="B507" i="10"/>
  <c r="B508" i="10"/>
  <c r="B510" i="10"/>
  <c r="B511" i="10"/>
  <c r="B512" i="10"/>
  <c r="B514" i="10"/>
  <c r="B515" i="10"/>
  <c r="B516" i="10"/>
  <c r="B517" i="10"/>
  <c r="B519" i="10"/>
  <c r="B520" i="10"/>
  <c r="B521" i="10"/>
  <c r="B522" i="10"/>
  <c r="B523" i="10"/>
  <c r="B524" i="10"/>
  <c r="B526" i="10"/>
  <c r="B527" i="10"/>
  <c r="B528" i="10"/>
  <c r="B531" i="10"/>
  <c r="B532" i="10"/>
  <c r="B533" i="10"/>
  <c r="B534" i="10"/>
  <c r="B536" i="10"/>
  <c r="B537" i="10"/>
  <c r="B538" i="10"/>
  <c r="B539" i="10"/>
  <c r="B541" i="10"/>
  <c r="B542" i="10"/>
  <c r="B543" i="10"/>
  <c r="B544" i="10"/>
  <c r="B546" i="10"/>
  <c r="B547" i="10"/>
  <c r="B548" i="10"/>
  <c r="B549" i="10"/>
  <c r="B550" i="10"/>
  <c r="B551" i="10"/>
  <c r="B553" i="10"/>
  <c r="B554" i="10"/>
  <c r="B555" i="10"/>
  <c r="B557" i="10"/>
  <c r="B558" i="10"/>
  <c r="B559" i="10"/>
  <c r="B560" i="10"/>
  <c r="B562" i="10"/>
  <c r="B563" i="10"/>
  <c r="B564" i="10"/>
  <c r="B565" i="10"/>
  <c r="B567" i="10"/>
  <c r="B568" i="10"/>
  <c r="B569" i="10"/>
  <c r="B570" i="10"/>
  <c r="B571" i="10"/>
  <c r="B573" i="10"/>
  <c r="B574" i="10"/>
  <c r="B575" i="10"/>
  <c r="B576" i="10"/>
  <c r="B577" i="10"/>
  <c r="B579" i="10"/>
  <c r="B580" i="10"/>
  <c r="B581" i="10"/>
  <c r="B582" i="10"/>
  <c r="B583" i="10"/>
  <c r="B585" i="10"/>
  <c r="B586" i="10"/>
  <c r="B587" i="10"/>
  <c r="B588" i="10"/>
  <c r="B589" i="10"/>
  <c r="B591" i="10"/>
  <c r="B592" i="10"/>
  <c r="B593" i="10"/>
  <c r="B594" i="10"/>
  <c r="B595" i="10"/>
  <c r="B597" i="10"/>
  <c r="B598" i="10"/>
  <c r="B599" i="10"/>
  <c r="B600" i="10"/>
  <c r="B601" i="10"/>
  <c r="B603" i="10"/>
  <c r="B604" i="10"/>
  <c r="B605" i="10"/>
  <c r="B606" i="10"/>
  <c r="B607" i="10"/>
  <c r="C11" i="10"/>
  <c r="C357" i="10"/>
  <c r="C358" i="10"/>
  <c r="C359" i="10"/>
  <c r="C360" i="10"/>
  <c r="C361" i="10"/>
  <c r="C362" i="10"/>
  <c r="C363" i="10"/>
  <c r="C364" i="10"/>
  <c r="C365" i="10"/>
  <c r="C366" i="10"/>
  <c r="C367" i="10"/>
  <c r="C368" i="10"/>
  <c r="C369" i="10"/>
  <c r="C370" i="10"/>
  <c r="C371" i="10"/>
  <c r="C372" i="10"/>
  <c r="C373" i="10"/>
  <c r="C374" i="10"/>
  <c r="C375" i="10"/>
  <c r="C376" i="10"/>
  <c r="C377" i="10"/>
  <c r="C378" i="10"/>
  <c r="C379" i="10"/>
  <c r="C380" i="10"/>
  <c r="C381" i="10"/>
  <c r="C382" i="10"/>
  <c r="C383" i="10"/>
  <c r="C384" i="10"/>
  <c r="C385" i="10"/>
  <c r="C386" i="10"/>
  <c r="C387" i="10"/>
  <c r="C388" i="10"/>
  <c r="C389" i="10"/>
  <c r="C390" i="10"/>
  <c r="C391" i="10"/>
  <c r="C392" i="10"/>
  <c r="C393" i="10"/>
  <c r="C394" i="10"/>
  <c r="C395" i="10"/>
  <c r="C396" i="10"/>
  <c r="C397" i="10"/>
  <c r="C398" i="10"/>
  <c r="C399" i="10"/>
  <c r="C400" i="10"/>
  <c r="C401" i="10"/>
  <c r="C402" i="10"/>
  <c r="C403" i="10"/>
  <c r="C404" i="10"/>
  <c r="C405" i="10"/>
  <c r="C406" i="10"/>
  <c r="C407" i="10"/>
  <c r="C414" i="10"/>
  <c r="C415" i="10"/>
  <c r="C416" i="10"/>
  <c r="C417" i="10"/>
  <c r="C418" i="10"/>
  <c r="C419" i="10"/>
  <c r="C420" i="10"/>
  <c r="C421" i="10"/>
  <c r="C422" i="10"/>
  <c r="C423" i="10"/>
  <c r="C424" i="10"/>
  <c r="C425" i="10"/>
  <c r="C426" i="10"/>
  <c r="C427" i="10"/>
  <c r="C428" i="10"/>
  <c r="C429" i="10"/>
  <c r="C430" i="10"/>
  <c r="C431" i="10"/>
  <c r="C432" i="10"/>
  <c r="C433" i="10"/>
  <c r="C434" i="10"/>
  <c r="C435" i="10"/>
  <c r="C436" i="10"/>
  <c r="C437" i="10"/>
  <c r="C438" i="10"/>
  <c r="C439" i="10"/>
  <c r="C440" i="10"/>
  <c r="C441" i="10"/>
  <c r="C442" i="10"/>
  <c r="C443" i="10"/>
  <c r="C444" i="10"/>
  <c r="C445" i="10"/>
  <c r="C446" i="10"/>
  <c r="C447" i="10"/>
  <c r="C448" i="10"/>
  <c r="C449" i="10"/>
  <c r="C450" i="10"/>
  <c r="C451" i="10"/>
  <c r="C452" i="10"/>
  <c r="C453" i="10"/>
  <c r="C454" i="10"/>
  <c r="C455" i="10"/>
  <c r="C456" i="10"/>
  <c r="C457" i="10"/>
  <c r="C458" i="10"/>
  <c r="C459" i="10"/>
  <c r="C460" i="10"/>
  <c r="C461" i="10"/>
  <c r="C462" i="10"/>
  <c r="C463" i="10"/>
  <c r="C464" i="10"/>
  <c r="C465" i="10"/>
  <c r="C466" i="10"/>
  <c r="C467" i="10"/>
  <c r="C468" i="10"/>
  <c r="C469" i="10"/>
  <c r="C470" i="10"/>
  <c r="C471" i="10"/>
  <c r="C472" i="10"/>
  <c r="C473" i="10"/>
  <c r="C474" i="10"/>
  <c r="C475" i="10"/>
  <c r="C476" i="10"/>
  <c r="C477" i="10"/>
  <c r="C478" i="10"/>
  <c r="C479" i="10"/>
  <c r="C480" i="10"/>
  <c r="C481" i="10"/>
  <c r="C482" i="10"/>
  <c r="C483" i="10"/>
  <c r="C484" i="10"/>
  <c r="C485" i="10"/>
  <c r="C486" i="10"/>
  <c r="C487" i="10"/>
  <c r="C488" i="10"/>
  <c r="C489" i="10"/>
  <c r="C490" i="10"/>
  <c r="C491" i="10"/>
  <c r="C492" i="10"/>
  <c r="C493" i="10"/>
  <c r="C494" i="10"/>
  <c r="C495" i="10"/>
  <c r="C496" i="10"/>
  <c r="C497" i="10"/>
  <c r="C498" i="10"/>
  <c r="C499" i="10"/>
  <c r="C500" i="10"/>
  <c r="C501" i="10"/>
  <c r="C502" i="10"/>
  <c r="C503" i="10"/>
  <c r="C504" i="10"/>
  <c r="C505" i="10"/>
  <c r="C506" i="10"/>
  <c r="C507" i="10"/>
  <c r="C508" i="10"/>
  <c r="C509" i="10"/>
  <c r="C510" i="10"/>
  <c r="C511" i="10"/>
  <c r="C512" i="10"/>
  <c r="C513" i="10"/>
  <c r="C514" i="10"/>
  <c r="C515" i="10"/>
  <c r="C516" i="10"/>
  <c r="C517" i="10"/>
  <c r="C518" i="10"/>
  <c r="C519" i="10"/>
  <c r="C520" i="10"/>
  <c r="C521" i="10"/>
  <c r="C522" i="10"/>
  <c r="C523" i="10"/>
  <c r="C524" i="10"/>
  <c r="C525" i="10"/>
  <c r="C526" i="10"/>
  <c r="C527" i="10"/>
  <c r="C528" i="10"/>
  <c r="C529" i="10"/>
  <c r="C530" i="10"/>
  <c r="C531" i="10"/>
  <c r="C532" i="10"/>
  <c r="C533" i="10"/>
  <c r="C534" i="10"/>
  <c r="C535" i="10"/>
  <c r="C536" i="10"/>
  <c r="C537" i="10"/>
  <c r="C538" i="10"/>
  <c r="C539" i="10"/>
  <c r="C540" i="10"/>
  <c r="C541" i="10"/>
  <c r="C542" i="10"/>
  <c r="C543" i="10"/>
  <c r="C544" i="10"/>
  <c r="C545" i="10"/>
  <c r="C546" i="10"/>
  <c r="C547" i="10"/>
  <c r="C548" i="10"/>
  <c r="C549" i="10"/>
  <c r="C550" i="10"/>
  <c r="C551" i="10"/>
  <c r="C552" i="10"/>
  <c r="C553" i="10"/>
  <c r="C554" i="10"/>
  <c r="C555" i="10"/>
  <c r="C556" i="10"/>
  <c r="C557" i="10"/>
  <c r="C558" i="10"/>
  <c r="C559" i="10"/>
  <c r="C560" i="10"/>
  <c r="C561" i="10"/>
  <c r="C562" i="10"/>
  <c r="C563" i="10"/>
  <c r="C564" i="10"/>
  <c r="C565" i="10"/>
  <c r="C566" i="10"/>
  <c r="C567" i="10"/>
  <c r="C568" i="10"/>
  <c r="C569" i="10"/>
  <c r="C570" i="10"/>
  <c r="C571" i="10"/>
  <c r="C572" i="10"/>
  <c r="C573" i="10"/>
  <c r="C574" i="10"/>
  <c r="C575" i="10"/>
  <c r="C576" i="10"/>
  <c r="C577" i="10"/>
  <c r="C578" i="10"/>
  <c r="C579" i="10"/>
  <c r="C580" i="10"/>
  <c r="C581" i="10"/>
  <c r="C582" i="10"/>
  <c r="C583" i="10"/>
  <c r="C584" i="10"/>
  <c r="C585" i="10"/>
  <c r="C586" i="10"/>
  <c r="C587" i="10"/>
  <c r="C588" i="10"/>
  <c r="C589" i="10"/>
  <c r="C590" i="10"/>
  <c r="C591" i="10"/>
  <c r="C592" i="10"/>
  <c r="C593" i="10"/>
  <c r="C594" i="10"/>
  <c r="C595" i="10"/>
  <c r="C596" i="10"/>
  <c r="C597" i="10"/>
  <c r="C598" i="10"/>
  <c r="C599" i="10"/>
  <c r="C600" i="10"/>
  <c r="C601" i="10"/>
  <c r="C602" i="10"/>
  <c r="C603" i="10"/>
  <c r="C604" i="10"/>
  <c r="C605" i="10"/>
  <c r="C606" i="10"/>
  <c r="C607" i="10"/>
  <c r="C608" i="10"/>
  <c r="D11" i="10"/>
  <c r="D357" i="10"/>
  <c r="D358" i="10"/>
  <c r="D359" i="10"/>
  <c r="D360" i="10"/>
  <c r="D361" i="10"/>
  <c r="D362" i="10"/>
  <c r="D363" i="10"/>
  <c r="D364" i="10"/>
  <c r="D365" i="10"/>
  <c r="D366" i="10"/>
  <c r="D367" i="10"/>
  <c r="D368" i="10"/>
  <c r="D369" i="10"/>
  <c r="D370" i="10"/>
  <c r="D371" i="10"/>
  <c r="D372" i="10"/>
  <c r="D373" i="10"/>
  <c r="D374" i="10"/>
  <c r="D375" i="10"/>
  <c r="D376" i="10"/>
  <c r="D377" i="10"/>
  <c r="D378" i="10"/>
  <c r="D379" i="10"/>
  <c r="D380" i="10"/>
  <c r="D381" i="10"/>
  <c r="D382" i="10"/>
  <c r="D383" i="10"/>
  <c r="D384" i="10"/>
  <c r="D385" i="10"/>
  <c r="D386" i="10"/>
  <c r="D387" i="10"/>
  <c r="D388" i="10"/>
  <c r="D389" i="10"/>
  <c r="D390" i="10"/>
  <c r="D391" i="10"/>
  <c r="D392" i="10"/>
  <c r="D393" i="10"/>
  <c r="D394" i="10"/>
  <c r="D395" i="10"/>
  <c r="D396" i="10"/>
  <c r="D397" i="10"/>
  <c r="D398" i="10"/>
  <c r="D399" i="10"/>
  <c r="D400" i="10"/>
  <c r="D401" i="10"/>
  <c r="D402" i="10"/>
  <c r="D403" i="10"/>
  <c r="D404" i="10"/>
  <c r="D405" i="10"/>
  <c r="D406" i="10"/>
  <c r="D407" i="10"/>
  <c r="D414" i="10"/>
  <c r="D415" i="10"/>
  <c r="D416" i="10"/>
  <c r="D417" i="10"/>
  <c r="D418" i="10"/>
  <c r="D419" i="10"/>
  <c r="D420" i="10"/>
  <c r="D421" i="10"/>
  <c r="D422" i="10"/>
  <c r="D423" i="10"/>
  <c r="D424" i="10"/>
  <c r="D425" i="10"/>
  <c r="D426" i="10"/>
  <c r="D427" i="10"/>
  <c r="D428" i="10"/>
  <c r="D429" i="10"/>
  <c r="D430" i="10"/>
  <c r="D431" i="10"/>
  <c r="D432" i="10"/>
  <c r="D433" i="10"/>
  <c r="D434" i="10"/>
  <c r="D435" i="10"/>
  <c r="D436" i="10"/>
  <c r="D437" i="10"/>
  <c r="D438" i="10"/>
  <c r="D439" i="10"/>
  <c r="D440" i="10"/>
  <c r="D441" i="10"/>
  <c r="D442" i="10"/>
  <c r="D443" i="10"/>
  <c r="D444" i="10"/>
  <c r="D445" i="10"/>
  <c r="D446" i="10"/>
  <c r="D447" i="10"/>
  <c r="D448" i="10"/>
  <c r="D449" i="10"/>
  <c r="D450" i="10"/>
  <c r="D451" i="10"/>
  <c r="D452" i="10"/>
  <c r="D453" i="10"/>
  <c r="D454" i="10"/>
  <c r="D455" i="10"/>
  <c r="D456" i="10"/>
  <c r="D457" i="10"/>
  <c r="D458" i="10"/>
  <c r="D459" i="10"/>
  <c r="D460" i="10"/>
  <c r="D461" i="10"/>
  <c r="D462" i="10"/>
  <c r="D463" i="10"/>
  <c r="D464" i="10"/>
  <c r="D465" i="10"/>
  <c r="D466" i="10"/>
  <c r="D467" i="10"/>
  <c r="D468" i="10"/>
  <c r="D469" i="10"/>
  <c r="D470" i="10"/>
  <c r="D471" i="10"/>
  <c r="D472" i="10"/>
  <c r="D473" i="10"/>
  <c r="D474" i="10"/>
  <c r="D475" i="10"/>
  <c r="D476" i="10"/>
  <c r="D477" i="10"/>
  <c r="D478" i="10"/>
  <c r="D479" i="10"/>
  <c r="D480" i="10"/>
  <c r="D481" i="10"/>
  <c r="D482" i="10"/>
  <c r="D483" i="10"/>
  <c r="D484" i="10"/>
  <c r="D485" i="10"/>
  <c r="D486" i="10"/>
  <c r="D487" i="10"/>
  <c r="D488" i="10"/>
  <c r="D489" i="10"/>
  <c r="D490" i="10"/>
  <c r="D491" i="10"/>
  <c r="D492" i="10"/>
  <c r="D493" i="10"/>
  <c r="D494" i="10"/>
  <c r="D495" i="10"/>
  <c r="D496" i="10"/>
  <c r="D497" i="10"/>
  <c r="D498" i="10"/>
  <c r="D499" i="10"/>
  <c r="D500" i="10"/>
  <c r="D501" i="10"/>
  <c r="D502" i="10"/>
  <c r="D503" i="10"/>
  <c r="D504" i="10"/>
  <c r="D505" i="10"/>
  <c r="D506" i="10"/>
  <c r="D507" i="10"/>
  <c r="D508" i="10"/>
  <c r="D509" i="10"/>
  <c r="D510" i="10"/>
  <c r="D511" i="10"/>
  <c r="D512" i="10"/>
  <c r="D513" i="10"/>
  <c r="D514" i="10"/>
  <c r="D515" i="10"/>
  <c r="D516" i="10"/>
  <c r="D517" i="10"/>
  <c r="D518" i="10"/>
  <c r="D519" i="10"/>
  <c r="D520" i="10"/>
  <c r="D521" i="10"/>
  <c r="D522" i="10"/>
  <c r="D523" i="10"/>
  <c r="D524" i="10"/>
  <c r="D525" i="10"/>
  <c r="D526" i="10"/>
  <c r="D527" i="10"/>
  <c r="D528" i="10"/>
  <c r="D529" i="10"/>
  <c r="D530" i="10"/>
  <c r="D531" i="10"/>
  <c r="D532" i="10"/>
  <c r="D533" i="10"/>
  <c r="D534" i="10"/>
  <c r="D535" i="10"/>
  <c r="D536" i="10"/>
  <c r="D537" i="10"/>
  <c r="D538" i="10"/>
  <c r="D539" i="10"/>
  <c r="D540" i="10"/>
  <c r="D541" i="10"/>
  <c r="D542" i="10"/>
  <c r="D543" i="10"/>
  <c r="D544" i="10"/>
  <c r="D545" i="10"/>
  <c r="D546" i="10"/>
  <c r="D547" i="10"/>
  <c r="D548" i="10"/>
  <c r="D549" i="10"/>
  <c r="D550" i="10"/>
  <c r="D551" i="10"/>
  <c r="D552" i="10"/>
  <c r="D553" i="10"/>
  <c r="D554" i="10"/>
  <c r="D555" i="10"/>
  <c r="D556" i="10"/>
  <c r="D557" i="10"/>
  <c r="D558" i="10"/>
  <c r="D559" i="10"/>
  <c r="D560" i="10"/>
  <c r="D561" i="10"/>
  <c r="D562" i="10"/>
  <c r="D563" i="10"/>
  <c r="D564" i="10"/>
  <c r="D565" i="10"/>
  <c r="D566" i="10"/>
  <c r="D567" i="10"/>
  <c r="D568" i="10"/>
  <c r="D569" i="10"/>
  <c r="D570" i="10"/>
  <c r="D571" i="10"/>
  <c r="D572" i="10"/>
  <c r="D573" i="10"/>
  <c r="D574" i="10"/>
  <c r="D575" i="10"/>
  <c r="D576" i="10"/>
  <c r="D577" i="10"/>
  <c r="D578" i="10"/>
  <c r="D579" i="10"/>
  <c r="D580" i="10"/>
  <c r="D581" i="10"/>
  <c r="D582" i="10"/>
  <c r="D583" i="10"/>
  <c r="D584" i="10"/>
  <c r="D585" i="10"/>
  <c r="D586" i="10"/>
  <c r="D587" i="10"/>
  <c r="D588" i="10"/>
  <c r="D589" i="10"/>
  <c r="D590" i="10"/>
  <c r="D591" i="10"/>
  <c r="D592" i="10"/>
  <c r="D593" i="10"/>
  <c r="D594" i="10"/>
  <c r="D595" i="10"/>
  <c r="D596" i="10"/>
  <c r="D597" i="10"/>
  <c r="D598" i="10"/>
  <c r="D599" i="10"/>
  <c r="D600" i="10"/>
  <c r="D601" i="10"/>
  <c r="D602" i="10"/>
  <c r="D603" i="10"/>
  <c r="D604" i="10"/>
  <c r="D605" i="10"/>
  <c r="D606" i="10"/>
  <c r="D607" i="10"/>
  <c r="D608" i="10"/>
  <c r="E11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435" i="10"/>
  <c r="E436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56" i="10"/>
  <c r="E45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96" i="10"/>
  <c r="E497" i="10"/>
  <c r="E498" i="10"/>
  <c r="E499" i="10"/>
  <c r="E500" i="10"/>
  <c r="E501" i="10"/>
  <c r="E502" i="10"/>
  <c r="E503" i="10"/>
  <c r="E504" i="10"/>
  <c r="E505" i="10"/>
  <c r="E506" i="10"/>
  <c r="E507" i="10"/>
  <c r="E508" i="10"/>
  <c r="E509" i="10"/>
  <c r="E510" i="10"/>
  <c r="E511" i="10"/>
  <c r="E512" i="10"/>
  <c r="E513" i="10"/>
  <c r="E514" i="10"/>
  <c r="E515" i="10"/>
  <c r="E516" i="10"/>
  <c r="E517" i="10"/>
  <c r="E518" i="10"/>
  <c r="E519" i="10"/>
  <c r="E520" i="10"/>
  <c r="E521" i="10"/>
  <c r="E522" i="10"/>
  <c r="E523" i="10"/>
  <c r="E524" i="10"/>
  <c r="E525" i="10"/>
  <c r="E526" i="10"/>
  <c r="E527" i="10"/>
  <c r="E528" i="10"/>
  <c r="E529" i="10"/>
  <c r="E530" i="10"/>
  <c r="E531" i="10"/>
  <c r="E532" i="10"/>
  <c r="E533" i="10"/>
  <c r="E534" i="10"/>
  <c r="E535" i="10"/>
  <c r="E536" i="10"/>
  <c r="E537" i="10"/>
  <c r="E538" i="10"/>
  <c r="E539" i="10"/>
  <c r="E540" i="10"/>
  <c r="E541" i="10"/>
  <c r="E542" i="10"/>
  <c r="E543" i="10"/>
  <c r="E544" i="10"/>
  <c r="E545" i="10"/>
  <c r="E546" i="10"/>
  <c r="E547" i="10"/>
  <c r="E548" i="10"/>
  <c r="E549" i="10"/>
  <c r="E550" i="10"/>
  <c r="E551" i="10"/>
  <c r="E552" i="10"/>
  <c r="E553" i="10"/>
  <c r="E554" i="10"/>
  <c r="E555" i="10"/>
  <c r="E556" i="10"/>
  <c r="E557" i="10"/>
  <c r="E558" i="10"/>
  <c r="E559" i="10"/>
  <c r="E560" i="10"/>
  <c r="E561" i="10"/>
  <c r="E562" i="10"/>
  <c r="E563" i="10"/>
  <c r="E564" i="10"/>
  <c r="E565" i="10"/>
  <c r="E566" i="10"/>
  <c r="E567" i="10"/>
  <c r="E568" i="10"/>
  <c r="E569" i="10"/>
  <c r="E570" i="10"/>
  <c r="E571" i="10"/>
  <c r="E572" i="10"/>
  <c r="E573" i="10"/>
  <c r="E574" i="10"/>
  <c r="E575" i="10"/>
  <c r="E576" i="10"/>
  <c r="E577" i="10"/>
  <c r="E578" i="10"/>
  <c r="E579" i="10"/>
  <c r="E580" i="10"/>
  <c r="E581" i="10"/>
  <c r="E582" i="10"/>
  <c r="E583" i="10"/>
  <c r="E584" i="10"/>
  <c r="E585" i="10"/>
  <c r="E586" i="10"/>
  <c r="E587" i="10"/>
  <c r="E588" i="10"/>
  <c r="E589" i="10"/>
  <c r="E590" i="10"/>
  <c r="E591" i="10"/>
  <c r="E592" i="10"/>
  <c r="E593" i="10"/>
  <c r="E594" i="10"/>
  <c r="E595" i="10"/>
  <c r="E596" i="10"/>
  <c r="E597" i="10"/>
  <c r="E598" i="10"/>
  <c r="E599" i="10"/>
  <c r="E600" i="10"/>
  <c r="E601" i="10"/>
  <c r="E602" i="10"/>
  <c r="E603" i="10"/>
  <c r="E604" i="10"/>
  <c r="E605" i="10"/>
  <c r="E606" i="10"/>
  <c r="E607" i="10"/>
  <c r="E608" i="10"/>
  <c r="F11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507" i="10"/>
  <c r="F508" i="10"/>
  <c r="F509" i="10"/>
  <c r="F510" i="10"/>
  <c r="F511" i="10"/>
  <c r="F512" i="10"/>
  <c r="F513" i="10"/>
  <c r="F514" i="10"/>
  <c r="F515" i="10"/>
  <c r="F516" i="10"/>
  <c r="F517" i="10"/>
  <c r="F518" i="10"/>
  <c r="F519" i="10"/>
  <c r="F520" i="10"/>
  <c r="F521" i="10"/>
  <c r="F522" i="10"/>
  <c r="F523" i="10"/>
  <c r="F524" i="10"/>
  <c r="F525" i="10"/>
  <c r="F526" i="10"/>
  <c r="F527" i="10"/>
  <c r="F528" i="10"/>
  <c r="F529" i="10"/>
  <c r="B529" i="10"/>
  <c r="F530" i="10"/>
  <c r="F531" i="10"/>
  <c r="F532" i="10"/>
  <c r="F533" i="10"/>
  <c r="F534" i="10"/>
  <c r="F535" i="10"/>
  <c r="F536" i="10"/>
  <c r="F537" i="10"/>
  <c r="F538" i="10"/>
  <c r="F539" i="10"/>
  <c r="F540" i="10"/>
  <c r="F541" i="10"/>
  <c r="F542" i="10"/>
  <c r="F543" i="10"/>
  <c r="F544" i="10"/>
  <c r="F545" i="10"/>
  <c r="F546" i="10"/>
  <c r="F547" i="10"/>
  <c r="F548" i="10"/>
  <c r="F549" i="10"/>
  <c r="F550" i="10"/>
  <c r="F551" i="10"/>
  <c r="F552" i="10"/>
  <c r="F553" i="10"/>
  <c r="F554" i="10"/>
  <c r="F555" i="10"/>
  <c r="F556" i="10"/>
  <c r="F557" i="10"/>
  <c r="F558" i="10"/>
  <c r="F559" i="10"/>
  <c r="F560" i="10"/>
  <c r="F561" i="10"/>
  <c r="F562" i="10"/>
  <c r="F563" i="10"/>
  <c r="F564" i="10"/>
  <c r="F565" i="10"/>
  <c r="F566" i="10"/>
  <c r="F567" i="10"/>
  <c r="F568" i="10"/>
  <c r="F569" i="10"/>
  <c r="F570" i="10"/>
  <c r="F571" i="10"/>
  <c r="F572" i="10"/>
  <c r="F573" i="10"/>
  <c r="F574" i="10"/>
  <c r="F575" i="10"/>
  <c r="F576" i="10"/>
  <c r="F577" i="10"/>
  <c r="F578" i="10"/>
  <c r="F579" i="10"/>
  <c r="F580" i="10"/>
  <c r="F581" i="10"/>
  <c r="F582" i="10"/>
  <c r="F583" i="10"/>
  <c r="F584" i="10"/>
  <c r="F585" i="10"/>
  <c r="F586" i="10"/>
  <c r="F587" i="10"/>
  <c r="F588" i="10"/>
  <c r="F589" i="10"/>
  <c r="F590" i="10"/>
  <c r="F591" i="10"/>
  <c r="F592" i="10"/>
  <c r="F593" i="10"/>
  <c r="F594" i="10"/>
  <c r="F595" i="10"/>
  <c r="F596" i="10"/>
  <c r="F597" i="10"/>
  <c r="F598" i="10"/>
  <c r="F599" i="10"/>
  <c r="F600" i="10"/>
  <c r="F601" i="10"/>
  <c r="F602" i="10"/>
  <c r="F603" i="10"/>
  <c r="F604" i="10"/>
  <c r="F605" i="10"/>
  <c r="F606" i="10"/>
  <c r="F607" i="10"/>
  <c r="F608" i="10"/>
  <c r="H357" i="10"/>
  <c r="H358" i="10"/>
  <c r="H359" i="10"/>
  <c r="H360" i="10"/>
  <c r="H361" i="10"/>
  <c r="H362" i="10"/>
  <c r="H363" i="10"/>
  <c r="H364" i="10"/>
  <c r="H365" i="10"/>
  <c r="H366" i="10"/>
  <c r="H367" i="10"/>
  <c r="H368" i="10"/>
  <c r="H369" i="10"/>
  <c r="H370" i="10"/>
  <c r="H371" i="10"/>
  <c r="H372" i="10"/>
  <c r="H373" i="10"/>
  <c r="H374" i="10"/>
  <c r="H375" i="10"/>
  <c r="H376" i="10"/>
  <c r="H377" i="10"/>
  <c r="H378" i="10"/>
  <c r="H379" i="10"/>
  <c r="H380" i="10"/>
  <c r="H381" i="10"/>
  <c r="H382" i="10"/>
  <c r="H383" i="10"/>
  <c r="H384" i="10"/>
  <c r="H385" i="10"/>
  <c r="H386" i="10"/>
  <c r="H387" i="10"/>
  <c r="H388" i="10"/>
  <c r="H389" i="10"/>
  <c r="H390" i="10"/>
  <c r="H391" i="10"/>
  <c r="H392" i="10"/>
  <c r="H393" i="10"/>
  <c r="H394" i="10"/>
  <c r="H395" i="10"/>
  <c r="H396" i="10"/>
  <c r="H397" i="10"/>
  <c r="H398" i="10"/>
  <c r="H399" i="10"/>
  <c r="H400" i="10"/>
  <c r="H401" i="10"/>
  <c r="H402" i="10"/>
  <c r="H403" i="10"/>
  <c r="H404" i="10"/>
  <c r="H405" i="10"/>
  <c r="H406" i="10"/>
  <c r="H407" i="10"/>
  <c r="H414" i="10"/>
  <c r="H415" i="10"/>
  <c r="H416" i="10"/>
  <c r="H417" i="10"/>
  <c r="H418" i="10"/>
  <c r="H419" i="10"/>
  <c r="H420" i="10"/>
  <c r="H421" i="10"/>
  <c r="H422" i="10"/>
  <c r="H423" i="10"/>
  <c r="H424" i="10"/>
  <c r="H425" i="10"/>
  <c r="H426" i="10"/>
  <c r="H427" i="10"/>
  <c r="H428" i="10"/>
  <c r="H429" i="10"/>
  <c r="H430" i="10"/>
  <c r="H431" i="10"/>
  <c r="H432" i="10"/>
  <c r="H433" i="10"/>
  <c r="H434" i="10"/>
  <c r="H435" i="10"/>
  <c r="H436" i="10"/>
  <c r="H437" i="10"/>
  <c r="H438" i="10"/>
  <c r="H439" i="10"/>
  <c r="H440" i="10"/>
  <c r="H441" i="10"/>
  <c r="H442" i="10"/>
  <c r="H443" i="10"/>
  <c r="H444" i="10"/>
  <c r="H445" i="10"/>
  <c r="H446" i="10"/>
  <c r="H447" i="10"/>
  <c r="H448" i="10"/>
  <c r="H449" i="10"/>
  <c r="H450" i="10"/>
  <c r="H451" i="10"/>
  <c r="H452" i="10"/>
  <c r="H453" i="10"/>
  <c r="H454" i="10"/>
  <c r="H455" i="10"/>
  <c r="H456" i="10"/>
  <c r="H457" i="10"/>
  <c r="H458" i="10"/>
  <c r="H459" i="10"/>
  <c r="H460" i="10"/>
  <c r="H461" i="10"/>
  <c r="H462" i="10"/>
  <c r="H463" i="10"/>
  <c r="H464" i="10"/>
  <c r="H465" i="10"/>
  <c r="H466" i="10"/>
  <c r="H467" i="10"/>
  <c r="H468" i="10"/>
  <c r="H469" i="10"/>
  <c r="H470" i="10"/>
  <c r="H471" i="10"/>
  <c r="H472" i="10"/>
  <c r="H474" i="10"/>
  <c r="H475" i="10"/>
  <c r="H476" i="10"/>
  <c r="H477" i="10"/>
  <c r="H478" i="10"/>
  <c r="H479" i="10"/>
  <c r="H480" i="10"/>
  <c r="H481" i="10"/>
  <c r="H482" i="10"/>
  <c r="H483" i="10"/>
  <c r="H484" i="10"/>
  <c r="H485" i="10"/>
  <c r="H486" i="10"/>
  <c r="H487" i="10"/>
  <c r="H488" i="10"/>
  <c r="H489" i="10"/>
  <c r="H490" i="10"/>
  <c r="H491" i="10"/>
  <c r="H492" i="10"/>
  <c r="H493" i="10"/>
  <c r="H494" i="10"/>
  <c r="H495" i="10"/>
  <c r="H496" i="10"/>
  <c r="H497" i="10"/>
  <c r="H498" i="10"/>
  <c r="H499" i="10"/>
  <c r="H500" i="10"/>
  <c r="H501" i="10"/>
  <c r="H502" i="10"/>
  <c r="H503" i="10"/>
  <c r="H504" i="10"/>
  <c r="H505" i="10"/>
  <c r="H506" i="10"/>
  <c r="H507" i="10"/>
  <c r="H508" i="10"/>
  <c r="H509" i="10"/>
  <c r="H510" i="10"/>
  <c r="H511" i="10"/>
  <c r="H512" i="10"/>
  <c r="H513" i="10"/>
  <c r="H514" i="10"/>
  <c r="H515" i="10"/>
  <c r="H516" i="10"/>
  <c r="H517" i="10"/>
  <c r="H518" i="10"/>
  <c r="H519" i="10"/>
  <c r="H520" i="10"/>
  <c r="H521" i="10"/>
  <c r="H522" i="10"/>
  <c r="H523" i="10"/>
  <c r="H524" i="10"/>
  <c r="H525" i="10"/>
  <c r="H526" i="10"/>
  <c r="H527" i="10"/>
  <c r="H528" i="10"/>
  <c r="H529" i="10"/>
  <c r="H530" i="10"/>
  <c r="H531" i="10"/>
  <c r="H532" i="10"/>
  <c r="H533" i="10"/>
  <c r="H534" i="10"/>
  <c r="H535" i="10"/>
  <c r="H536" i="10"/>
  <c r="H537" i="10"/>
  <c r="H538" i="10"/>
  <c r="H539" i="10"/>
  <c r="H540" i="10"/>
  <c r="H541" i="10"/>
  <c r="H542" i="10"/>
  <c r="H543" i="10"/>
  <c r="H544" i="10"/>
  <c r="H545" i="10"/>
  <c r="H546" i="10"/>
  <c r="H547" i="10"/>
  <c r="H548" i="10"/>
  <c r="H549" i="10"/>
  <c r="H550" i="10"/>
  <c r="H551" i="10"/>
  <c r="H552" i="10"/>
  <c r="H553" i="10"/>
  <c r="H554" i="10"/>
  <c r="H555" i="10"/>
  <c r="H556" i="10"/>
  <c r="H557" i="10"/>
  <c r="H558" i="10"/>
  <c r="H559" i="10"/>
  <c r="H560" i="10"/>
  <c r="H561" i="10"/>
  <c r="H562" i="10"/>
  <c r="H563" i="10"/>
  <c r="H564" i="10"/>
  <c r="H565" i="10"/>
  <c r="H566" i="10"/>
  <c r="H567" i="10"/>
  <c r="H568" i="10"/>
  <c r="H569" i="10"/>
  <c r="H570" i="10"/>
  <c r="H571" i="10"/>
  <c r="H572" i="10"/>
  <c r="H573" i="10"/>
  <c r="H574" i="10"/>
  <c r="H575" i="10"/>
  <c r="H576" i="10"/>
  <c r="H577" i="10"/>
  <c r="H578" i="10"/>
  <c r="H579" i="10"/>
  <c r="H580" i="10"/>
  <c r="H581" i="10"/>
  <c r="H582" i="10"/>
  <c r="H583" i="10"/>
  <c r="H584" i="10"/>
  <c r="H585" i="10"/>
  <c r="H586" i="10"/>
  <c r="H587" i="10"/>
  <c r="H588" i="10"/>
  <c r="H589" i="10"/>
  <c r="H590" i="10"/>
  <c r="H591" i="10"/>
  <c r="H592" i="10"/>
  <c r="H593" i="10"/>
  <c r="H594" i="10"/>
  <c r="H595" i="10"/>
  <c r="H596" i="10"/>
  <c r="H597" i="10"/>
  <c r="H598" i="10"/>
  <c r="H599" i="10"/>
  <c r="H600" i="10"/>
  <c r="H601" i="10"/>
  <c r="H602" i="10"/>
  <c r="H603" i="10"/>
  <c r="H604" i="10"/>
  <c r="H605" i="10"/>
  <c r="H606" i="10"/>
  <c r="H607" i="10"/>
  <c r="H608" i="10"/>
  <c r="I357" i="10"/>
  <c r="I358" i="10"/>
  <c r="I359" i="10"/>
  <c r="I360" i="10"/>
  <c r="I361" i="10"/>
  <c r="I362" i="10"/>
  <c r="I363" i="10"/>
  <c r="I364" i="10"/>
  <c r="I365" i="10"/>
  <c r="I366" i="10"/>
  <c r="I367" i="10"/>
  <c r="I368" i="10"/>
  <c r="I369" i="10"/>
  <c r="I370" i="10"/>
  <c r="I371" i="10"/>
  <c r="I372" i="10"/>
  <c r="I373" i="10"/>
  <c r="I374" i="10"/>
  <c r="I375" i="10"/>
  <c r="I376" i="10"/>
  <c r="I377" i="10"/>
  <c r="I378" i="10"/>
  <c r="I379" i="10"/>
  <c r="I380" i="10"/>
  <c r="I381" i="10"/>
  <c r="I382" i="10"/>
  <c r="I383" i="10"/>
  <c r="I384" i="10"/>
  <c r="I385" i="10"/>
  <c r="I386" i="10"/>
  <c r="I387" i="10"/>
  <c r="I388" i="10"/>
  <c r="I389" i="10"/>
  <c r="I390" i="10"/>
  <c r="I391" i="10"/>
  <c r="I392" i="10"/>
  <c r="I393" i="10"/>
  <c r="I394" i="10"/>
  <c r="I395" i="10"/>
  <c r="I396" i="10"/>
  <c r="I397" i="10"/>
  <c r="I399" i="10"/>
  <c r="I400" i="10"/>
  <c r="I401" i="10"/>
  <c r="I403" i="10"/>
  <c r="I404" i="10"/>
  <c r="I405" i="10"/>
  <c r="I406" i="10"/>
  <c r="I414" i="10"/>
  <c r="I415" i="10"/>
  <c r="I416" i="10"/>
  <c r="I418" i="10"/>
  <c r="I419" i="10"/>
  <c r="I421" i="10"/>
  <c r="I422" i="10"/>
  <c r="I424" i="10"/>
  <c r="I425" i="10"/>
  <c r="I427" i="10"/>
  <c r="I428" i="10"/>
  <c r="I430" i="10"/>
  <c r="I431" i="10"/>
  <c r="I432" i="10"/>
  <c r="I434" i="10"/>
  <c r="I435" i="10"/>
  <c r="I436" i="10"/>
  <c r="I437" i="10"/>
  <c r="I438" i="10"/>
  <c r="I439" i="10"/>
  <c r="I441" i="10"/>
  <c r="I442" i="10"/>
  <c r="I443" i="10"/>
  <c r="I444" i="10"/>
  <c r="I446" i="10"/>
  <c r="I447" i="10"/>
  <c r="I448" i="10"/>
  <c r="I449" i="10"/>
  <c r="I450" i="10"/>
  <c r="I452" i="10"/>
  <c r="I453" i="10"/>
  <c r="I454" i="10"/>
  <c r="I456" i="10"/>
  <c r="I457" i="10"/>
  <c r="I458" i="10"/>
  <c r="I459" i="10"/>
  <c r="I461" i="10"/>
  <c r="I462" i="10"/>
  <c r="I463" i="10"/>
  <c r="I464" i="10"/>
  <c r="I466" i="10"/>
  <c r="I467" i="10"/>
  <c r="I468" i="10"/>
  <c r="I470" i="10"/>
  <c r="I471" i="10"/>
  <c r="I472" i="10"/>
  <c r="I473" i="10"/>
  <c r="I474" i="10"/>
  <c r="I476" i="10"/>
  <c r="I477" i="10"/>
  <c r="I478" i="10"/>
  <c r="I480" i="10"/>
  <c r="I481" i="10"/>
  <c r="I482" i="10"/>
  <c r="I483" i="10"/>
  <c r="I485" i="10"/>
  <c r="I486" i="10"/>
  <c r="I487" i="10"/>
  <c r="I488" i="10"/>
  <c r="I489" i="10"/>
  <c r="I491" i="10"/>
  <c r="I492" i="10"/>
  <c r="I493" i="10"/>
  <c r="I494" i="10"/>
  <c r="I496" i="10"/>
  <c r="I497" i="10"/>
  <c r="I498" i="10"/>
  <c r="I499" i="10"/>
  <c r="I501" i="10"/>
  <c r="I502" i="10"/>
  <c r="I503" i="10"/>
  <c r="I504" i="10"/>
  <c r="I506" i="10"/>
  <c r="I507" i="10"/>
  <c r="I508" i="10"/>
  <c r="I510" i="10"/>
  <c r="I511" i="10"/>
  <c r="I512" i="10"/>
  <c r="I514" i="10"/>
  <c r="I515" i="10"/>
  <c r="I516" i="10"/>
  <c r="I517" i="10"/>
  <c r="I519" i="10"/>
  <c r="I520" i="10"/>
  <c r="I521" i="10"/>
  <c r="I522" i="10"/>
  <c r="I523" i="10"/>
  <c r="I524" i="10"/>
  <c r="I526" i="10"/>
  <c r="I527" i="10"/>
  <c r="I528" i="10"/>
  <c r="I529" i="10"/>
  <c r="I531" i="10"/>
  <c r="I532" i="10"/>
  <c r="I533" i="10"/>
  <c r="I534" i="10"/>
  <c r="I536" i="10"/>
  <c r="I537" i="10"/>
  <c r="I538" i="10"/>
  <c r="I539" i="10"/>
  <c r="I541" i="10"/>
  <c r="I542" i="10"/>
  <c r="I543" i="10"/>
  <c r="I544" i="10"/>
  <c r="I546" i="10"/>
  <c r="I547" i="10"/>
  <c r="I548" i="10"/>
  <c r="I549" i="10"/>
  <c r="I550" i="10"/>
  <c r="I551" i="10"/>
  <c r="I553" i="10"/>
  <c r="I554" i="10"/>
  <c r="I555" i="10"/>
  <c r="I557" i="10"/>
  <c r="I558" i="10"/>
  <c r="I559" i="10"/>
  <c r="I560" i="10"/>
  <c r="I562" i="10"/>
  <c r="I563" i="10"/>
  <c r="I564" i="10"/>
  <c r="I565" i="10"/>
  <c r="I567" i="10"/>
  <c r="I568" i="10"/>
  <c r="I569" i="10"/>
  <c r="I570" i="10"/>
  <c r="I571" i="10"/>
  <c r="I573" i="10"/>
  <c r="I574" i="10"/>
  <c r="I575" i="10"/>
  <c r="I576" i="10"/>
  <c r="I577" i="10"/>
  <c r="I579" i="10"/>
  <c r="I580" i="10"/>
  <c r="I581" i="10"/>
  <c r="I582" i="10"/>
  <c r="I583" i="10"/>
  <c r="I585" i="10"/>
  <c r="I586" i="10"/>
  <c r="I587" i="10"/>
  <c r="I588" i="10"/>
  <c r="I589" i="10"/>
  <c r="I591" i="10"/>
  <c r="I592" i="10"/>
  <c r="I593" i="10"/>
  <c r="I594" i="10"/>
  <c r="I595" i="10"/>
  <c r="I597" i="10"/>
  <c r="I598" i="10"/>
  <c r="I599" i="10"/>
  <c r="I600" i="10"/>
  <c r="I601" i="10"/>
  <c r="I603" i="10"/>
  <c r="I604" i="10"/>
  <c r="I605" i="10"/>
  <c r="I606" i="10"/>
  <c r="I607" i="10"/>
  <c r="K400" i="10"/>
  <c r="K401" i="10"/>
  <c r="K404" i="10"/>
  <c r="K405" i="10"/>
  <c r="K406" i="10"/>
  <c r="K416" i="10"/>
  <c r="K419" i="10"/>
  <c r="K422" i="10"/>
  <c r="K425" i="10"/>
  <c r="K428" i="10"/>
  <c r="K429" i="10"/>
  <c r="K430" i="10"/>
  <c r="K431" i="10"/>
  <c r="K432" i="10"/>
  <c r="K435" i="10"/>
  <c r="K436" i="10"/>
  <c r="K437" i="10"/>
  <c r="K438" i="10"/>
  <c r="K439" i="10"/>
  <c r="K442" i="10"/>
  <c r="K443" i="10"/>
  <c r="K444" i="10"/>
  <c r="K447" i="10"/>
  <c r="K448" i="10"/>
  <c r="K449" i="10"/>
  <c r="K450" i="10"/>
  <c r="K454" i="10"/>
  <c r="K458" i="10"/>
  <c r="K459" i="10"/>
  <c r="K462" i="10"/>
  <c r="K463" i="10"/>
  <c r="K464" i="10"/>
  <c r="K467" i="10"/>
  <c r="K468" i="10"/>
  <c r="K472" i="10"/>
  <c r="K473" i="10"/>
  <c r="K474" i="10"/>
  <c r="K478" i="10"/>
  <c r="K482" i="10"/>
  <c r="K483" i="10"/>
  <c r="K488" i="10"/>
  <c r="K489" i="10"/>
  <c r="K493" i="10"/>
  <c r="K494" i="10"/>
  <c r="K499" i="10"/>
  <c r="K504" i="10"/>
  <c r="K508" i="10"/>
  <c r="K512" i="10"/>
  <c r="K517" i="10"/>
  <c r="K522" i="10"/>
  <c r="K523" i="10"/>
  <c r="K524" i="10"/>
  <c r="K529" i="10"/>
  <c r="K534" i="10"/>
  <c r="K539" i="10"/>
  <c r="K543" i="10"/>
  <c r="K544" i="10"/>
  <c r="K549" i="10"/>
  <c r="K550" i="10"/>
  <c r="K551" i="10"/>
  <c r="K554" i="10"/>
  <c r="K555" i="10"/>
  <c r="K560" i="10"/>
  <c r="K565" i="10"/>
  <c r="K570" i="10"/>
  <c r="K571" i="10"/>
  <c r="K576" i="10"/>
  <c r="K577" i="10"/>
  <c r="K582" i="10"/>
  <c r="K583" i="10"/>
  <c r="K588" i="10"/>
  <c r="K589" i="10"/>
  <c r="K594" i="10"/>
  <c r="K595" i="10"/>
  <c r="K600" i="10"/>
  <c r="K601" i="10"/>
  <c r="K606" i="10"/>
  <c r="K607" i="10"/>
  <c r="M400" i="10"/>
  <c r="M401" i="10"/>
  <c r="M404" i="10"/>
  <c r="M405" i="10"/>
  <c r="M406" i="10"/>
  <c r="M416" i="10"/>
  <c r="M419" i="10"/>
  <c r="M422" i="10"/>
  <c r="M425" i="10"/>
  <c r="M428" i="10"/>
  <c r="M430" i="10"/>
  <c r="M431" i="10"/>
  <c r="M432" i="10"/>
  <c r="M435" i="10"/>
  <c r="M436" i="10"/>
  <c r="M437" i="10"/>
  <c r="M438" i="10"/>
  <c r="M439" i="10"/>
  <c r="M442" i="10"/>
  <c r="M443" i="10"/>
  <c r="M444" i="10"/>
  <c r="M447" i="10"/>
  <c r="M448" i="10"/>
  <c r="M449" i="10"/>
  <c r="M450" i="10"/>
  <c r="M454" i="10"/>
  <c r="M458" i="10"/>
  <c r="M459" i="10"/>
  <c r="M463" i="10"/>
  <c r="M464" i="10"/>
  <c r="M467" i="10"/>
  <c r="M468" i="10"/>
  <c r="M473" i="10"/>
  <c r="M474" i="10"/>
  <c r="M478" i="10"/>
  <c r="M482" i="10"/>
  <c r="M483" i="10"/>
  <c r="M488" i="10"/>
  <c r="M489" i="10"/>
  <c r="M493" i="10"/>
  <c r="M494" i="10"/>
  <c r="M499" i="10"/>
  <c r="M504" i="10"/>
  <c r="M508" i="10"/>
  <c r="M512" i="10"/>
  <c r="M517" i="10"/>
  <c r="M522" i="10"/>
  <c r="M523" i="10"/>
  <c r="M524" i="10"/>
  <c r="M529" i="10"/>
  <c r="M534" i="10"/>
  <c r="M539" i="10"/>
  <c r="M543" i="10"/>
  <c r="M544" i="10"/>
  <c r="M549" i="10"/>
  <c r="M550" i="10"/>
  <c r="M551" i="10"/>
  <c r="M554" i="10"/>
  <c r="M555" i="10"/>
  <c r="M560" i="10"/>
  <c r="M565" i="10"/>
  <c r="M570" i="10"/>
  <c r="M571" i="10"/>
  <c r="M576" i="10"/>
  <c r="M577" i="10"/>
  <c r="M582" i="10"/>
  <c r="M583" i="10"/>
  <c r="M588" i="10"/>
  <c r="M589" i="10"/>
  <c r="M594" i="10"/>
  <c r="M595" i="10"/>
  <c r="M600" i="10"/>
  <c r="M601" i="10"/>
  <c r="M606" i="10"/>
  <c r="M607" i="10"/>
  <c r="P11" i="10"/>
  <c r="P357" i="10"/>
  <c r="P358" i="10"/>
  <c r="P359" i="10"/>
  <c r="P360" i="10"/>
  <c r="P361" i="10"/>
  <c r="P362" i="10"/>
  <c r="P363" i="10"/>
  <c r="P364" i="10"/>
  <c r="P365" i="10"/>
  <c r="P366" i="10"/>
  <c r="P367" i="10"/>
  <c r="P368" i="10"/>
  <c r="P369" i="10"/>
  <c r="P370" i="10"/>
  <c r="P371" i="10"/>
  <c r="P372" i="10"/>
  <c r="P373" i="10"/>
  <c r="P374" i="10"/>
  <c r="P375" i="10"/>
  <c r="P376" i="10"/>
  <c r="P377" i="10"/>
  <c r="P378" i="10"/>
  <c r="P379" i="10"/>
  <c r="P380" i="10"/>
  <c r="P381" i="10"/>
  <c r="P382" i="10"/>
  <c r="P383" i="10"/>
  <c r="P384" i="10"/>
  <c r="P385" i="10"/>
  <c r="P386" i="10"/>
  <c r="P387" i="10"/>
  <c r="P388" i="10"/>
  <c r="P389" i="10"/>
  <c r="P390" i="10"/>
  <c r="P391" i="10"/>
  <c r="P392" i="10"/>
  <c r="P393" i="10"/>
  <c r="P394" i="10"/>
  <c r="P395" i="10"/>
  <c r="P396" i="10"/>
  <c r="P398" i="10"/>
  <c r="P399" i="10"/>
  <c r="P400" i="10"/>
  <c r="P401" i="10"/>
  <c r="P402" i="10"/>
  <c r="P403" i="10"/>
  <c r="P404" i="10"/>
  <c r="P405" i="10"/>
  <c r="P406" i="10"/>
  <c r="P407" i="10"/>
  <c r="P414" i="10"/>
  <c r="P415" i="10"/>
  <c r="P416" i="10"/>
  <c r="P417" i="10"/>
  <c r="P418" i="10"/>
  <c r="P419" i="10"/>
  <c r="P420" i="10"/>
  <c r="P421" i="10"/>
  <c r="P422" i="10"/>
  <c r="P423" i="10"/>
  <c r="P424" i="10"/>
  <c r="P425" i="10"/>
  <c r="P426" i="10"/>
  <c r="P427" i="10"/>
  <c r="P428" i="10"/>
  <c r="P429" i="10"/>
  <c r="P430" i="10"/>
  <c r="P431" i="10"/>
  <c r="P432" i="10"/>
  <c r="P433" i="10"/>
  <c r="P434" i="10"/>
  <c r="P435" i="10"/>
  <c r="P436" i="10"/>
  <c r="P437" i="10"/>
  <c r="P438" i="10"/>
  <c r="P439" i="10"/>
  <c r="P440" i="10"/>
  <c r="P441" i="10"/>
  <c r="P442" i="10"/>
  <c r="P443" i="10"/>
  <c r="P444" i="10"/>
  <c r="P445" i="10"/>
  <c r="P446" i="10"/>
  <c r="P447" i="10"/>
  <c r="P448" i="10"/>
  <c r="P449" i="10"/>
  <c r="P450" i="10"/>
  <c r="P451" i="10"/>
  <c r="P452" i="10"/>
  <c r="P453" i="10"/>
  <c r="P454" i="10"/>
  <c r="P455" i="10"/>
  <c r="P456" i="10"/>
  <c r="P457" i="10"/>
  <c r="P458" i="10"/>
  <c r="P459" i="10"/>
  <c r="P460" i="10"/>
  <c r="P461" i="10"/>
  <c r="P462" i="10"/>
  <c r="P463" i="10"/>
  <c r="P464" i="10"/>
  <c r="P465" i="10"/>
  <c r="P466" i="10"/>
  <c r="P467" i="10"/>
  <c r="P468" i="10"/>
  <c r="P469" i="10"/>
  <c r="P470" i="10"/>
  <c r="P471" i="10"/>
  <c r="P472" i="10"/>
  <c r="P473" i="10"/>
  <c r="P474" i="10"/>
  <c r="P475" i="10"/>
  <c r="P476" i="10"/>
  <c r="P477" i="10"/>
  <c r="P478" i="10"/>
  <c r="P479" i="10"/>
  <c r="P480" i="10"/>
  <c r="P481" i="10"/>
  <c r="P482" i="10"/>
  <c r="P483" i="10"/>
  <c r="P484" i="10"/>
  <c r="P485" i="10"/>
  <c r="P486" i="10"/>
  <c r="P487" i="10"/>
  <c r="P488" i="10"/>
  <c r="P489" i="10"/>
  <c r="P490" i="10"/>
  <c r="P491" i="10"/>
  <c r="P492" i="10"/>
  <c r="P493" i="10"/>
  <c r="P494" i="10"/>
  <c r="P495" i="10"/>
  <c r="P496" i="10"/>
  <c r="P497" i="10"/>
  <c r="P498" i="10"/>
  <c r="P499" i="10"/>
  <c r="P500" i="10"/>
  <c r="P501" i="10"/>
  <c r="P502" i="10"/>
  <c r="P503" i="10"/>
  <c r="P504" i="10"/>
  <c r="P505" i="10"/>
  <c r="P506" i="10"/>
  <c r="P507" i="10"/>
  <c r="P508" i="10"/>
  <c r="P509" i="10"/>
  <c r="P510" i="10"/>
  <c r="P511" i="10"/>
  <c r="P512" i="10"/>
  <c r="P513" i="10"/>
  <c r="P514" i="10"/>
  <c r="P515" i="10"/>
  <c r="P516" i="10"/>
  <c r="P517" i="10"/>
  <c r="P518" i="10"/>
  <c r="P519" i="10"/>
  <c r="P520" i="10"/>
  <c r="P521" i="10"/>
  <c r="P522" i="10"/>
  <c r="P523" i="10"/>
  <c r="P524" i="10"/>
  <c r="P525" i="10"/>
  <c r="P526" i="10"/>
  <c r="P527" i="10"/>
  <c r="P528" i="10"/>
  <c r="P529" i="10"/>
  <c r="P530" i="10"/>
  <c r="P531" i="10"/>
  <c r="P532" i="10"/>
  <c r="P533" i="10"/>
  <c r="P534" i="10"/>
  <c r="P535" i="10"/>
  <c r="P536" i="10"/>
  <c r="P537" i="10"/>
  <c r="P538" i="10"/>
  <c r="P539" i="10"/>
  <c r="P540" i="10"/>
  <c r="P541" i="10"/>
  <c r="P542" i="10"/>
  <c r="P543" i="10"/>
  <c r="P544" i="10"/>
  <c r="P545" i="10"/>
  <c r="P546" i="10"/>
  <c r="P547" i="10"/>
  <c r="P548" i="10"/>
  <c r="P549" i="10"/>
  <c r="P550" i="10"/>
  <c r="P551" i="10"/>
  <c r="P552" i="10"/>
  <c r="P553" i="10"/>
  <c r="P554" i="10"/>
  <c r="P555" i="10"/>
  <c r="P556" i="10"/>
  <c r="P557" i="10"/>
  <c r="P558" i="10"/>
  <c r="P559" i="10"/>
  <c r="P560" i="10"/>
  <c r="P561" i="10"/>
  <c r="P562" i="10"/>
  <c r="P563" i="10"/>
  <c r="P564" i="10"/>
  <c r="P565" i="10"/>
  <c r="P566" i="10"/>
  <c r="P567" i="10"/>
  <c r="P568" i="10"/>
  <c r="P569" i="10"/>
  <c r="P570" i="10"/>
  <c r="P571" i="10"/>
  <c r="P572" i="10"/>
  <c r="P573" i="10"/>
  <c r="P574" i="10"/>
  <c r="P575" i="10"/>
  <c r="P576" i="10"/>
  <c r="P577" i="10"/>
  <c r="P582" i="10"/>
  <c r="P583" i="10"/>
  <c r="P584" i="10"/>
  <c r="P585" i="10"/>
  <c r="P586" i="10"/>
  <c r="P587" i="10"/>
  <c r="P588" i="10"/>
  <c r="P589" i="10"/>
  <c r="P590" i="10"/>
  <c r="P591" i="10"/>
  <c r="P592" i="10"/>
  <c r="P593" i="10"/>
  <c r="P594" i="10"/>
  <c r="P595" i="10"/>
  <c r="P596" i="10"/>
  <c r="P597" i="10"/>
  <c r="P598" i="10"/>
  <c r="P599" i="10"/>
  <c r="P600" i="10"/>
  <c r="P601" i="10"/>
  <c r="P602" i="10"/>
  <c r="P603" i="10"/>
  <c r="P604" i="10"/>
  <c r="P605" i="10"/>
  <c r="P606" i="10"/>
  <c r="P607" i="10"/>
  <c r="P608" i="10"/>
  <c r="B609" i="10"/>
  <c r="B610" i="10"/>
  <c r="B611" i="10"/>
  <c r="B612" i="10"/>
  <c r="B614" i="10"/>
  <c r="B615" i="10"/>
  <c r="B616" i="10"/>
  <c r="B617" i="10"/>
  <c r="B619" i="10"/>
  <c r="B620" i="10"/>
  <c r="B621" i="10"/>
  <c r="B622" i="10"/>
  <c r="B624" i="10"/>
  <c r="B625" i="10"/>
  <c r="B626" i="10"/>
  <c r="B627" i="10"/>
  <c r="B629" i="10"/>
  <c r="B630" i="10"/>
  <c r="B631" i="10"/>
  <c r="B632" i="10"/>
  <c r="B633" i="10"/>
  <c r="B635" i="10"/>
  <c r="B636" i="10"/>
  <c r="B637" i="10"/>
  <c r="B638" i="10"/>
  <c r="B640" i="10"/>
  <c r="B641" i="10"/>
  <c r="B642" i="10"/>
  <c r="B643" i="10"/>
  <c r="B645" i="10"/>
  <c r="B646" i="10"/>
  <c r="B647" i="10"/>
  <c r="B648" i="10"/>
  <c r="B650" i="10"/>
  <c r="B651" i="10"/>
  <c r="B652" i="10"/>
  <c r="B654" i="10"/>
  <c r="B656" i="10"/>
  <c r="B657" i="10"/>
  <c r="B658" i="10"/>
  <c r="B659" i="10"/>
  <c r="B660" i="10"/>
  <c r="B662" i="10"/>
  <c r="B663" i="10"/>
  <c r="B664" i="10"/>
  <c r="B665" i="10"/>
  <c r="B667" i="10"/>
  <c r="B668" i="10"/>
  <c r="B669" i="10"/>
  <c r="B670" i="10"/>
  <c r="B672" i="10"/>
  <c r="B673" i="10"/>
  <c r="B674" i="10"/>
  <c r="B675" i="10"/>
  <c r="B676" i="10"/>
  <c r="B678" i="10"/>
  <c r="B679" i="10"/>
  <c r="B680" i="10"/>
  <c r="B681" i="10"/>
  <c r="B682" i="10"/>
  <c r="B684" i="10"/>
  <c r="B685" i="10"/>
  <c r="B686" i="10"/>
  <c r="B687" i="10"/>
  <c r="B688" i="10"/>
  <c r="B690" i="10"/>
  <c r="B691" i="10"/>
  <c r="B692" i="10"/>
  <c r="B693" i="10"/>
  <c r="B695" i="10"/>
  <c r="B696" i="10"/>
  <c r="B697" i="10"/>
  <c r="B698" i="10"/>
  <c r="B700" i="10"/>
  <c r="B702" i="10"/>
  <c r="B703" i="10"/>
  <c r="B704" i="10"/>
  <c r="B705" i="10"/>
  <c r="B706" i="10"/>
  <c r="B707" i="10"/>
  <c r="B709" i="10"/>
  <c r="B710" i="10"/>
  <c r="B711" i="10"/>
  <c r="B712" i="10"/>
  <c r="B713" i="10"/>
  <c r="B715" i="10"/>
  <c r="B716" i="10"/>
  <c r="B717" i="10"/>
  <c r="B718" i="10"/>
  <c r="B719" i="10"/>
  <c r="B720" i="10"/>
  <c r="B721" i="10"/>
  <c r="B722" i="10"/>
  <c r="B723" i="10"/>
  <c r="B724" i="10"/>
  <c r="B725" i="10"/>
  <c r="B726" i="10"/>
  <c r="B727" i="10"/>
  <c r="B728" i="10"/>
  <c r="B730" i="10"/>
  <c r="B731" i="10"/>
  <c r="B733" i="10"/>
  <c r="B734" i="10"/>
  <c r="B735" i="10"/>
  <c r="B736" i="10"/>
  <c r="B738" i="10"/>
  <c r="B739" i="10"/>
  <c r="B740" i="10"/>
  <c r="B742" i="10"/>
  <c r="B743" i="10"/>
  <c r="B744" i="10"/>
  <c r="B745" i="10"/>
  <c r="B746" i="10"/>
  <c r="B747" i="10"/>
  <c r="B749" i="10"/>
  <c r="B750" i="10"/>
  <c r="B751" i="10"/>
  <c r="B752" i="10"/>
  <c r="B754" i="10"/>
  <c r="B755" i="10"/>
  <c r="B756" i="10"/>
  <c r="B757" i="10"/>
  <c r="B759" i="10"/>
  <c r="B760" i="10"/>
  <c r="B761" i="10"/>
  <c r="B763" i="10"/>
  <c r="B764" i="10"/>
  <c r="B765" i="10"/>
  <c r="B766" i="10"/>
  <c r="B767" i="10"/>
  <c r="B769" i="10"/>
  <c r="B770" i="10"/>
  <c r="B771" i="10"/>
  <c r="B772" i="10"/>
  <c r="B773" i="10"/>
  <c r="B775" i="10"/>
  <c r="B776" i="10"/>
  <c r="B777" i="10"/>
  <c r="B778" i="10"/>
  <c r="B780" i="10"/>
  <c r="B781" i="10"/>
  <c r="B782" i="10"/>
  <c r="B784" i="10"/>
  <c r="B785" i="10"/>
  <c r="B787" i="10"/>
  <c r="B788" i="10"/>
  <c r="B789" i="10"/>
  <c r="B790" i="10"/>
  <c r="B791" i="10"/>
  <c r="B793" i="10"/>
  <c r="B794" i="10"/>
  <c r="B795" i="10"/>
  <c r="C609" i="10"/>
  <c r="C610" i="10"/>
  <c r="C611" i="10"/>
  <c r="C612" i="10"/>
  <c r="C613" i="10"/>
  <c r="C614" i="10"/>
  <c r="C615" i="10"/>
  <c r="C616" i="10"/>
  <c r="C617" i="10"/>
  <c r="C618" i="10"/>
  <c r="C619" i="10"/>
  <c r="C620" i="10"/>
  <c r="C621" i="10"/>
  <c r="C622" i="10"/>
  <c r="C623" i="10"/>
  <c r="C624" i="10"/>
  <c r="C625" i="10"/>
  <c r="C626" i="10"/>
  <c r="C627" i="10"/>
  <c r="C628" i="10"/>
  <c r="C629" i="10"/>
  <c r="C630" i="10"/>
  <c r="C631" i="10"/>
  <c r="C632" i="10"/>
  <c r="C633" i="10"/>
  <c r="C634" i="10"/>
  <c r="C635" i="10"/>
  <c r="C636" i="10"/>
  <c r="C637" i="10"/>
  <c r="C638" i="10"/>
  <c r="C639" i="10"/>
  <c r="C640" i="10"/>
  <c r="C641" i="10"/>
  <c r="C642" i="10"/>
  <c r="C643" i="10"/>
  <c r="C644" i="10"/>
  <c r="C645" i="10"/>
  <c r="C646" i="10"/>
  <c r="C647" i="10"/>
  <c r="C648" i="10"/>
  <c r="C649" i="10"/>
  <c r="C650" i="10"/>
  <c r="C651" i="10"/>
  <c r="C652" i="10"/>
  <c r="C653" i="10"/>
  <c r="B653" i="10"/>
  <c r="C654" i="10"/>
  <c r="C655" i="10"/>
  <c r="C656" i="10"/>
  <c r="C657" i="10"/>
  <c r="C658" i="10"/>
  <c r="C659" i="10"/>
  <c r="C660" i="10"/>
  <c r="C661" i="10"/>
  <c r="C662" i="10"/>
  <c r="C663" i="10"/>
  <c r="C664" i="10"/>
  <c r="C665" i="10"/>
  <c r="C666" i="10"/>
  <c r="C667" i="10"/>
  <c r="C668" i="10"/>
  <c r="C669" i="10"/>
  <c r="C670" i="10"/>
  <c r="C671" i="10"/>
  <c r="C672" i="10"/>
  <c r="C673" i="10"/>
  <c r="C674" i="10"/>
  <c r="C675" i="10"/>
  <c r="C676" i="10"/>
  <c r="C677" i="10"/>
  <c r="C678" i="10"/>
  <c r="C679" i="10"/>
  <c r="C680" i="10"/>
  <c r="C681" i="10"/>
  <c r="C682" i="10"/>
  <c r="C683" i="10"/>
  <c r="C684" i="10"/>
  <c r="C685" i="10"/>
  <c r="C686" i="10"/>
  <c r="C687" i="10"/>
  <c r="C688" i="10"/>
  <c r="C689" i="10"/>
  <c r="C690" i="10"/>
  <c r="C691" i="10"/>
  <c r="C692" i="10"/>
  <c r="C693" i="10"/>
  <c r="C694" i="10"/>
  <c r="C695" i="10"/>
  <c r="C696" i="10"/>
  <c r="C697" i="10"/>
  <c r="C698" i="10"/>
  <c r="C699" i="10"/>
  <c r="B699" i="10"/>
  <c r="C700" i="10"/>
  <c r="C701" i="10"/>
  <c r="C702" i="10"/>
  <c r="C703" i="10"/>
  <c r="C704" i="10"/>
  <c r="C705" i="10"/>
  <c r="C706" i="10"/>
  <c r="C707" i="10"/>
  <c r="C708" i="10"/>
  <c r="C709" i="10"/>
  <c r="C710" i="10"/>
  <c r="C711" i="10"/>
  <c r="C712" i="10"/>
  <c r="C713" i="10"/>
  <c r="C714" i="10"/>
  <c r="C715" i="10"/>
  <c r="C716" i="10"/>
  <c r="C717" i="10"/>
  <c r="C718" i="10"/>
  <c r="C719" i="10"/>
  <c r="C720" i="10"/>
  <c r="C721" i="10"/>
  <c r="C722" i="10"/>
  <c r="C723" i="10"/>
  <c r="C724" i="10"/>
  <c r="C725" i="10"/>
  <c r="C726" i="10"/>
  <c r="C727" i="10"/>
  <c r="C728" i="10"/>
  <c r="C729" i="10"/>
  <c r="B729" i="10"/>
  <c r="C730" i="10"/>
  <c r="C731" i="10"/>
  <c r="C732" i="10"/>
  <c r="C733" i="10"/>
  <c r="C734" i="10"/>
  <c r="C735" i="10"/>
  <c r="C736" i="10"/>
  <c r="C737" i="10"/>
  <c r="C738" i="10"/>
  <c r="C739" i="10"/>
  <c r="C740" i="10"/>
  <c r="C741" i="10"/>
  <c r="C742" i="10"/>
  <c r="C743" i="10"/>
  <c r="C744" i="10"/>
  <c r="C745" i="10"/>
  <c r="C746" i="10"/>
  <c r="C747" i="10"/>
  <c r="C748" i="10"/>
  <c r="C749" i="10"/>
  <c r="C750" i="10"/>
  <c r="C751" i="10"/>
  <c r="C752" i="10"/>
  <c r="C753" i="10"/>
  <c r="C754" i="10"/>
  <c r="C755" i="10"/>
  <c r="C756" i="10"/>
  <c r="C757" i="10"/>
  <c r="C758" i="10"/>
  <c r="C759" i="10"/>
  <c r="C760" i="10"/>
  <c r="C761" i="10"/>
  <c r="C762" i="10"/>
  <c r="C763" i="10"/>
  <c r="C764" i="10"/>
  <c r="C765" i="10"/>
  <c r="C766" i="10"/>
  <c r="C767" i="10"/>
  <c r="C768" i="10"/>
  <c r="C769" i="10"/>
  <c r="C770" i="10"/>
  <c r="C771" i="10"/>
  <c r="C772" i="10"/>
  <c r="C773" i="10"/>
  <c r="C774" i="10"/>
  <c r="C775" i="10"/>
  <c r="C776" i="10"/>
  <c r="C777" i="10"/>
  <c r="C778" i="10"/>
  <c r="C779" i="10"/>
  <c r="C780" i="10"/>
  <c r="C781" i="10"/>
  <c r="C782" i="10"/>
  <c r="C783" i="10"/>
  <c r="C784" i="10"/>
  <c r="C785" i="10"/>
  <c r="C786" i="10"/>
  <c r="C787" i="10"/>
  <c r="C788" i="10"/>
  <c r="C789" i="10"/>
  <c r="C790" i="10"/>
  <c r="C791" i="10"/>
  <c r="C792" i="10"/>
  <c r="C793" i="10"/>
  <c r="C794" i="10"/>
  <c r="C795" i="10"/>
  <c r="C796" i="10"/>
  <c r="D609" i="10"/>
  <c r="D610" i="10"/>
  <c r="D611" i="10"/>
  <c r="D612" i="10"/>
  <c r="D613" i="10"/>
  <c r="D614" i="10"/>
  <c r="D615" i="10"/>
  <c r="D616" i="10"/>
  <c r="D617" i="10"/>
  <c r="D618" i="10"/>
  <c r="D619" i="10"/>
  <c r="D620" i="10"/>
  <c r="D621" i="10"/>
  <c r="D622" i="10"/>
  <c r="D623" i="10"/>
  <c r="D624" i="10"/>
  <c r="D625" i="10"/>
  <c r="D626" i="10"/>
  <c r="D627" i="10"/>
  <c r="D628" i="10"/>
  <c r="D629" i="10"/>
  <c r="D630" i="10"/>
  <c r="D631" i="10"/>
  <c r="D632" i="10"/>
  <c r="D633" i="10"/>
  <c r="D634" i="10"/>
  <c r="D635" i="10"/>
  <c r="D636" i="10"/>
  <c r="D637" i="10"/>
  <c r="D638" i="10"/>
  <c r="D639" i="10"/>
  <c r="D640" i="10"/>
  <c r="D641" i="10"/>
  <c r="D642" i="10"/>
  <c r="D643" i="10"/>
  <c r="D644" i="10"/>
  <c r="D645" i="10"/>
  <c r="D646" i="10"/>
  <c r="D647" i="10"/>
  <c r="D648" i="10"/>
  <c r="D649" i="10"/>
  <c r="D650" i="10"/>
  <c r="D651" i="10"/>
  <c r="D652" i="10"/>
  <c r="D653" i="10"/>
  <c r="D654" i="10"/>
  <c r="D655" i="10"/>
  <c r="D656" i="10"/>
  <c r="D657" i="10"/>
  <c r="D658" i="10"/>
  <c r="D659" i="10"/>
  <c r="D660" i="10"/>
  <c r="D661" i="10"/>
  <c r="D662" i="10"/>
  <c r="D663" i="10"/>
  <c r="D664" i="10"/>
  <c r="D665" i="10"/>
  <c r="D666" i="10"/>
  <c r="D667" i="10"/>
  <c r="D668" i="10"/>
  <c r="D669" i="10"/>
  <c r="D670" i="10"/>
  <c r="D671" i="10"/>
  <c r="D672" i="10"/>
  <c r="D673" i="10"/>
  <c r="D674" i="10"/>
  <c r="D675" i="10"/>
  <c r="D676" i="10"/>
  <c r="D677" i="10"/>
  <c r="D678" i="10"/>
  <c r="D679" i="10"/>
  <c r="D680" i="10"/>
  <c r="D681" i="10"/>
  <c r="D682" i="10"/>
  <c r="D683" i="10"/>
  <c r="D684" i="10"/>
  <c r="D685" i="10"/>
  <c r="D686" i="10"/>
  <c r="D687" i="10"/>
  <c r="D688" i="10"/>
  <c r="D689" i="10"/>
  <c r="D690" i="10"/>
  <c r="D691" i="10"/>
  <c r="D692" i="10"/>
  <c r="D693" i="10"/>
  <c r="D694" i="10"/>
  <c r="D695" i="10"/>
  <c r="D696" i="10"/>
  <c r="D697" i="10"/>
  <c r="D698" i="10"/>
  <c r="D699" i="10"/>
  <c r="D700" i="10"/>
  <c r="D701" i="10"/>
  <c r="D702" i="10"/>
  <c r="D703" i="10"/>
  <c r="D704" i="10"/>
  <c r="D705" i="10"/>
  <c r="D706" i="10"/>
  <c r="D707" i="10"/>
  <c r="D708" i="10"/>
  <c r="D709" i="10"/>
  <c r="D710" i="10"/>
  <c r="D711" i="10"/>
  <c r="D712" i="10"/>
  <c r="D713" i="10"/>
  <c r="D714" i="10"/>
  <c r="D715" i="10"/>
  <c r="D716" i="10"/>
  <c r="D717" i="10"/>
  <c r="D718" i="10"/>
  <c r="D719" i="10"/>
  <c r="D720" i="10"/>
  <c r="D721" i="10"/>
  <c r="D722" i="10"/>
  <c r="D723" i="10"/>
  <c r="D724" i="10"/>
  <c r="D725" i="10"/>
  <c r="D726" i="10"/>
  <c r="D727" i="10"/>
  <c r="D728" i="10"/>
  <c r="D729" i="10"/>
  <c r="D730" i="10"/>
  <c r="D731" i="10"/>
  <c r="D732" i="10"/>
  <c r="D733" i="10"/>
  <c r="D734" i="10"/>
  <c r="D735" i="10"/>
  <c r="D736" i="10"/>
  <c r="D737" i="10"/>
  <c r="D738" i="10"/>
  <c r="D739" i="10"/>
  <c r="D740" i="10"/>
  <c r="D741" i="10"/>
  <c r="D742" i="10"/>
  <c r="D743" i="10"/>
  <c r="D744" i="10"/>
  <c r="D745" i="10"/>
  <c r="D746" i="10"/>
  <c r="D747" i="10"/>
  <c r="D748" i="10"/>
  <c r="D749" i="10"/>
  <c r="D750" i="10"/>
  <c r="D751" i="10"/>
  <c r="D752" i="10"/>
  <c r="D753" i="10"/>
  <c r="D754" i="10"/>
  <c r="D755" i="10"/>
  <c r="D756" i="10"/>
  <c r="D757" i="10"/>
  <c r="D758" i="10"/>
  <c r="D759" i="10"/>
  <c r="D760" i="10"/>
  <c r="D761" i="10"/>
  <c r="D762" i="10"/>
  <c r="D763" i="10"/>
  <c r="D764" i="10"/>
  <c r="D765" i="10"/>
  <c r="D766" i="10"/>
  <c r="D767" i="10"/>
  <c r="D768" i="10"/>
  <c r="D769" i="10"/>
  <c r="D770" i="10"/>
  <c r="D771" i="10"/>
  <c r="D772" i="10"/>
  <c r="D773" i="10"/>
  <c r="D774" i="10"/>
  <c r="D775" i="10"/>
  <c r="D776" i="10"/>
  <c r="D777" i="10"/>
  <c r="D778" i="10"/>
  <c r="D779" i="10"/>
  <c r="D780" i="10"/>
  <c r="D781" i="10"/>
  <c r="D782" i="10"/>
  <c r="D783" i="10"/>
  <c r="D784" i="10"/>
  <c r="D785" i="10"/>
  <c r="D786" i="10"/>
  <c r="D787" i="10"/>
  <c r="D788" i="10"/>
  <c r="D789" i="10"/>
  <c r="D790" i="10"/>
  <c r="D791" i="10"/>
  <c r="D792" i="10"/>
  <c r="D793" i="10"/>
  <c r="D794" i="10"/>
  <c r="D795" i="10"/>
  <c r="D796" i="10"/>
  <c r="E609" i="10"/>
  <c r="E610" i="10"/>
  <c r="E611" i="10"/>
  <c r="E612" i="10"/>
  <c r="E613" i="10"/>
  <c r="E614" i="10"/>
  <c r="E615" i="10"/>
  <c r="E616" i="10"/>
  <c r="E617" i="10"/>
  <c r="E618" i="10"/>
  <c r="E619" i="10"/>
  <c r="E620" i="10"/>
  <c r="E621" i="10"/>
  <c r="E622" i="10"/>
  <c r="E623" i="10"/>
  <c r="E624" i="10"/>
  <c r="E625" i="10"/>
  <c r="E626" i="10"/>
  <c r="E627" i="10"/>
  <c r="E628" i="10"/>
  <c r="E629" i="10"/>
  <c r="E630" i="10"/>
  <c r="E631" i="10"/>
  <c r="E632" i="10"/>
  <c r="E633" i="10"/>
  <c r="E634" i="10"/>
  <c r="E635" i="10"/>
  <c r="E636" i="10"/>
  <c r="E637" i="10"/>
  <c r="E638" i="10"/>
  <c r="E639" i="10"/>
  <c r="E640" i="10"/>
  <c r="E641" i="10"/>
  <c r="E642" i="10"/>
  <c r="E643" i="10"/>
  <c r="E644" i="10"/>
  <c r="E645" i="10"/>
  <c r="E646" i="10"/>
  <c r="E647" i="10"/>
  <c r="E648" i="10"/>
  <c r="E649" i="10"/>
  <c r="E650" i="10"/>
  <c r="E651" i="10"/>
  <c r="E652" i="10"/>
  <c r="E653" i="10"/>
  <c r="E654" i="10"/>
  <c r="E655" i="10"/>
  <c r="E656" i="10"/>
  <c r="E657" i="10"/>
  <c r="E658" i="10"/>
  <c r="E659" i="10"/>
  <c r="E660" i="10"/>
  <c r="E661" i="10"/>
  <c r="E662" i="10"/>
  <c r="E663" i="10"/>
  <c r="E664" i="10"/>
  <c r="E665" i="10"/>
  <c r="E666" i="10"/>
  <c r="E667" i="10"/>
  <c r="E668" i="10"/>
  <c r="E669" i="10"/>
  <c r="E670" i="10"/>
  <c r="E671" i="10"/>
  <c r="E672" i="10"/>
  <c r="E673" i="10"/>
  <c r="E674" i="10"/>
  <c r="E675" i="10"/>
  <c r="E676" i="10"/>
  <c r="E677" i="10"/>
  <c r="E678" i="10"/>
  <c r="E679" i="10"/>
  <c r="E680" i="10"/>
  <c r="E681" i="10"/>
  <c r="E682" i="10"/>
  <c r="E683" i="10"/>
  <c r="E684" i="10"/>
  <c r="E685" i="10"/>
  <c r="E686" i="10"/>
  <c r="E687" i="10"/>
  <c r="E688" i="10"/>
  <c r="E689" i="10"/>
  <c r="E690" i="10"/>
  <c r="E691" i="10"/>
  <c r="E692" i="10"/>
  <c r="E693" i="10"/>
  <c r="E694" i="10"/>
  <c r="E695" i="10"/>
  <c r="E696" i="10"/>
  <c r="E697" i="10"/>
  <c r="E698" i="10"/>
  <c r="E699" i="10"/>
  <c r="E700" i="10"/>
  <c r="E701" i="10"/>
  <c r="E702" i="10"/>
  <c r="E703" i="10"/>
  <c r="E704" i="10"/>
  <c r="E705" i="10"/>
  <c r="E706" i="10"/>
  <c r="E707" i="10"/>
  <c r="E708" i="10"/>
  <c r="E709" i="10"/>
  <c r="E710" i="10"/>
  <c r="E711" i="10"/>
  <c r="E712" i="10"/>
  <c r="E713" i="10"/>
  <c r="E714" i="10"/>
  <c r="E715" i="10"/>
  <c r="E716" i="10"/>
  <c r="E717" i="10"/>
  <c r="E718" i="10"/>
  <c r="E719" i="10"/>
  <c r="E720" i="10"/>
  <c r="E721" i="10"/>
  <c r="E722" i="10"/>
  <c r="E723" i="10"/>
  <c r="E724" i="10"/>
  <c r="E725" i="10"/>
  <c r="E726" i="10"/>
  <c r="E727" i="10"/>
  <c r="E728" i="10"/>
  <c r="E729" i="10"/>
  <c r="E730" i="10"/>
  <c r="E731" i="10"/>
  <c r="E732" i="10"/>
  <c r="E733" i="10"/>
  <c r="E734" i="10"/>
  <c r="E735" i="10"/>
  <c r="E736" i="10"/>
  <c r="E737" i="10"/>
  <c r="E738" i="10"/>
  <c r="E739" i="10"/>
  <c r="E740" i="10"/>
  <c r="E741" i="10"/>
  <c r="E742" i="10"/>
  <c r="E743" i="10"/>
  <c r="E744" i="10"/>
  <c r="E745" i="10"/>
  <c r="E746" i="10"/>
  <c r="E747" i="10"/>
  <c r="E748" i="10"/>
  <c r="E749" i="10"/>
  <c r="E750" i="10"/>
  <c r="E751" i="10"/>
  <c r="E752" i="10"/>
  <c r="E753" i="10"/>
  <c r="E754" i="10"/>
  <c r="E755" i="10"/>
  <c r="E756" i="10"/>
  <c r="E757" i="10"/>
  <c r="E758" i="10"/>
  <c r="E759" i="10"/>
  <c r="E760" i="10"/>
  <c r="E761" i="10"/>
  <c r="E762" i="10"/>
  <c r="E763" i="10"/>
  <c r="E764" i="10"/>
  <c r="E765" i="10"/>
  <c r="E766" i="10"/>
  <c r="E767" i="10"/>
  <c r="E768" i="10"/>
  <c r="E769" i="10"/>
  <c r="E770" i="10"/>
  <c r="E771" i="10"/>
  <c r="E772" i="10"/>
  <c r="E773" i="10"/>
  <c r="E774" i="10"/>
  <c r="E775" i="10"/>
  <c r="E776" i="10"/>
  <c r="E777" i="10"/>
  <c r="E778" i="10"/>
  <c r="E779" i="10"/>
  <c r="E780" i="10"/>
  <c r="E781" i="10"/>
  <c r="E782" i="10"/>
  <c r="E783" i="10"/>
  <c r="E784" i="10"/>
  <c r="E785" i="10"/>
  <c r="E786" i="10"/>
  <c r="E787" i="10"/>
  <c r="E788" i="10"/>
  <c r="E789" i="10"/>
  <c r="E790" i="10"/>
  <c r="E791" i="10"/>
  <c r="E792" i="10"/>
  <c r="E793" i="10"/>
  <c r="E794" i="10"/>
  <c r="E795" i="10"/>
  <c r="E796" i="10"/>
  <c r="F609" i="10"/>
  <c r="F610" i="10"/>
  <c r="F611" i="10"/>
  <c r="F612" i="10"/>
  <c r="F613" i="10"/>
  <c r="F614" i="10"/>
  <c r="F615" i="10"/>
  <c r="F616" i="10"/>
  <c r="F617" i="10"/>
  <c r="F618" i="10"/>
  <c r="F619" i="10"/>
  <c r="F620" i="10"/>
  <c r="F621" i="10"/>
  <c r="F622" i="10"/>
  <c r="F623" i="10"/>
  <c r="F624" i="10"/>
  <c r="F625" i="10"/>
  <c r="F626" i="10"/>
  <c r="F627" i="10"/>
  <c r="F628" i="10"/>
  <c r="F629" i="10"/>
  <c r="F630" i="10"/>
  <c r="F631" i="10"/>
  <c r="F632" i="10"/>
  <c r="F633" i="10"/>
  <c r="F634" i="10"/>
  <c r="F635" i="10"/>
  <c r="F636" i="10"/>
  <c r="F637" i="10"/>
  <c r="F638" i="10"/>
  <c r="F639" i="10"/>
  <c r="F640" i="10"/>
  <c r="F641" i="10"/>
  <c r="F642" i="10"/>
  <c r="F643" i="10"/>
  <c r="F644" i="10"/>
  <c r="F645" i="10"/>
  <c r="F646" i="10"/>
  <c r="F647" i="10"/>
  <c r="F648" i="10"/>
  <c r="F649" i="10"/>
  <c r="F650" i="10"/>
  <c r="F651" i="10"/>
  <c r="F652" i="10"/>
  <c r="F653" i="10"/>
  <c r="F654" i="10"/>
  <c r="F655" i="10"/>
  <c r="F656" i="10"/>
  <c r="F657" i="10"/>
  <c r="F658" i="10"/>
  <c r="F659" i="10"/>
  <c r="F660" i="10"/>
  <c r="F661" i="10"/>
  <c r="F662" i="10"/>
  <c r="F663" i="10"/>
  <c r="F664" i="10"/>
  <c r="F665" i="10"/>
  <c r="F666" i="10"/>
  <c r="F667" i="10"/>
  <c r="F668" i="10"/>
  <c r="F669" i="10"/>
  <c r="F670" i="10"/>
  <c r="F671" i="10"/>
  <c r="F672" i="10"/>
  <c r="F673" i="10"/>
  <c r="F674" i="10"/>
  <c r="F675" i="10"/>
  <c r="F676" i="10"/>
  <c r="F677" i="10"/>
  <c r="F678" i="10"/>
  <c r="F679" i="10"/>
  <c r="F680" i="10"/>
  <c r="F681" i="10"/>
  <c r="F682" i="10"/>
  <c r="F683" i="10"/>
  <c r="F684" i="10"/>
  <c r="F685" i="10"/>
  <c r="F686" i="10"/>
  <c r="F687" i="10"/>
  <c r="F688" i="10"/>
  <c r="F689" i="10"/>
  <c r="F690" i="10"/>
  <c r="F691" i="10"/>
  <c r="F692" i="10"/>
  <c r="F693" i="10"/>
  <c r="F694" i="10"/>
  <c r="F695" i="10"/>
  <c r="F696" i="10"/>
  <c r="F697" i="10"/>
  <c r="F698" i="10"/>
  <c r="F699" i="10"/>
  <c r="F700" i="10"/>
  <c r="F701" i="10"/>
  <c r="F702" i="10"/>
  <c r="F703" i="10"/>
  <c r="F704" i="10"/>
  <c r="F705" i="10"/>
  <c r="F706" i="10"/>
  <c r="F707" i="10"/>
  <c r="F708" i="10"/>
  <c r="F709" i="10"/>
  <c r="F710" i="10"/>
  <c r="F711" i="10"/>
  <c r="F712" i="10"/>
  <c r="F713" i="10"/>
  <c r="F714" i="10"/>
  <c r="F715" i="10"/>
  <c r="F716" i="10"/>
  <c r="F717" i="10"/>
  <c r="F718" i="10"/>
  <c r="F719" i="10"/>
  <c r="F720" i="10"/>
  <c r="F721" i="10"/>
  <c r="F722" i="10"/>
  <c r="F723" i="10"/>
  <c r="F724" i="10"/>
  <c r="F725" i="10"/>
  <c r="F726" i="10"/>
  <c r="F727" i="10"/>
  <c r="F728" i="10"/>
  <c r="F729" i="10"/>
  <c r="F730" i="10"/>
  <c r="F731" i="10"/>
  <c r="F732" i="10"/>
  <c r="F733" i="10"/>
  <c r="F734" i="10"/>
  <c r="F735" i="10"/>
  <c r="F736" i="10"/>
  <c r="F737" i="10"/>
  <c r="F738" i="10"/>
  <c r="F739" i="10"/>
  <c r="F740" i="10"/>
  <c r="F741" i="10"/>
  <c r="F742" i="10"/>
  <c r="F743" i="10"/>
  <c r="F744" i="10"/>
  <c r="F745" i="10"/>
  <c r="F746" i="10"/>
  <c r="F747" i="10"/>
  <c r="F748" i="10"/>
  <c r="F749" i="10"/>
  <c r="F750" i="10"/>
  <c r="F751" i="10"/>
  <c r="F752" i="10"/>
  <c r="F753" i="10"/>
  <c r="F754" i="10"/>
  <c r="F755" i="10"/>
  <c r="F756" i="10"/>
  <c r="F757" i="10"/>
  <c r="F758" i="10"/>
  <c r="F759" i="10"/>
  <c r="F760" i="10"/>
  <c r="F761" i="10"/>
  <c r="F762" i="10"/>
  <c r="F763" i="10"/>
  <c r="F764" i="10"/>
  <c r="F765" i="10"/>
  <c r="F766" i="10"/>
  <c r="F767" i="10"/>
  <c r="F768" i="10"/>
  <c r="F769" i="10"/>
  <c r="F770" i="10"/>
  <c r="F771" i="10"/>
  <c r="F772" i="10"/>
  <c r="F773" i="10"/>
  <c r="F774" i="10"/>
  <c r="F775" i="10"/>
  <c r="F776" i="10"/>
  <c r="F777" i="10"/>
  <c r="F778" i="10"/>
  <c r="F779" i="10"/>
  <c r="F780" i="10"/>
  <c r="F781" i="10"/>
  <c r="F782" i="10"/>
  <c r="F783" i="10"/>
  <c r="F784" i="10"/>
  <c r="F785" i="10"/>
  <c r="F786" i="10"/>
  <c r="F787" i="10"/>
  <c r="F788" i="10"/>
  <c r="F789" i="10"/>
  <c r="F790" i="10"/>
  <c r="F791" i="10"/>
  <c r="F792" i="10"/>
  <c r="F793" i="10"/>
  <c r="F794" i="10"/>
  <c r="F795" i="10"/>
  <c r="F796" i="10"/>
  <c r="H609" i="10"/>
  <c r="H610" i="10"/>
  <c r="H611" i="10"/>
  <c r="H612" i="10"/>
  <c r="H613" i="10"/>
  <c r="H614" i="10"/>
  <c r="H615" i="10"/>
  <c r="H616" i="10"/>
  <c r="H617" i="10"/>
  <c r="H618" i="10"/>
  <c r="H619" i="10"/>
  <c r="H620" i="10"/>
  <c r="H621" i="10"/>
  <c r="H622" i="10"/>
  <c r="H623" i="10"/>
  <c r="H624" i="10"/>
  <c r="H625" i="10"/>
  <c r="H626" i="10"/>
  <c r="H627" i="10"/>
  <c r="H628" i="10"/>
  <c r="H629" i="10"/>
  <c r="H630" i="10"/>
  <c r="H631" i="10"/>
  <c r="H632" i="10"/>
  <c r="H633" i="10"/>
  <c r="H634" i="10"/>
  <c r="H635" i="10"/>
  <c r="H636" i="10"/>
  <c r="H637" i="10"/>
  <c r="H638" i="10"/>
  <c r="H639" i="10"/>
  <c r="H640" i="10"/>
  <c r="H641" i="10"/>
  <c r="H642" i="10"/>
  <c r="H643" i="10"/>
  <c r="H644" i="10"/>
  <c r="H645" i="10"/>
  <c r="H646" i="10"/>
  <c r="H647" i="10"/>
  <c r="H648" i="10"/>
  <c r="H649" i="10"/>
  <c r="H650" i="10"/>
  <c r="H651" i="10"/>
  <c r="H652" i="10"/>
  <c r="H653" i="10"/>
  <c r="H654" i="10"/>
  <c r="H655" i="10"/>
  <c r="H656" i="10"/>
  <c r="H657" i="10"/>
  <c r="H658" i="10"/>
  <c r="H659" i="10"/>
  <c r="H660" i="10"/>
  <c r="H661" i="10"/>
  <c r="H662" i="10"/>
  <c r="H663" i="10"/>
  <c r="H664" i="10"/>
  <c r="H665" i="10"/>
  <c r="H666" i="10"/>
  <c r="H667" i="10"/>
  <c r="H668" i="10"/>
  <c r="H669" i="10"/>
  <c r="H670" i="10"/>
  <c r="H671" i="10"/>
  <c r="H672" i="10"/>
  <c r="H673" i="10"/>
  <c r="H674" i="10"/>
  <c r="H675" i="10"/>
  <c r="H676" i="10"/>
  <c r="H677" i="10"/>
  <c r="H678" i="10"/>
  <c r="H679" i="10"/>
  <c r="H680" i="10"/>
  <c r="H681" i="10"/>
  <c r="H682" i="10"/>
  <c r="H683" i="10"/>
  <c r="H684" i="10"/>
  <c r="H685" i="10"/>
  <c r="H686" i="10"/>
  <c r="H687" i="10"/>
  <c r="H688" i="10"/>
  <c r="H689" i="10"/>
  <c r="H690" i="10"/>
  <c r="H691" i="10"/>
  <c r="H692" i="10"/>
  <c r="H693" i="10"/>
  <c r="H694" i="10"/>
  <c r="H695" i="10"/>
  <c r="H696" i="10"/>
  <c r="H697" i="10"/>
  <c r="H698" i="10"/>
  <c r="H699" i="10"/>
  <c r="H700" i="10"/>
  <c r="H701" i="10"/>
  <c r="H702" i="10"/>
  <c r="H703" i="10"/>
  <c r="H704" i="10"/>
  <c r="H705" i="10"/>
  <c r="H706" i="10"/>
  <c r="H707" i="10"/>
  <c r="H708" i="10"/>
  <c r="H709" i="10"/>
  <c r="H710" i="10"/>
  <c r="H711" i="10"/>
  <c r="H712" i="10"/>
  <c r="H713" i="10"/>
  <c r="H714" i="10"/>
  <c r="H715" i="10"/>
  <c r="H716" i="10"/>
  <c r="H717" i="10"/>
  <c r="H718" i="10"/>
  <c r="H719" i="10"/>
  <c r="H720" i="10"/>
  <c r="H721" i="10"/>
  <c r="H722" i="10"/>
  <c r="H723" i="10"/>
  <c r="H724" i="10"/>
  <c r="H725" i="10"/>
  <c r="H726" i="10"/>
  <c r="H727" i="10"/>
  <c r="H728" i="10"/>
  <c r="H729" i="10"/>
  <c r="H730" i="10"/>
  <c r="H731" i="10"/>
  <c r="H732" i="10"/>
  <c r="H733" i="10"/>
  <c r="H734" i="10"/>
  <c r="H735" i="10"/>
  <c r="H736" i="10"/>
  <c r="H737" i="10"/>
  <c r="H738" i="10"/>
  <c r="H739" i="10"/>
  <c r="H740" i="10"/>
  <c r="H741" i="10"/>
  <c r="H742" i="10"/>
  <c r="H743" i="10"/>
  <c r="H744" i="10"/>
  <c r="H745" i="10"/>
  <c r="H746" i="10"/>
  <c r="H747" i="10"/>
  <c r="H748" i="10"/>
  <c r="H749" i="10"/>
  <c r="H750" i="10"/>
  <c r="H751" i="10"/>
  <c r="H752" i="10"/>
  <c r="H753" i="10"/>
  <c r="H754" i="10"/>
  <c r="H755" i="10"/>
  <c r="H756" i="10"/>
  <c r="H757" i="10"/>
  <c r="H758" i="10"/>
  <c r="H759" i="10"/>
  <c r="H760" i="10"/>
  <c r="H761" i="10"/>
  <c r="H762" i="10"/>
  <c r="H763" i="10"/>
  <c r="H764" i="10"/>
  <c r="H765" i="10"/>
  <c r="H766" i="10"/>
  <c r="H767" i="10"/>
  <c r="H768" i="10"/>
  <c r="H769" i="10"/>
  <c r="H770" i="10"/>
  <c r="H771" i="10"/>
  <c r="H772" i="10"/>
  <c r="H773" i="10"/>
  <c r="H774" i="10"/>
  <c r="H775" i="10"/>
  <c r="H776" i="10"/>
  <c r="H777" i="10"/>
  <c r="H778" i="10"/>
  <c r="H779" i="10"/>
  <c r="H780" i="10"/>
  <c r="H781" i="10"/>
  <c r="H782" i="10"/>
  <c r="H783" i="10"/>
  <c r="H784" i="10"/>
  <c r="H785" i="10"/>
  <c r="H786" i="10"/>
  <c r="H787" i="10"/>
  <c r="H788" i="10"/>
  <c r="H789" i="10"/>
  <c r="H790" i="10"/>
  <c r="H791" i="10"/>
  <c r="H792" i="10"/>
  <c r="H793" i="10"/>
  <c r="H794" i="10"/>
  <c r="H795" i="10"/>
  <c r="H796" i="10"/>
  <c r="I609" i="10"/>
  <c r="I610" i="10"/>
  <c r="I611" i="10"/>
  <c r="I612" i="10"/>
  <c r="I614" i="10"/>
  <c r="I615" i="10"/>
  <c r="I616" i="10"/>
  <c r="I617" i="10"/>
  <c r="I619" i="10"/>
  <c r="I620" i="10"/>
  <c r="I621" i="10"/>
  <c r="I622" i="10"/>
  <c r="I624" i="10"/>
  <c r="I625" i="10"/>
  <c r="I626" i="10"/>
  <c r="I627" i="10"/>
  <c r="I629" i="10"/>
  <c r="I630" i="10"/>
  <c r="I631" i="10"/>
  <c r="I632" i="10"/>
  <c r="I633" i="10"/>
  <c r="I635" i="10"/>
  <c r="I636" i="10"/>
  <c r="I637" i="10"/>
  <c r="I638" i="10"/>
  <c r="I640" i="10"/>
  <c r="I641" i="10"/>
  <c r="I642" i="10"/>
  <c r="I643" i="10"/>
  <c r="I645" i="10"/>
  <c r="I646" i="10"/>
  <c r="I647" i="10"/>
  <c r="I648" i="10"/>
  <c r="I650" i="10"/>
  <c r="I651" i="10"/>
  <c r="I652" i="10"/>
  <c r="I653" i="10"/>
  <c r="I654" i="10"/>
  <c r="I656" i="10"/>
  <c r="I657" i="10"/>
  <c r="I658" i="10"/>
  <c r="I659" i="10"/>
  <c r="I660" i="10"/>
  <c r="I662" i="10"/>
  <c r="I663" i="10"/>
  <c r="I664" i="10"/>
  <c r="I665" i="10"/>
  <c r="I667" i="10"/>
  <c r="I668" i="10"/>
  <c r="I669" i="10"/>
  <c r="I670" i="10"/>
  <c r="I672" i="10"/>
  <c r="I673" i="10"/>
  <c r="I674" i="10"/>
  <c r="I675" i="10"/>
  <c r="I676" i="10"/>
  <c r="I678" i="10"/>
  <c r="I679" i="10"/>
  <c r="I680" i="10"/>
  <c r="I681" i="10"/>
  <c r="I682" i="10"/>
  <c r="I684" i="10"/>
  <c r="I685" i="10"/>
  <c r="I686" i="10"/>
  <c r="I687" i="10"/>
  <c r="I688" i="10"/>
  <c r="I690" i="10"/>
  <c r="I691" i="10"/>
  <c r="I692" i="10"/>
  <c r="I693" i="10"/>
  <c r="I695" i="10"/>
  <c r="I696" i="10"/>
  <c r="I697" i="10"/>
  <c r="I698" i="10"/>
  <c r="I699" i="10"/>
  <c r="I700" i="10"/>
  <c r="I702" i="10"/>
  <c r="I703" i="10"/>
  <c r="I704" i="10"/>
  <c r="I705" i="10"/>
  <c r="I706" i="10"/>
  <c r="I707" i="10"/>
  <c r="I709" i="10"/>
  <c r="I710" i="10"/>
  <c r="I711" i="10"/>
  <c r="I712" i="10"/>
  <c r="I713" i="10"/>
  <c r="I715" i="10"/>
  <c r="I716" i="10"/>
  <c r="I717" i="10"/>
  <c r="I718" i="10"/>
  <c r="I719" i="10"/>
  <c r="I720" i="10"/>
  <c r="I721" i="10"/>
  <c r="I722" i="10"/>
  <c r="I723" i="10"/>
  <c r="I724" i="10"/>
  <c r="I725" i="10"/>
  <c r="I726" i="10"/>
  <c r="I727" i="10"/>
  <c r="I728" i="10"/>
  <c r="I729" i="10"/>
  <c r="I730" i="10"/>
  <c r="I731" i="10"/>
  <c r="I733" i="10"/>
  <c r="I734" i="10"/>
  <c r="I735" i="10"/>
  <c r="I736" i="10"/>
  <c r="I738" i="10"/>
  <c r="I739" i="10"/>
  <c r="I740" i="10"/>
  <c r="I742" i="10"/>
  <c r="I743" i="10"/>
  <c r="I744" i="10"/>
  <c r="I745" i="10"/>
  <c r="I746" i="10"/>
  <c r="I747" i="10"/>
  <c r="I749" i="10"/>
  <c r="I750" i="10"/>
  <c r="I751" i="10"/>
  <c r="I752" i="10"/>
  <c r="I754" i="10"/>
  <c r="I755" i="10"/>
  <c r="I756" i="10"/>
  <c r="I757" i="10"/>
  <c r="I759" i="10"/>
  <c r="I760" i="10"/>
  <c r="I761" i="10"/>
  <c r="I763" i="10"/>
  <c r="I764" i="10"/>
  <c r="I765" i="10"/>
  <c r="I766" i="10"/>
  <c r="I767" i="10"/>
  <c r="I769" i="10"/>
  <c r="I770" i="10"/>
  <c r="I771" i="10"/>
  <c r="I772" i="10"/>
  <c r="I773" i="10"/>
  <c r="I775" i="10"/>
  <c r="I776" i="10"/>
  <c r="I777" i="10"/>
  <c r="I778" i="10"/>
  <c r="I780" i="10"/>
  <c r="I781" i="10"/>
  <c r="I782" i="10"/>
  <c r="I784" i="10"/>
  <c r="I785" i="10"/>
  <c r="I787" i="10"/>
  <c r="I788" i="10"/>
  <c r="I789" i="10"/>
  <c r="I790" i="10"/>
  <c r="I791" i="10"/>
  <c r="I793" i="10"/>
  <c r="I794" i="10"/>
  <c r="I795" i="10"/>
  <c r="K612" i="10"/>
  <c r="K617" i="10"/>
  <c r="K622" i="10"/>
  <c r="K627" i="10"/>
  <c r="K632" i="10"/>
  <c r="K633" i="10"/>
  <c r="K638" i="10"/>
  <c r="K643" i="10"/>
  <c r="K648" i="10"/>
  <c r="K653" i="10"/>
  <c r="K654" i="10"/>
  <c r="K659" i="10"/>
  <c r="K660" i="10"/>
  <c r="K663" i="10"/>
  <c r="K664" i="10"/>
  <c r="K665" i="10"/>
  <c r="K670" i="10"/>
  <c r="K675" i="10"/>
  <c r="K676" i="10"/>
  <c r="K681" i="10"/>
  <c r="K682" i="10"/>
  <c r="K688" i="10"/>
  <c r="K693" i="10"/>
  <c r="K699" i="10"/>
  <c r="K700" i="10"/>
  <c r="K706" i="10"/>
  <c r="K707" i="10"/>
  <c r="K712" i="10"/>
  <c r="K713" i="10"/>
  <c r="K714" i="10"/>
  <c r="K715" i="10"/>
  <c r="K716" i="10"/>
  <c r="K717" i="10"/>
  <c r="K718" i="10"/>
  <c r="K719" i="10"/>
  <c r="K720" i="10"/>
  <c r="K721" i="10"/>
  <c r="K722" i="10"/>
  <c r="K723" i="10"/>
  <c r="K724" i="10"/>
  <c r="K725" i="10"/>
  <c r="K726" i="10"/>
  <c r="K727" i="10"/>
  <c r="K728" i="10"/>
  <c r="K729" i="10"/>
  <c r="K730" i="10"/>
  <c r="K731" i="10"/>
  <c r="K734" i="10"/>
  <c r="K735" i="10"/>
  <c r="K736" i="10"/>
  <c r="K737" i="10"/>
  <c r="K738" i="10"/>
  <c r="K739" i="10"/>
  <c r="K740" i="10"/>
  <c r="K745" i="10"/>
  <c r="K746" i="10"/>
  <c r="K747" i="10"/>
  <c r="K752" i="10"/>
  <c r="K757" i="10"/>
  <c r="K760" i="10"/>
  <c r="K761" i="10"/>
  <c r="K766" i="10"/>
  <c r="K767" i="10"/>
  <c r="K772" i="10"/>
  <c r="K773" i="10"/>
  <c r="K776" i="10"/>
  <c r="K777" i="10"/>
  <c r="K778" i="10"/>
  <c r="K781" i="10"/>
  <c r="K782" i="10"/>
  <c r="K783" i="10"/>
  <c r="K784" i="10"/>
  <c r="K785" i="10"/>
  <c r="K790" i="10"/>
  <c r="K791" i="10"/>
  <c r="K794" i="10"/>
  <c r="K795" i="10"/>
  <c r="M612" i="10"/>
  <c r="M617" i="10"/>
  <c r="M622" i="10"/>
  <c r="M627" i="10"/>
  <c r="M632" i="10"/>
  <c r="M633" i="10"/>
  <c r="M638" i="10"/>
  <c r="M643" i="10"/>
  <c r="M648" i="10"/>
  <c r="M653" i="10"/>
  <c r="M654" i="10"/>
  <c r="M659" i="10"/>
  <c r="M660" i="10"/>
  <c r="M664" i="10"/>
  <c r="M665" i="10"/>
  <c r="M670" i="10"/>
  <c r="M675" i="10"/>
  <c r="M676" i="10"/>
  <c r="M682" i="10"/>
  <c r="M688" i="10"/>
  <c r="M693" i="10"/>
  <c r="M699" i="10"/>
  <c r="M700" i="10"/>
  <c r="M706" i="10"/>
  <c r="M707" i="10"/>
  <c r="M712" i="10"/>
  <c r="M713" i="10"/>
  <c r="M729" i="10"/>
  <c r="M730" i="10"/>
  <c r="M731" i="10"/>
  <c r="M734" i="10"/>
  <c r="M735" i="10"/>
  <c r="M736" i="10"/>
  <c r="M737" i="10"/>
  <c r="M738" i="10"/>
  <c r="M739" i="10"/>
  <c r="M740" i="10"/>
  <c r="M745" i="10"/>
  <c r="M746" i="10"/>
  <c r="M747" i="10"/>
  <c r="M752" i="10"/>
  <c r="M757" i="10"/>
  <c r="M760" i="10"/>
  <c r="M761" i="10"/>
  <c r="M766" i="10"/>
  <c r="M767" i="10"/>
  <c r="M772" i="10"/>
  <c r="M773" i="10"/>
  <c r="M776" i="10"/>
  <c r="M777" i="10"/>
  <c r="M778" i="10"/>
  <c r="M781" i="10"/>
  <c r="M782" i="10"/>
  <c r="M783" i="10"/>
  <c r="M784" i="10"/>
  <c r="M785" i="10"/>
  <c r="M790" i="10"/>
  <c r="M791" i="10"/>
  <c r="M794" i="10"/>
  <c r="M795" i="10"/>
  <c r="P609" i="10"/>
  <c r="P610" i="10"/>
  <c r="P611" i="10"/>
  <c r="P612" i="10"/>
  <c r="P613" i="10"/>
  <c r="P614" i="10"/>
  <c r="P615" i="10"/>
  <c r="P616" i="10"/>
  <c r="P617" i="10"/>
  <c r="P618" i="10"/>
  <c r="P619" i="10"/>
  <c r="P620" i="10"/>
  <c r="P621" i="10"/>
  <c r="P622" i="10"/>
  <c r="P623" i="10"/>
  <c r="P624" i="10"/>
  <c r="P625" i="10"/>
  <c r="P626" i="10"/>
  <c r="P627" i="10"/>
  <c r="P628" i="10"/>
  <c r="P629" i="10"/>
  <c r="P630" i="10"/>
  <c r="P631" i="10"/>
  <c r="P632" i="10"/>
  <c r="P633" i="10"/>
  <c r="P634" i="10"/>
  <c r="P635" i="10"/>
  <c r="P636" i="10"/>
  <c r="P637" i="10"/>
  <c r="P638" i="10"/>
  <c r="P639" i="10"/>
  <c r="P640" i="10"/>
  <c r="P641" i="10"/>
  <c r="P642" i="10"/>
  <c r="P643" i="10"/>
  <c r="P644" i="10"/>
  <c r="P645" i="10"/>
  <c r="P646" i="10"/>
  <c r="P647" i="10"/>
  <c r="P648" i="10"/>
  <c r="P649" i="10"/>
  <c r="P650" i="10"/>
  <c r="P651" i="10"/>
  <c r="P652" i="10"/>
  <c r="P653" i="10"/>
  <c r="P654" i="10"/>
  <c r="P655" i="10"/>
  <c r="P656" i="10"/>
  <c r="P657" i="10"/>
  <c r="P658" i="10"/>
  <c r="P659" i="10"/>
  <c r="P660" i="10"/>
  <c r="P661" i="10"/>
  <c r="P662" i="10"/>
  <c r="P663" i="10"/>
  <c r="P664" i="10"/>
  <c r="P665" i="10"/>
  <c r="P666" i="10"/>
  <c r="P667" i="10"/>
  <c r="P668" i="10"/>
  <c r="P669" i="10"/>
  <c r="P670" i="10"/>
  <c r="P671" i="10"/>
  <c r="P672" i="10"/>
  <c r="P673" i="10"/>
  <c r="P674" i="10"/>
  <c r="P676" i="10"/>
  <c r="P677" i="10"/>
  <c r="P678" i="10"/>
  <c r="P680" i="10"/>
  <c r="P681" i="10"/>
  <c r="P682" i="10"/>
  <c r="P684" i="10"/>
  <c r="P685" i="10"/>
  <c r="P686" i="10"/>
  <c r="P688" i="10"/>
  <c r="P689" i="10"/>
  <c r="P690" i="10"/>
  <c r="P692" i="10"/>
  <c r="P693" i="10"/>
  <c r="P694" i="10"/>
  <c r="P696" i="10"/>
  <c r="P697" i="10"/>
  <c r="P698" i="10"/>
  <c r="P700" i="10"/>
  <c r="P701" i="10"/>
  <c r="P702" i="10"/>
  <c r="P704" i="10"/>
  <c r="P705" i="10"/>
  <c r="P706" i="10"/>
  <c r="P708" i="10"/>
  <c r="P709" i="10"/>
  <c r="P710" i="10"/>
  <c r="P712" i="10"/>
  <c r="P713" i="10"/>
  <c r="P714" i="10"/>
  <c r="P716" i="10"/>
  <c r="P717" i="10"/>
  <c r="P718" i="10"/>
  <c r="P720" i="10"/>
  <c r="P721" i="10"/>
  <c r="P722" i="10"/>
  <c r="P724" i="10"/>
  <c r="P725" i="10"/>
  <c r="P726" i="10"/>
  <c r="P728" i="10"/>
  <c r="P729" i="10"/>
  <c r="P730" i="10"/>
  <c r="P732" i="10"/>
  <c r="P733" i="10"/>
  <c r="P734" i="10"/>
  <c r="P736" i="10"/>
  <c r="P737" i="10"/>
  <c r="P738" i="10"/>
  <c r="P740" i="10"/>
  <c r="P741" i="10"/>
  <c r="P742" i="10"/>
  <c r="P744" i="10"/>
  <c r="P745" i="10"/>
  <c r="P746" i="10"/>
  <c r="P748" i="10"/>
  <c r="P749" i="10"/>
  <c r="P750" i="10"/>
  <c r="P752" i="10"/>
  <c r="P753" i="10"/>
  <c r="P754" i="10"/>
  <c r="P756" i="10"/>
  <c r="P757" i="10"/>
  <c r="P758" i="10"/>
  <c r="P760" i="10"/>
  <c r="P761" i="10"/>
  <c r="P762" i="10"/>
  <c r="P764" i="10"/>
  <c r="P765" i="10"/>
  <c r="P766" i="10"/>
  <c r="P768" i="10"/>
  <c r="P769" i="10"/>
  <c r="P770" i="10"/>
  <c r="P772" i="10"/>
  <c r="P773" i="10"/>
  <c r="P774" i="10"/>
  <c r="P776" i="10"/>
  <c r="P777" i="10"/>
  <c r="P778" i="10"/>
  <c r="P780" i="10"/>
  <c r="P781" i="10"/>
  <c r="P782" i="10"/>
  <c r="P784" i="10"/>
  <c r="P785" i="10"/>
  <c r="P786" i="10"/>
  <c r="P788" i="10"/>
  <c r="P789" i="10"/>
  <c r="P790" i="10"/>
  <c r="P792" i="10"/>
  <c r="P793" i="10"/>
  <c r="P794" i="10"/>
  <c r="P796" i="10"/>
  <c r="B473" i="10"/>
  <c r="B260" i="10"/>
  <c r="B19" i="10"/>
  <c r="B11" i="10"/>
  <c r="O34" i="13"/>
  <c r="O35" i="13"/>
  <c r="O36" i="13"/>
  <c r="O37" i="13"/>
  <c r="O38" i="13"/>
  <c r="O39" i="13"/>
  <c r="O40" i="13"/>
  <c r="O41" i="13"/>
  <c r="O42" i="13"/>
  <c r="O43" i="13"/>
  <c r="C210" i="1"/>
  <c r="D210" i="1"/>
  <c r="E210" i="1"/>
  <c r="F210" i="1"/>
  <c r="H210" i="1"/>
  <c r="C211" i="1"/>
  <c r="D211" i="1"/>
  <c r="E211" i="1"/>
  <c r="F211" i="1"/>
  <c r="H211" i="1"/>
  <c r="C212" i="1"/>
  <c r="D212" i="1"/>
  <c r="E212" i="1"/>
  <c r="F212" i="1"/>
  <c r="H212" i="1"/>
  <c r="C213" i="1"/>
  <c r="D213" i="1"/>
  <c r="E213" i="1"/>
  <c r="F213" i="1"/>
  <c r="H213" i="1"/>
  <c r="C214" i="1"/>
  <c r="D214" i="1"/>
  <c r="E214" i="1"/>
  <c r="F214" i="1"/>
  <c r="H214" i="1"/>
  <c r="C215" i="1"/>
  <c r="D215" i="1"/>
  <c r="E215" i="1"/>
  <c r="F215" i="1"/>
  <c r="H215" i="1"/>
  <c r="C216" i="1"/>
  <c r="D216" i="1"/>
  <c r="E216" i="1"/>
  <c r="F216" i="1"/>
  <c r="H216" i="1"/>
  <c r="C217" i="1"/>
  <c r="D217" i="1"/>
  <c r="E217" i="1"/>
  <c r="F217" i="1"/>
  <c r="H217" i="1"/>
  <c r="C218" i="1"/>
  <c r="D218" i="1"/>
  <c r="E218" i="1"/>
  <c r="F218" i="1"/>
  <c r="H218" i="1"/>
  <c r="C219" i="1"/>
  <c r="D219" i="1"/>
  <c r="E219" i="1"/>
  <c r="F219" i="1"/>
  <c r="H219" i="1"/>
  <c r="C220" i="1"/>
  <c r="D220" i="1"/>
  <c r="E220" i="1"/>
  <c r="F220" i="1"/>
  <c r="H220" i="1"/>
  <c r="C221" i="1"/>
  <c r="D221" i="1"/>
  <c r="E221" i="1"/>
  <c r="F221" i="1"/>
  <c r="H221" i="1"/>
  <c r="C222" i="1"/>
  <c r="D222" i="1"/>
  <c r="E222" i="1"/>
  <c r="F222" i="1"/>
  <c r="H222" i="1"/>
  <c r="C223" i="1"/>
  <c r="D223" i="1"/>
  <c r="E223" i="1"/>
  <c r="F223" i="1"/>
  <c r="H223" i="1"/>
  <c r="C224" i="1"/>
  <c r="D224" i="1"/>
  <c r="E224" i="1"/>
  <c r="F224" i="1"/>
  <c r="H224" i="1"/>
  <c r="C225" i="1"/>
  <c r="D225" i="1"/>
  <c r="E225" i="1"/>
  <c r="F225" i="1"/>
  <c r="H225" i="1"/>
  <c r="C226" i="1"/>
  <c r="D226" i="1"/>
  <c r="E226" i="1"/>
  <c r="F226" i="1"/>
  <c r="H226" i="1"/>
  <c r="C227" i="1"/>
  <c r="D227" i="1"/>
  <c r="E227" i="1"/>
  <c r="F227" i="1"/>
  <c r="H227" i="1"/>
  <c r="C228" i="1"/>
  <c r="D228" i="1"/>
  <c r="E228" i="1"/>
  <c r="F228" i="1"/>
  <c r="H228" i="1"/>
  <c r="C229" i="1"/>
  <c r="D229" i="1"/>
  <c r="E229" i="1"/>
  <c r="F229" i="1"/>
  <c r="H229" i="1"/>
  <c r="C230" i="1"/>
  <c r="D230" i="1"/>
  <c r="E230" i="1"/>
  <c r="F230" i="1"/>
  <c r="H230" i="1"/>
  <c r="C231" i="1"/>
  <c r="D231" i="1"/>
  <c r="E231" i="1"/>
  <c r="F231" i="1"/>
  <c r="H231" i="1"/>
  <c r="C232" i="1"/>
  <c r="D232" i="1"/>
  <c r="E232" i="1"/>
  <c r="F232" i="1"/>
  <c r="H232" i="1"/>
  <c r="C233" i="1"/>
  <c r="D233" i="1"/>
  <c r="E233" i="1"/>
  <c r="F233" i="1"/>
  <c r="H233" i="1"/>
  <c r="C234" i="1"/>
  <c r="D234" i="1"/>
  <c r="E234" i="1"/>
  <c r="F234" i="1"/>
  <c r="H234" i="1"/>
  <c r="C235" i="1"/>
  <c r="D235" i="1"/>
  <c r="E235" i="1"/>
  <c r="F235" i="1"/>
  <c r="H235" i="1"/>
  <c r="C236" i="1"/>
  <c r="D236" i="1"/>
  <c r="E236" i="1"/>
  <c r="F236" i="1"/>
  <c r="H236" i="1"/>
  <c r="C237" i="1"/>
  <c r="D237" i="1"/>
  <c r="E237" i="1"/>
  <c r="F237" i="1"/>
  <c r="H237" i="1"/>
  <c r="C238" i="1"/>
  <c r="D238" i="1"/>
  <c r="E238" i="1"/>
  <c r="F238" i="1"/>
  <c r="H238" i="1"/>
  <c r="C239" i="1"/>
  <c r="D239" i="1"/>
  <c r="E239" i="1"/>
  <c r="F239" i="1"/>
  <c r="H239" i="1"/>
  <c r="C240" i="1"/>
  <c r="D240" i="1"/>
  <c r="E240" i="1"/>
  <c r="F240" i="1"/>
  <c r="H240" i="1"/>
  <c r="C241" i="1"/>
  <c r="D241" i="1"/>
  <c r="E241" i="1"/>
  <c r="F241" i="1"/>
  <c r="H241" i="1"/>
  <c r="C242" i="1"/>
  <c r="D242" i="1"/>
  <c r="E242" i="1"/>
  <c r="F242" i="1"/>
  <c r="H242" i="1"/>
  <c r="C243" i="1"/>
  <c r="D243" i="1"/>
  <c r="E243" i="1"/>
  <c r="F243" i="1"/>
  <c r="H243" i="1"/>
  <c r="C244" i="1"/>
  <c r="D244" i="1"/>
  <c r="E244" i="1"/>
  <c r="F244" i="1"/>
  <c r="H244" i="1"/>
  <c r="C245" i="1"/>
  <c r="D245" i="1"/>
  <c r="E245" i="1"/>
  <c r="F245" i="1"/>
  <c r="H245" i="1"/>
  <c r="C246" i="1"/>
  <c r="D246" i="1"/>
  <c r="E246" i="1"/>
  <c r="F246" i="1"/>
  <c r="H246" i="1"/>
  <c r="C247" i="1"/>
  <c r="D247" i="1"/>
  <c r="E247" i="1"/>
  <c r="F247" i="1"/>
  <c r="H247" i="1"/>
  <c r="C248" i="1"/>
  <c r="D248" i="1"/>
  <c r="E248" i="1"/>
  <c r="F248" i="1"/>
  <c r="H248" i="1"/>
  <c r="C249" i="1"/>
  <c r="D249" i="1"/>
  <c r="E249" i="1"/>
  <c r="F249" i="1"/>
  <c r="H249" i="1"/>
  <c r="C250" i="1"/>
  <c r="D250" i="1"/>
  <c r="E250" i="1"/>
  <c r="F250" i="1"/>
  <c r="H250" i="1"/>
  <c r="C251" i="1"/>
  <c r="D251" i="1"/>
  <c r="E251" i="1"/>
  <c r="F251" i="1"/>
  <c r="H251" i="1"/>
  <c r="C252" i="1"/>
  <c r="D252" i="1"/>
  <c r="E252" i="1"/>
  <c r="F252" i="1"/>
  <c r="H252" i="1"/>
  <c r="C253" i="1"/>
  <c r="D253" i="1"/>
  <c r="E253" i="1"/>
  <c r="F253" i="1"/>
  <c r="H253" i="1"/>
  <c r="C254" i="1"/>
  <c r="D254" i="1"/>
  <c r="E254" i="1"/>
  <c r="F254" i="1"/>
  <c r="H254" i="1"/>
  <c r="C255" i="1"/>
  <c r="D255" i="1"/>
  <c r="E255" i="1"/>
  <c r="F255" i="1"/>
  <c r="H255" i="1"/>
  <c r="C256" i="1"/>
  <c r="D256" i="1"/>
  <c r="E256" i="1"/>
  <c r="F256" i="1"/>
  <c r="H256" i="1"/>
  <c r="C257" i="1"/>
  <c r="D257" i="1"/>
  <c r="E257" i="1"/>
  <c r="F257" i="1"/>
  <c r="H257" i="1"/>
  <c r="C258" i="1"/>
  <c r="D258" i="1"/>
  <c r="E258" i="1"/>
  <c r="F258" i="1"/>
  <c r="H258" i="1"/>
  <c r="C259" i="1"/>
  <c r="D259" i="1"/>
  <c r="E259" i="1"/>
  <c r="F259" i="1"/>
  <c r="H259" i="1"/>
  <c r="C260" i="1"/>
  <c r="D260" i="1"/>
  <c r="E260" i="1"/>
  <c r="F260" i="1"/>
  <c r="H260" i="1"/>
  <c r="C261" i="1"/>
  <c r="D261" i="1"/>
  <c r="E261" i="1"/>
  <c r="F261" i="1"/>
  <c r="H261" i="1"/>
  <c r="C262" i="1"/>
  <c r="D262" i="1"/>
  <c r="E262" i="1"/>
  <c r="F262" i="1"/>
  <c r="H262" i="1"/>
  <c r="C263" i="1"/>
  <c r="D263" i="1"/>
  <c r="E263" i="1"/>
  <c r="F263" i="1"/>
  <c r="H263" i="1"/>
  <c r="C264" i="1"/>
  <c r="D264" i="1"/>
  <c r="E264" i="1"/>
  <c r="F264" i="1"/>
  <c r="H264" i="1"/>
  <c r="C265" i="1"/>
  <c r="D265" i="1"/>
  <c r="E265" i="1"/>
  <c r="F265" i="1"/>
  <c r="H265" i="1"/>
  <c r="C9" i="10"/>
  <c r="D9" i="10"/>
  <c r="E9" i="10"/>
  <c r="F9" i="10"/>
  <c r="C10" i="10"/>
  <c r="D10" i="10"/>
  <c r="E10" i="10"/>
  <c r="F10" i="10"/>
  <c r="C797" i="10"/>
  <c r="D797" i="10"/>
  <c r="E797" i="10"/>
  <c r="F797" i="10"/>
  <c r="H797" i="10"/>
  <c r="I797" i="10"/>
  <c r="C798" i="10"/>
  <c r="D798" i="10"/>
  <c r="E798" i="10"/>
  <c r="F798" i="10"/>
  <c r="H798" i="10"/>
  <c r="I798" i="10"/>
  <c r="C799" i="10"/>
  <c r="D799" i="10"/>
  <c r="E799" i="10"/>
  <c r="F799" i="10"/>
  <c r="H799" i="10"/>
  <c r="I799" i="10"/>
  <c r="C800" i="10"/>
  <c r="D800" i="10"/>
  <c r="E800" i="10"/>
  <c r="F800" i="10"/>
  <c r="H800" i="10"/>
  <c r="C801" i="10"/>
  <c r="D801" i="10"/>
  <c r="E801" i="10"/>
  <c r="F801" i="10"/>
  <c r="H801" i="10"/>
  <c r="I801" i="10"/>
  <c r="C802" i="10"/>
  <c r="B802" i="10"/>
  <c r="D802" i="10"/>
  <c r="E802" i="10"/>
  <c r="F802" i="10"/>
  <c r="H802" i="10"/>
  <c r="I802" i="10"/>
  <c r="B803" i="10"/>
  <c r="C803" i="10"/>
  <c r="D803" i="10"/>
  <c r="E803" i="10"/>
  <c r="F803" i="10"/>
  <c r="H803" i="10"/>
  <c r="I803" i="10"/>
  <c r="B804" i="10"/>
  <c r="C804" i="10"/>
  <c r="D804" i="10"/>
  <c r="E804" i="10"/>
  <c r="F804" i="10"/>
  <c r="H804" i="10"/>
  <c r="I804" i="10"/>
  <c r="C805" i="10"/>
  <c r="B805" i="10"/>
  <c r="D805" i="10"/>
  <c r="E805" i="10"/>
  <c r="F805" i="10"/>
  <c r="H805" i="10"/>
  <c r="I805" i="10"/>
  <c r="C806" i="10"/>
  <c r="D806" i="10"/>
  <c r="E806" i="10"/>
  <c r="F806" i="10"/>
  <c r="H806" i="10"/>
  <c r="B807" i="10"/>
  <c r="C807" i="10"/>
  <c r="D807" i="10"/>
  <c r="E807" i="10"/>
  <c r="F807" i="10"/>
  <c r="H807" i="10"/>
  <c r="I807" i="10"/>
  <c r="B808" i="10"/>
  <c r="C808" i="10"/>
  <c r="D808" i="10"/>
  <c r="E808" i="10"/>
  <c r="F808" i="10"/>
  <c r="H808" i="10"/>
  <c r="I808" i="10"/>
  <c r="C809" i="10"/>
  <c r="B809" i="10"/>
  <c r="D809" i="10"/>
  <c r="E809" i="10"/>
  <c r="F809" i="10"/>
  <c r="H809" i="10"/>
  <c r="I809" i="10"/>
  <c r="B810" i="10"/>
  <c r="C810" i="10"/>
  <c r="D810" i="10"/>
  <c r="E810" i="10"/>
  <c r="F810" i="10"/>
  <c r="H810" i="10"/>
  <c r="I810" i="10"/>
  <c r="C811" i="10"/>
  <c r="D811" i="10"/>
  <c r="E811" i="10"/>
  <c r="F811" i="10"/>
  <c r="H811" i="10"/>
  <c r="B812" i="10"/>
  <c r="C812" i="10"/>
  <c r="D812" i="10"/>
  <c r="E812" i="10"/>
  <c r="F812" i="10"/>
  <c r="H812" i="10"/>
  <c r="I812" i="10"/>
  <c r="C813" i="10"/>
  <c r="D813" i="10"/>
  <c r="E813" i="10"/>
  <c r="F813" i="10"/>
  <c r="H813" i="10"/>
  <c r="I813" i="10"/>
  <c r="C814" i="10"/>
  <c r="B814" i="10"/>
  <c r="D814" i="10"/>
  <c r="E814" i="10"/>
  <c r="F814" i="10"/>
  <c r="H814" i="10"/>
  <c r="I814" i="10"/>
  <c r="B815" i="10"/>
  <c r="C815" i="10"/>
  <c r="D815" i="10"/>
  <c r="E815" i="10"/>
  <c r="F815" i="10"/>
  <c r="H815" i="10"/>
  <c r="I815" i="10"/>
  <c r="C816" i="10"/>
  <c r="D816" i="10"/>
  <c r="E816" i="10"/>
  <c r="F816" i="10"/>
  <c r="H816" i="10"/>
  <c r="C817" i="10"/>
  <c r="B817" i="10"/>
  <c r="D817" i="10"/>
  <c r="E817" i="10"/>
  <c r="F817" i="10"/>
  <c r="H817" i="10"/>
  <c r="I817" i="10"/>
  <c r="C818" i="10"/>
  <c r="D818" i="10"/>
  <c r="E818" i="10"/>
  <c r="F818" i="10"/>
  <c r="H818" i="10"/>
  <c r="I818" i="10"/>
  <c r="B819" i="10"/>
  <c r="C819" i="10"/>
  <c r="D819" i="10"/>
  <c r="E819" i="10"/>
  <c r="F819" i="10"/>
  <c r="H819" i="10"/>
  <c r="I819" i="10"/>
  <c r="C820" i="10"/>
  <c r="D820" i="10"/>
  <c r="E820" i="10"/>
  <c r="F820" i="10"/>
  <c r="H820" i="10"/>
  <c r="C821" i="10"/>
  <c r="D821" i="10"/>
  <c r="E821" i="10"/>
  <c r="F821" i="10"/>
  <c r="H821" i="10"/>
  <c r="I821" i="10"/>
  <c r="C822" i="10"/>
  <c r="B822" i="10"/>
  <c r="D822" i="10"/>
  <c r="E822" i="10"/>
  <c r="F822" i="10"/>
  <c r="H822" i="10"/>
  <c r="I822" i="10"/>
  <c r="C823" i="10"/>
  <c r="D823" i="10"/>
  <c r="E823" i="10"/>
  <c r="F823" i="10"/>
  <c r="H823" i="10"/>
  <c r="I823" i="10"/>
  <c r="C824" i="10"/>
  <c r="D824" i="10"/>
  <c r="E824" i="10"/>
  <c r="F824" i="10"/>
  <c r="H824" i="10"/>
  <c r="B825" i="10"/>
  <c r="C825" i="10"/>
  <c r="D825" i="10"/>
  <c r="E825" i="10"/>
  <c r="F825" i="10"/>
  <c r="H825" i="10"/>
  <c r="I825" i="10"/>
  <c r="C826" i="10"/>
  <c r="D826" i="10"/>
  <c r="E826" i="10"/>
  <c r="F826" i="10"/>
  <c r="H826" i="10"/>
  <c r="I826" i="10"/>
  <c r="C827" i="10"/>
  <c r="B827" i="10"/>
  <c r="D827" i="10"/>
  <c r="E827" i="10"/>
  <c r="F827" i="10"/>
  <c r="H827" i="10"/>
  <c r="I827" i="10"/>
  <c r="C828" i="10"/>
  <c r="D828" i="10"/>
  <c r="E828" i="10"/>
  <c r="F828" i="10"/>
  <c r="H828" i="10"/>
  <c r="I828" i="10"/>
  <c r="C829" i="10"/>
  <c r="D829" i="10"/>
  <c r="E829" i="10"/>
  <c r="F829" i="10"/>
  <c r="H829" i="10"/>
  <c r="C830" i="10"/>
  <c r="D830" i="10"/>
  <c r="E830" i="10"/>
  <c r="F830" i="10"/>
  <c r="H830" i="10"/>
  <c r="I830" i="10"/>
  <c r="B831" i="10"/>
  <c r="C831" i="10"/>
  <c r="D831" i="10"/>
  <c r="E831" i="10"/>
  <c r="F831" i="10"/>
  <c r="H831" i="10"/>
  <c r="I831" i="10"/>
  <c r="B832" i="10"/>
  <c r="C832" i="10"/>
  <c r="D832" i="10"/>
  <c r="E832" i="10"/>
  <c r="F832" i="10"/>
  <c r="H832" i="10"/>
  <c r="I832" i="10"/>
  <c r="C833" i="10"/>
  <c r="B833" i="10"/>
  <c r="D833" i="10"/>
  <c r="E833" i="10"/>
  <c r="F833" i="10"/>
  <c r="H833" i="10"/>
  <c r="I833" i="10"/>
  <c r="C834" i="10"/>
  <c r="D834" i="10"/>
  <c r="E834" i="10"/>
  <c r="F834" i="10"/>
  <c r="H834" i="10"/>
  <c r="B835" i="10"/>
  <c r="C835" i="10"/>
  <c r="D835" i="10"/>
  <c r="E835" i="10"/>
  <c r="F835" i="10"/>
  <c r="H835" i="10"/>
  <c r="I835" i="10"/>
  <c r="C836" i="10"/>
  <c r="B836" i="10"/>
  <c r="D836" i="10"/>
  <c r="E836" i="10"/>
  <c r="F836" i="10"/>
  <c r="H836" i="10"/>
  <c r="I836" i="10"/>
  <c r="B837" i="10"/>
  <c r="C837" i="10"/>
  <c r="D837" i="10"/>
  <c r="E837" i="10"/>
  <c r="F837" i="10"/>
  <c r="H837" i="10"/>
  <c r="I837" i="10"/>
  <c r="B838" i="10"/>
  <c r="C838" i="10"/>
  <c r="D838" i="10"/>
  <c r="E838" i="10"/>
  <c r="F838" i="10"/>
  <c r="H838" i="10"/>
  <c r="I838" i="10"/>
  <c r="C839" i="10"/>
  <c r="D839" i="10"/>
  <c r="E839" i="10"/>
  <c r="F839" i="10"/>
  <c r="H839" i="10"/>
  <c r="C840" i="10"/>
  <c r="B840" i="10"/>
  <c r="D840" i="10"/>
  <c r="E840" i="10"/>
  <c r="F840" i="10"/>
  <c r="H840" i="10"/>
  <c r="I840" i="10"/>
  <c r="B841" i="10"/>
  <c r="C841" i="10"/>
  <c r="D841" i="10"/>
  <c r="E841" i="10"/>
  <c r="F841" i="10"/>
  <c r="H841" i="10"/>
  <c r="I841" i="10"/>
  <c r="B842" i="10"/>
  <c r="C842" i="10"/>
  <c r="D842" i="10"/>
  <c r="E842" i="10"/>
  <c r="F842" i="10"/>
  <c r="H842" i="10"/>
  <c r="I842" i="10"/>
  <c r="C843" i="10"/>
  <c r="D843" i="10"/>
  <c r="E843" i="10"/>
  <c r="F843" i="10"/>
  <c r="B843" i="10"/>
  <c r="H843" i="10"/>
  <c r="I843" i="10"/>
  <c r="B844" i="10"/>
  <c r="C844" i="10"/>
  <c r="D844" i="10"/>
  <c r="E844" i="10"/>
  <c r="F844" i="10"/>
  <c r="H844" i="10"/>
  <c r="I844" i="10"/>
  <c r="C845" i="10"/>
  <c r="D845" i="10"/>
  <c r="E845" i="10"/>
  <c r="F845" i="10"/>
  <c r="H845" i="10"/>
  <c r="C846" i="10"/>
  <c r="B846" i="10"/>
  <c r="D846" i="10"/>
  <c r="E846" i="10"/>
  <c r="F846" i="10"/>
  <c r="H846" i="10"/>
  <c r="I846" i="10"/>
  <c r="C847" i="10"/>
  <c r="D847" i="10"/>
  <c r="E847" i="10"/>
  <c r="F847" i="10"/>
  <c r="B847" i="10"/>
  <c r="H847" i="10"/>
  <c r="I847" i="10"/>
  <c r="B848" i="10"/>
  <c r="C848" i="10"/>
  <c r="D848" i="10"/>
  <c r="E848" i="10"/>
  <c r="F848" i="10"/>
  <c r="H848" i="10"/>
  <c r="I848" i="10"/>
  <c r="B849" i="10"/>
  <c r="C849" i="10"/>
  <c r="D849" i="10"/>
  <c r="E849" i="10"/>
  <c r="F849" i="10"/>
  <c r="H849" i="10"/>
  <c r="I849" i="10"/>
  <c r="C850" i="10"/>
  <c r="D850" i="10"/>
  <c r="E850" i="10"/>
  <c r="F850" i="10"/>
  <c r="H850" i="10"/>
  <c r="B851" i="10"/>
  <c r="C851" i="10"/>
  <c r="D851" i="10"/>
  <c r="E851" i="10"/>
  <c r="F851" i="10"/>
  <c r="H851" i="10"/>
  <c r="I851" i="10"/>
  <c r="B852" i="10"/>
  <c r="C852" i="10"/>
  <c r="D852" i="10"/>
  <c r="E852" i="10"/>
  <c r="F852" i="10"/>
  <c r="H852" i="10"/>
  <c r="I852" i="10"/>
  <c r="B853" i="10"/>
  <c r="C853" i="10"/>
  <c r="D853" i="10"/>
  <c r="E853" i="10"/>
  <c r="F853" i="10"/>
  <c r="H853" i="10"/>
  <c r="I853" i="10"/>
  <c r="C854" i="10"/>
  <c r="B854" i="10"/>
  <c r="D854" i="10"/>
  <c r="E854" i="10"/>
  <c r="F854" i="10"/>
  <c r="H854" i="10"/>
  <c r="I854" i="10"/>
  <c r="C855" i="10"/>
  <c r="D855" i="10"/>
  <c r="E855" i="10"/>
  <c r="F855" i="10"/>
  <c r="H855" i="10"/>
  <c r="B856" i="10"/>
  <c r="C856" i="10"/>
  <c r="D856" i="10"/>
  <c r="E856" i="10"/>
  <c r="F856" i="10"/>
  <c r="H856" i="10"/>
  <c r="I856" i="10"/>
  <c r="C857" i="10"/>
  <c r="B857" i="10"/>
  <c r="D857" i="10"/>
  <c r="E857" i="10"/>
  <c r="F857" i="10"/>
  <c r="H857" i="10"/>
  <c r="I857" i="10"/>
  <c r="B858" i="10"/>
  <c r="C858" i="10"/>
  <c r="D858" i="10"/>
  <c r="E858" i="10"/>
  <c r="F858" i="10"/>
  <c r="H858" i="10"/>
  <c r="I858" i="10"/>
  <c r="B859" i="10"/>
  <c r="C859" i="10"/>
  <c r="D859" i="10"/>
  <c r="E859" i="10"/>
  <c r="F859" i="10"/>
  <c r="H859" i="10"/>
  <c r="I859" i="10"/>
  <c r="C860" i="10"/>
  <c r="D860" i="10"/>
  <c r="E860" i="10"/>
  <c r="F860" i="10"/>
  <c r="H860" i="10"/>
  <c r="C861" i="10"/>
  <c r="B861" i="10"/>
  <c r="D861" i="10"/>
  <c r="E861" i="10"/>
  <c r="F861" i="10"/>
  <c r="H861" i="10"/>
  <c r="I861" i="10"/>
  <c r="B862" i="10"/>
  <c r="C862" i="10"/>
  <c r="D862" i="10"/>
  <c r="E862" i="10"/>
  <c r="F862" i="10"/>
  <c r="H862" i="10"/>
  <c r="I862" i="10"/>
  <c r="B863" i="10"/>
  <c r="C863" i="10"/>
  <c r="D863" i="10"/>
  <c r="E863" i="10"/>
  <c r="F863" i="10"/>
  <c r="H863" i="10"/>
  <c r="I863" i="10"/>
  <c r="C864" i="10"/>
  <c r="B864" i="10"/>
  <c r="D864" i="10"/>
  <c r="E864" i="10"/>
  <c r="F864" i="10"/>
  <c r="H864" i="10"/>
  <c r="I864" i="10"/>
  <c r="C865" i="10"/>
  <c r="D865" i="10"/>
  <c r="E865" i="10"/>
  <c r="F865" i="10"/>
  <c r="H865" i="10"/>
  <c r="B866" i="10"/>
  <c r="C866" i="10"/>
  <c r="D866" i="10"/>
  <c r="E866" i="10"/>
  <c r="F866" i="10"/>
  <c r="H866" i="10"/>
  <c r="I866" i="10"/>
  <c r="C867" i="10"/>
  <c r="D867" i="10"/>
  <c r="E867" i="10"/>
  <c r="F867" i="10"/>
  <c r="B867" i="10"/>
  <c r="H867" i="10"/>
  <c r="I867" i="10"/>
  <c r="C868" i="10"/>
  <c r="B868" i="10"/>
  <c r="D868" i="10"/>
  <c r="E868" i="10"/>
  <c r="F868" i="10"/>
  <c r="H868" i="10"/>
  <c r="I868" i="10"/>
  <c r="B869" i="10"/>
  <c r="C869" i="10"/>
  <c r="D869" i="10"/>
  <c r="E869" i="10"/>
  <c r="F869" i="10"/>
  <c r="H869" i="10"/>
  <c r="I869" i="10"/>
  <c r="B870" i="10"/>
  <c r="C870" i="10"/>
  <c r="D870" i="10"/>
  <c r="E870" i="10"/>
  <c r="F870" i="10"/>
  <c r="H870" i="10"/>
  <c r="I870" i="10"/>
  <c r="C871" i="10"/>
  <c r="D871" i="10"/>
  <c r="E871" i="10"/>
  <c r="F871" i="10"/>
  <c r="H871" i="10"/>
  <c r="B872" i="10"/>
  <c r="C872" i="10"/>
  <c r="D872" i="10"/>
  <c r="E872" i="10"/>
  <c r="F872" i="10"/>
  <c r="H872" i="10"/>
  <c r="I872" i="10"/>
  <c r="B873" i="10"/>
  <c r="C873" i="10"/>
  <c r="D873" i="10"/>
  <c r="E873" i="10"/>
  <c r="F873" i="10"/>
  <c r="H873" i="10"/>
  <c r="I873" i="10"/>
  <c r="C874" i="10"/>
  <c r="B874" i="10"/>
  <c r="D874" i="10"/>
  <c r="E874" i="10"/>
  <c r="F874" i="10"/>
  <c r="H874" i="10"/>
  <c r="I874" i="10"/>
  <c r="B875" i="10"/>
  <c r="C875" i="10"/>
  <c r="D875" i="10"/>
  <c r="E875" i="10"/>
  <c r="F875" i="10"/>
  <c r="H875" i="10"/>
  <c r="I875" i="10"/>
  <c r="C876" i="10"/>
  <c r="D876" i="10"/>
  <c r="E876" i="10"/>
  <c r="F876" i="10"/>
  <c r="H876" i="10"/>
  <c r="C877" i="10"/>
  <c r="B877" i="10"/>
  <c r="D877" i="10"/>
  <c r="E877" i="10"/>
  <c r="F877" i="10"/>
  <c r="H877" i="10"/>
  <c r="I877" i="10"/>
  <c r="B878" i="10"/>
  <c r="C878" i="10"/>
  <c r="D878" i="10"/>
  <c r="E878" i="10"/>
  <c r="F878" i="10"/>
  <c r="H878" i="10"/>
  <c r="I878" i="10"/>
  <c r="B879" i="10"/>
  <c r="C879" i="10"/>
  <c r="D879" i="10"/>
  <c r="E879" i="10"/>
  <c r="F879" i="10"/>
  <c r="H879" i="10"/>
  <c r="I879" i="10"/>
  <c r="C880" i="10"/>
  <c r="B880" i="10"/>
  <c r="D880" i="10"/>
  <c r="E880" i="10"/>
  <c r="F880" i="10"/>
  <c r="H880" i="10"/>
  <c r="I880" i="10"/>
  <c r="C881" i="10"/>
  <c r="D881" i="10"/>
  <c r="E881" i="10"/>
  <c r="F881" i="10"/>
  <c r="H881" i="10"/>
  <c r="B882" i="10"/>
  <c r="C882" i="10"/>
  <c r="D882" i="10"/>
  <c r="E882" i="10"/>
  <c r="F882" i="10"/>
  <c r="H882" i="10"/>
  <c r="I882" i="10"/>
  <c r="C883" i="10"/>
  <c r="D883" i="10"/>
  <c r="E883" i="10"/>
  <c r="F883" i="10"/>
  <c r="B883" i="10"/>
  <c r="H883" i="10"/>
  <c r="I883" i="10"/>
  <c r="B884" i="10"/>
  <c r="C884" i="10"/>
  <c r="D884" i="10"/>
  <c r="E884" i="10"/>
  <c r="F884" i="10"/>
  <c r="H884" i="10"/>
  <c r="I884" i="10"/>
  <c r="B885" i="10"/>
  <c r="C885" i="10"/>
  <c r="D885" i="10"/>
  <c r="E885" i="10"/>
  <c r="F885" i="10"/>
  <c r="H885" i="10"/>
  <c r="I885" i="10"/>
  <c r="C886" i="10"/>
  <c r="D886" i="10"/>
  <c r="E886" i="10"/>
  <c r="F886" i="10"/>
  <c r="B886" i="10"/>
  <c r="H886" i="10"/>
  <c r="I886" i="10"/>
  <c r="C887" i="10"/>
  <c r="D887" i="10"/>
  <c r="E887" i="10"/>
  <c r="F887" i="10"/>
  <c r="H887" i="10"/>
  <c r="B888" i="10"/>
  <c r="C888" i="10"/>
  <c r="D888" i="10"/>
  <c r="E888" i="10"/>
  <c r="F888" i="10"/>
  <c r="H888" i="10"/>
  <c r="I888" i="10"/>
  <c r="C889" i="10"/>
  <c r="D889" i="10"/>
  <c r="E889" i="10"/>
  <c r="F889" i="10"/>
  <c r="B889" i="10"/>
  <c r="H889" i="10"/>
  <c r="I889" i="10"/>
  <c r="B890" i="10"/>
  <c r="C890" i="10"/>
  <c r="D890" i="10"/>
  <c r="E890" i="10"/>
  <c r="F890" i="10"/>
  <c r="H890" i="10"/>
  <c r="I890" i="10"/>
  <c r="C891" i="10"/>
  <c r="D891" i="10"/>
  <c r="B891" i="10"/>
  <c r="E891" i="10"/>
  <c r="F891" i="10"/>
  <c r="H891" i="10"/>
  <c r="I891" i="10"/>
  <c r="C892" i="10"/>
  <c r="D892" i="10"/>
  <c r="E892" i="10"/>
  <c r="F892" i="10"/>
  <c r="B892" i="10"/>
  <c r="H892" i="10"/>
  <c r="I892" i="10"/>
  <c r="C893" i="10"/>
  <c r="D893" i="10"/>
  <c r="E893" i="10"/>
  <c r="F893" i="10"/>
  <c r="H893" i="10"/>
  <c r="B894" i="10"/>
  <c r="C894" i="10"/>
  <c r="D894" i="10"/>
  <c r="E894" i="10"/>
  <c r="F894" i="10"/>
  <c r="H894" i="10"/>
  <c r="I894" i="10"/>
  <c r="C895" i="10"/>
  <c r="D895" i="10"/>
  <c r="E895" i="10"/>
  <c r="F895" i="10"/>
  <c r="B895" i="10"/>
  <c r="H895" i="10"/>
  <c r="I895" i="10"/>
  <c r="B896" i="10"/>
  <c r="C896" i="10"/>
  <c r="D896" i="10"/>
  <c r="E896" i="10"/>
  <c r="F896" i="10"/>
  <c r="H896" i="10"/>
  <c r="I896" i="10"/>
  <c r="B897" i="10"/>
  <c r="C897" i="10"/>
  <c r="D897" i="10"/>
  <c r="E897" i="10"/>
  <c r="F897" i="10"/>
  <c r="H897" i="10"/>
  <c r="I897" i="10"/>
  <c r="C898" i="10"/>
  <c r="D898" i="10"/>
  <c r="E898" i="10"/>
  <c r="F898" i="10"/>
  <c r="B898" i="10"/>
  <c r="H898" i="10"/>
  <c r="I898" i="10"/>
  <c r="C899" i="10"/>
  <c r="D899" i="10"/>
  <c r="E899" i="10"/>
  <c r="F899" i="10"/>
  <c r="H899" i="10"/>
  <c r="B900" i="10"/>
  <c r="C900" i="10"/>
  <c r="D900" i="10"/>
  <c r="E900" i="10"/>
  <c r="F900" i="10"/>
  <c r="H900" i="10"/>
  <c r="I900" i="10"/>
  <c r="B901" i="10"/>
  <c r="C901" i="10"/>
  <c r="D901" i="10"/>
  <c r="E901" i="10"/>
  <c r="F901" i="10"/>
  <c r="I901" i="10"/>
  <c r="C902" i="10"/>
  <c r="B902" i="10"/>
  <c r="D902" i="10"/>
  <c r="E902" i="10"/>
  <c r="F902" i="10"/>
  <c r="H902" i="10"/>
  <c r="I902" i="10"/>
  <c r="B903" i="10"/>
  <c r="C903" i="10"/>
  <c r="D903" i="10"/>
  <c r="E903" i="10"/>
  <c r="F903" i="10"/>
  <c r="H903" i="10"/>
  <c r="I903" i="10"/>
  <c r="C904" i="10"/>
  <c r="D904" i="10"/>
  <c r="E904" i="10"/>
  <c r="F904" i="10"/>
  <c r="H904" i="10"/>
  <c r="C905" i="10"/>
  <c r="B905" i="10"/>
  <c r="D905" i="10"/>
  <c r="E905" i="10"/>
  <c r="F905" i="10"/>
  <c r="H905" i="10"/>
  <c r="I905" i="10"/>
  <c r="B906" i="10"/>
  <c r="C906" i="10"/>
  <c r="D906" i="10"/>
  <c r="E906" i="10"/>
  <c r="F906" i="10"/>
  <c r="H906" i="10"/>
  <c r="I906" i="10"/>
  <c r="C907" i="10"/>
  <c r="D907" i="10"/>
  <c r="E907" i="10"/>
  <c r="F907" i="10"/>
  <c r="H907" i="10"/>
  <c r="C908" i="10"/>
  <c r="B908" i="10"/>
  <c r="D908" i="10"/>
  <c r="E908" i="10"/>
  <c r="F908" i="10"/>
  <c r="H908" i="10"/>
  <c r="I908" i="10"/>
  <c r="C909" i="10"/>
  <c r="B909" i="10"/>
  <c r="D909" i="10"/>
  <c r="E909" i="10"/>
  <c r="F909" i="10"/>
  <c r="H909" i="10"/>
  <c r="I909" i="10"/>
  <c r="B910" i="10"/>
  <c r="C910" i="10"/>
  <c r="D910" i="10"/>
  <c r="E910" i="10"/>
  <c r="F910" i="10"/>
  <c r="H910" i="10"/>
  <c r="I910" i="10"/>
  <c r="B911" i="10"/>
  <c r="C911" i="10"/>
  <c r="D911" i="10"/>
  <c r="E911" i="10"/>
  <c r="F911" i="10"/>
  <c r="H911" i="10"/>
  <c r="I911" i="10"/>
  <c r="C912" i="10"/>
  <c r="D912" i="10"/>
  <c r="E912" i="10"/>
  <c r="F912" i="10"/>
  <c r="H912" i="10"/>
  <c r="B913" i="10"/>
  <c r="C913" i="10"/>
  <c r="D913" i="10"/>
  <c r="E913" i="10"/>
  <c r="F913" i="10"/>
  <c r="H913" i="10"/>
  <c r="I913" i="10"/>
  <c r="B914" i="10"/>
  <c r="C914" i="10"/>
  <c r="D914" i="10"/>
  <c r="E914" i="10"/>
  <c r="F914" i="10"/>
  <c r="H914" i="10"/>
  <c r="I914" i="10"/>
  <c r="C915" i="10"/>
  <c r="B915" i="10"/>
  <c r="D915" i="10"/>
  <c r="E915" i="10"/>
  <c r="F915" i="10"/>
  <c r="H915" i="10"/>
  <c r="I915" i="10"/>
  <c r="C916" i="10"/>
  <c r="D916" i="10"/>
  <c r="E916" i="10"/>
  <c r="F916" i="10"/>
  <c r="H916" i="10"/>
  <c r="C917" i="10"/>
  <c r="B917" i="10"/>
  <c r="D917" i="10"/>
  <c r="E917" i="10"/>
  <c r="F917" i="10"/>
  <c r="H917" i="10"/>
  <c r="I917" i="10"/>
  <c r="B918" i="10"/>
  <c r="C918" i="10"/>
  <c r="D918" i="10"/>
  <c r="E918" i="10"/>
  <c r="F918" i="10"/>
  <c r="H918" i="10"/>
  <c r="I918" i="10"/>
  <c r="B919" i="10"/>
  <c r="C919" i="10"/>
  <c r="D919" i="10"/>
  <c r="E919" i="10"/>
  <c r="F919" i="10"/>
  <c r="H919" i="10"/>
  <c r="I919" i="10"/>
  <c r="C920" i="10"/>
  <c r="B920" i="10"/>
  <c r="D920" i="10"/>
  <c r="E920" i="10"/>
  <c r="F920" i="10"/>
  <c r="H920" i="10"/>
  <c r="I920" i="10"/>
  <c r="B921" i="10"/>
  <c r="C921" i="10"/>
  <c r="D921" i="10"/>
  <c r="E921" i="10"/>
  <c r="F921" i="10"/>
  <c r="H921" i="10"/>
  <c r="I921" i="10"/>
  <c r="C922" i="10"/>
  <c r="D922" i="10"/>
  <c r="E922" i="10"/>
  <c r="F922" i="10"/>
  <c r="H922" i="10"/>
  <c r="C923" i="10"/>
  <c r="B923" i="10"/>
  <c r="D923" i="10"/>
  <c r="E923" i="10"/>
  <c r="F923" i="10"/>
  <c r="H923" i="10"/>
  <c r="I923" i="10"/>
  <c r="B924" i="10"/>
  <c r="C924" i="10"/>
  <c r="D924" i="10"/>
  <c r="E924" i="10"/>
  <c r="F924" i="10"/>
  <c r="H924" i="10"/>
  <c r="I924" i="10"/>
  <c r="B925" i="10"/>
  <c r="C925" i="10"/>
  <c r="D925" i="10"/>
  <c r="E925" i="10"/>
  <c r="F925" i="10"/>
  <c r="H925" i="10"/>
  <c r="I925" i="10"/>
  <c r="C926" i="10"/>
  <c r="D926" i="10"/>
  <c r="E926" i="10"/>
  <c r="F926" i="10"/>
  <c r="H926" i="10"/>
  <c r="B927" i="10"/>
  <c r="C927" i="10"/>
  <c r="D927" i="10"/>
  <c r="E927" i="10"/>
  <c r="F927" i="10"/>
  <c r="H927" i="10"/>
  <c r="I927" i="10"/>
  <c r="B928" i="10"/>
  <c r="C928" i="10"/>
  <c r="D928" i="10"/>
  <c r="E928" i="10"/>
  <c r="F928" i="10"/>
  <c r="H928" i="10"/>
  <c r="I928" i="10"/>
  <c r="C929" i="10"/>
  <c r="B929" i="10"/>
  <c r="D929" i="10"/>
  <c r="E929" i="10"/>
  <c r="F929" i="10"/>
  <c r="H929" i="10"/>
  <c r="I929" i="10"/>
  <c r="C930" i="10"/>
  <c r="D930" i="10"/>
  <c r="E930" i="10"/>
  <c r="F930" i="10"/>
  <c r="H930" i="10"/>
  <c r="B931" i="10"/>
  <c r="C931" i="10"/>
  <c r="D931" i="10"/>
  <c r="E931" i="10"/>
  <c r="F931" i="10"/>
  <c r="H931" i="10"/>
  <c r="I931" i="10"/>
  <c r="B932" i="10"/>
  <c r="C932" i="10"/>
  <c r="D932" i="10"/>
  <c r="E932" i="10"/>
  <c r="F932" i="10"/>
  <c r="H932" i="10"/>
  <c r="I932" i="10"/>
  <c r="C933" i="10"/>
  <c r="B933" i="10"/>
  <c r="D933" i="10"/>
  <c r="E933" i="10"/>
  <c r="F933" i="10"/>
  <c r="H933" i="10"/>
  <c r="I933" i="10"/>
  <c r="C934" i="10"/>
  <c r="D934" i="10"/>
  <c r="E934" i="10"/>
  <c r="F934" i="10"/>
  <c r="H934" i="10"/>
  <c r="B935" i="10"/>
  <c r="C935" i="10"/>
  <c r="D935" i="10"/>
  <c r="E935" i="10"/>
  <c r="F935" i="10"/>
  <c r="H935" i="10"/>
  <c r="I935" i="10"/>
  <c r="C936" i="10"/>
  <c r="B936" i="10"/>
  <c r="D936" i="10"/>
  <c r="E936" i="10"/>
  <c r="F936" i="10"/>
  <c r="H936" i="10"/>
  <c r="I936" i="10"/>
  <c r="C937" i="10"/>
  <c r="B937" i="10"/>
  <c r="D937" i="10"/>
  <c r="E937" i="10"/>
  <c r="F937" i="10"/>
  <c r="H937" i="10"/>
  <c r="I937" i="10"/>
  <c r="B938" i="10"/>
  <c r="C938" i="10"/>
  <c r="D938" i="10"/>
  <c r="E938" i="10"/>
  <c r="F938" i="10"/>
  <c r="H938" i="10"/>
  <c r="I938" i="10"/>
  <c r="B939" i="10"/>
  <c r="C939" i="10"/>
  <c r="D939" i="10"/>
  <c r="E939" i="10"/>
  <c r="F939" i="10"/>
  <c r="H939" i="10"/>
  <c r="I939" i="10"/>
  <c r="C940" i="10"/>
  <c r="D940" i="10"/>
  <c r="E940" i="10"/>
  <c r="F940" i="10"/>
  <c r="H940" i="10"/>
  <c r="C941" i="10"/>
  <c r="B941" i="10"/>
  <c r="D941" i="10"/>
  <c r="E941" i="10"/>
  <c r="F941" i="10"/>
  <c r="H941" i="10"/>
  <c r="I941" i="10"/>
  <c r="B942" i="10"/>
  <c r="C942" i="10"/>
  <c r="D942" i="10"/>
  <c r="E942" i="10"/>
  <c r="F942" i="10"/>
  <c r="H942" i="10"/>
  <c r="I942" i="10"/>
  <c r="B943" i="10"/>
  <c r="C943" i="10"/>
  <c r="D943" i="10"/>
  <c r="E943" i="10"/>
  <c r="F943" i="10"/>
  <c r="H943" i="10"/>
  <c r="I943" i="10"/>
  <c r="C944" i="10"/>
  <c r="B944" i="10"/>
  <c r="D944" i="10"/>
  <c r="E944" i="10"/>
  <c r="F944" i="10"/>
  <c r="H944" i="10"/>
  <c r="I944" i="10"/>
  <c r="C945" i="10"/>
  <c r="D945" i="10"/>
  <c r="E945" i="10"/>
  <c r="F945" i="10"/>
  <c r="H945" i="10"/>
  <c r="B946" i="10"/>
  <c r="C946" i="10"/>
  <c r="D946" i="10"/>
  <c r="E946" i="10"/>
  <c r="F946" i="10"/>
  <c r="H946" i="10"/>
  <c r="I946" i="10"/>
  <c r="C947" i="10"/>
  <c r="B947" i="10"/>
  <c r="D947" i="10"/>
  <c r="E947" i="10"/>
  <c r="F947" i="10"/>
  <c r="H947" i="10"/>
  <c r="I947" i="10"/>
  <c r="B948" i="10"/>
  <c r="C948" i="10"/>
  <c r="D948" i="10"/>
  <c r="E948" i="10"/>
  <c r="F948" i="10"/>
  <c r="H948" i="10"/>
  <c r="I948" i="10"/>
  <c r="B949" i="10"/>
  <c r="C949" i="10"/>
  <c r="D949" i="10"/>
  <c r="E949" i="10"/>
  <c r="F949" i="10"/>
  <c r="H949" i="10"/>
  <c r="I949" i="10"/>
  <c r="C950" i="10"/>
  <c r="D950" i="10"/>
  <c r="E950" i="10"/>
  <c r="F950" i="10"/>
  <c r="H950" i="10"/>
  <c r="B951" i="10"/>
  <c r="C951" i="10"/>
  <c r="D951" i="10"/>
  <c r="E951" i="10"/>
  <c r="F951" i="10"/>
  <c r="H951" i="10"/>
  <c r="I951" i="10"/>
  <c r="B952" i="10"/>
  <c r="C952" i="10"/>
  <c r="D952" i="10"/>
  <c r="E952" i="10"/>
  <c r="F952" i="10"/>
  <c r="H952" i="10"/>
  <c r="I952" i="10"/>
  <c r="C953" i="10"/>
  <c r="B953" i="10"/>
  <c r="D953" i="10"/>
  <c r="E953" i="10"/>
  <c r="F953" i="10"/>
  <c r="H953" i="10"/>
  <c r="I953" i="10"/>
  <c r="B954" i="10"/>
  <c r="C954" i="10"/>
  <c r="D954" i="10"/>
  <c r="E954" i="10"/>
  <c r="F954" i="10"/>
  <c r="H954" i="10"/>
  <c r="I954" i="10"/>
  <c r="C955" i="10"/>
  <c r="D955" i="10"/>
  <c r="E955" i="10"/>
  <c r="F955" i="10"/>
  <c r="H955" i="10"/>
  <c r="C956" i="10"/>
  <c r="B956" i="10"/>
  <c r="D956" i="10"/>
  <c r="E956" i="10"/>
  <c r="F956" i="10"/>
  <c r="H956" i="10"/>
  <c r="I956" i="10"/>
  <c r="C957" i="10"/>
  <c r="B957" i="10"/>
  <c r="D957" i="10"/>
  <c r="E957" i="10"/>
  <c r="F957" i="10"/>
  <c r="H957" i="10"/>
  <c r="I957" i="10"/>
  <c r="C958" i="10"/>
  <c r="B958" i="10"/>
  <c r="D958" i="10"/>
  <c r="E958" i="10"/>
  <c r="F958" i="10"/>
  <c r="H958" i="10"/>
  <c r="I958" i="10"/>
  <c r="C959" i="10"/>
  <c r="D959" i="10"/>
  <c r="E959" i="10"/>
  <c r="F959" i="10"/>
  <c r="H959" i="10"/>
  <c r="B960" i="10"/>
  <c r="C960" i="10"/>
  <c r="D960" i="10"/>
  <c r="E960" i="10"/>
  <c r="F960" i="10"/>
  <c r="H960" i="10"/>
  <c r="I960" i="10"/>
  <c r="B961" i="10"/>
  <c r="C961" i="10"/>
  <c r="D961" i="10"/>
  <c r="E961" i="10"/>
  <c r="F961" i="10"/>
  <c r="H961" i="10"/>
  <c r="I961" i="10"/>
  <c r="C962" i="10"/>
  <c r="B962" i="10"/>
  <c r="D962" i="10"/>
  <c r="E962" i="10"/>
  <c r="F962" i="10"/>
  <c r="H962" i="10"/>
  <c r="I962" i="10"/>
  <c r="B963" i="10"/>
  <c r="C963" i="10"/>
  <c r="D963" i="10"/>
  <c r="E963" i="10"/>
  <c r="F963" i="10"/>
  <c r="H963" i="10"/>
  <c r="I963" i="10"/>
  <c r="C964" i="10"/>
  <c r="D964" i="10"/>
  <c r="E964" i="10"/>
  <c r="F964" i="10"/>
  <c r="H964" i="10"/>
  <c r="C965" i="10"/>
  <c r="B965" i="10"/>
  <c r="D965" i="10"/>
  <c r="E965" i="10"/>
  <c r="F965" i="10"/>
  <c r="H965" i="10"/>
  <c r="I965" i="10"/>
  <c r="B966" i="10"/>
  <c r="C966" i="10"/>
  <c r="D966" i="10"/>
  <c r="E966" i="10"/>
  <c r="F966" i="10"/>
  <c r="H966" i="10"/>
  <c r="I966" i="10"/>
  <c r="B967" i="10"/>
  <c r="C967" i="10"/>
  <c r="D967" i="10"/>
  <c r="E967" i="10"/>
  <c r="F967" i="10"/>
  <c r="H967" i="10"/>
  <c r="I967" i="10"/>
  <c r="C968" i="10"/>
  <c r="D968" i="10"/>
  <c r="E968" i="10"/>
  <c r="F968" i="10"/>
  <c r="H968" i="10"/>
  <c r="C969" i="10"/>
  <c r="B969" i="10"/>
  <c r="D969" i="10"/>
  <c r="E969" i="10"/>
  <c r="F969" i="10"/>
  <c r="H969" i="10"/>
  <c r="I969" i="10"/>
  <c r="B970" i="10"/>
  <c r="C970" i="10"/>
  <c r="D970" i="10"/>
  <c r="E970" i="10"/>
  <c r="F970" i="10"/>
  <c r="H970" i="10"/>
  <c r="I970" i="10"/>
  <c r="B971" i="10"/>
  <c r="C971" i="10"/>
  <c r="D971" i="10"/>
  <c r="E971" i="10"/>
  <c r="F971" i="10"/>
  <c r="H971" i="10"/>
  <c r="I971" i="10"/>
  <c r="B972" i="10"/>
  <c r="C972" i="10"/>
  <c r="D972" i="10"/>
  <c r="E972" i="10"/>
  <c r="F972" i="10"/>
  <c r="H972" i="10"/>
  <c r="I972" i="10"/>
  <c r="B973" i="10"/>
  <c r="C973" i="10"/>
  <c r="D973" i="10"/>
  <c r="E973" i="10"/>
  <c r="F973" i="10"/>
  <c r="H973" i="10"/>
  <c r="I973" i="10"/>
  <c r="C974" i="10"/>
  <c r="D974" i="10"/>
  <c r="E974" i="10"/>
  <c r="F974" i="10"/>
  <c r="H974" i="10"/>
  <c r="B975" i="10"/>
  <c r="C975" i="10"/>
  <c r="D975" i="10"/>
  <c r="E975" i="10"/>
  <c r="F975" i="10"/>
  <c r="H975" i="10"/>
  <c r="I975" i="10"/>
  <c r="B976" i="10"/>
  <c r="C976" i="10"/>
  <c r="D976" i="10"/>
  <c r="E976" i="10"/>
  <c r="F976" i="10"/>
  <c r="H976" i="10"/>
  <c r="I976" i="10"/>
  <c r="B977" i="10"/>
  <c r="C977" i="10"/>
  <c r="D977" i="10"/>
  <c r="E977" i="10"/>
  <c r="F977" i="10"/>
  <c r="H977" i="10"/>
  <c r="I977" i="10"/>
  <c r="C978" i="10"/>
  <c r="D978" i="10"/>
  <c r="E978" i="10"/>
  <c r="F978" i="10"/>
  <c r="H978" i="10"/>
  <c r="B979" i="10"/>
  <c r="C979" i="10"/>
  <c r="D979" i="10"/>
  <c r="E979" i="10"/>
  <c r="F979" i="10"/>
  <c r="H979" i="10"/>
  <c r="I979" i="10"/>
  <c r="B980" i="10"/>
  <c r="C980" i="10"/>
  <c r="D980" i="10"/>
  <c r="E980" i="10"/>
  <c r="F980" i="10"/>
  <c r="H980" i="10"/>
  <c r="I980" i="10"/>
  <c r="B981" i="10"/>
  <c r="C981" i="10"/>
  <c r="D981" i="10"/>
  <c r="E981" i="10"/>
  <c r="F981" i="10"/>
  <c r="H981" i="10"/>
  <c r="I981" i="10"/>
  <c r="B982" i="10"/>
  <c r="C982" i="10"/>
  <c r="D982" i="10"/>
  <c r="E982" i="10"/>
  <c r="F982" i="10"/>
  <c r="H982" i="10"/>
  <c r="I982" i="10"/>
  <c r="B983" i="10"/>
  <c r="C983" i="10"/>
  <c r="D983" i="10"/>
  <c r="E983" i="10"/>
  <c r="F983" i="10"/>
  <c r="H983" i="10"/>
  <c r="I983" i="10"/>
  <c r="C984" i="10"/>
  <c r="D984" i="10"/>
  <c r="E984" i="10"/>
  <c r="F984" i="10"/>
  <c r="H984" i="10"/>
  <c r="B985" i="10"/>
  <c r="C985" i="10"/>
  <c r="D985" i="10"/>
  <c r="E985" i="10"/>
  <c r="F985" i="10"/>
  <c r="H985" i="10"/>
  <c r="I985" i="10"/>
  <c r="B986" i="10"/>
  <c r="C986" i="10"/>
  <c r="D986" i="10"/>
  <c r="E986" i="10"/>
  <c r="F986" i="10"/>
  <c r="H986" i="10"/>
  <c r="I986" i="10"/>
  <c r="B987" i="10"/>
  <c r="C987" i="10"/>
  <c r="D987" i="10"/>
  <c r="E987" i="10"/>
  <c r="F987" i="10"/>
  <c r="H987" i="10"/>
  <c r="I987" i="10"/>
  <c r="B1114" i="10"/>
  <c r="C1114" i="10"/>
  <c r="D1114" i="10"/>
  <c r="E1114" i="10"/>
  <c r="F1114" i="10"/>
  <c r="H1114" i="10"/>
  <c r="I1114" i="10"/>
  <c r="B1115" i="10"/>
  <c r="C1115" i="10"/>
  <c r="D1115" i="10"/>
  <c r="E1115" i="10"/>
  <c r="F1115" i="10"/>
  <c r="H1115" i="10"/>
  <c r="I1115" i="10"/>
  <c r="B1116" i="10"/>
  <c r="C1116" i="10"/>
  <c r="D1116" i="10"/>
  <c r="E1116" i="10"/>
  <c r="F1116" i="10"/>
  <c r="H1116" i="10"/>
  <c r="I1116" i="10"/>
  <c r="B1227" i="10"/>
  <c r="C1227" i="10"/>
  <c r="D1227" i="10"/>
  <c r="E1227" i="10"/>
  <c r="F1227" i="10"/>
  <c r="H1227" i="10"/>
  <c r="I1227" i="10"/>
  <c r="B1228" i="10"/>
  <c r="C1228" i="10"/>
  <c r="D1228" i="10"/>
  <c r="E1228" i="10"/>
  <c r="F1228" i="10"/>
  <c r="H1228" i="10"/>
  <c r="I1228" i="10"/>
  <c r="B1229" i="10"/>
  <c r="C1229" i="10"/>
  <c r="D1229" i="10"/>
  <c r="E1229" i="10"/>
  <c r="F1229" i="10"/>
  <c r="H1229" i="10"/>
  <c r="I1229" i="10"/>
  <c r="B1230" i="10"/>
  <c r="C1230" i="10"/>
  <c r="D1230" i="10"/>
  <c r="E1230" i="10"/>
  <c r="F1230" i="10"/>
  <c r="H1230" i="10"/>
  <c r="I1230" i="10"/>
  <c r="B1231" i="10"/>
  <c r="C1231" i="10"/>
  <c r="D1231" i="10"/>
  <c r="E1231" i="10"/>
  <c r="F1231" i="10"/>
  <c r="H1231" i="10"/>
  <c r="I1231" i="10"/>
  <c r="B1232" i="10"/>
  <c r="C1232" i="10"/>
  <c r="D1232" i="10"/>
  <c r="E1232" i="10"/>
  <c r="F1232" i="10"/>
  <c r="H1232" i="10"/>
  <c r="I1232" i="10"/>
  <c r="B1233" i="10"/>
  <c r="C1233" i="10"/>
  <c r="D1233" i="10"/>
  <c r="E1233" i="10"/>
  <c r="F1233" i="10"/>
  <c r="H1233" i="10"/>
  <c r="I1233" i="10"/>
  <c r="B1234" i="10"/>
  <c r="C1234" i="10"/>
  <c r="D1234" i="10"/>
  <c r="E1234" i="10"/>
  <c r="F1234" i="10"/>
  <c r="H1234" i="10"/>
  <c r="I1234" i="10"/>
  <c r="B1235" i="10"/>
  <c r="C1235" i="10"/>
  <c r="D1235" i="10"/>
  <c r="E1235" i="10"/>
  <c r="F1235" i="10"/>
  <c r="H1235" i="10"/>
  <c r="I1235" i="10"/>
  <c r="B1236" i="10"/>
  <c r="C1236" i="10"/>
  <c r="D1236" i="10"/>
  <c r="E1236" i="10"/>
  <c r="F1236" i="10"/>
  <c r="H1236" i="10"/>
  <c r="I1236" i="10"/>
  <c r="B799" i="10"/>
  <c r="B798" i="10"/>
  <c r="B797" i="10"/>
  <c r="B801" i="10"/>
  <c r="B10" i="10"/>
  <c r="B830" i="10"/>
  <c r="B828" i="10"/>
  <c r="B826" i="10"/>
  <c r="B823" i="10"/>
  <c r="B821" i="10"/>
  <c r="B818" i="10"/>
  <c r="B813" i="10"/>
  <c r="J9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 s="1"/>
  <c r="J203" i="1"/>
  <c r="J209" i="1" s="1"/>
  <c r="J215" i="1" s="1"/>
  <c r="J221" i="1" s="1"/>
  <c r="J227" i="1" s="1"/>
  <c r="J233" i="1" s="1"/>
  <c r="J239" i="1" s="1"/>
  <c r="J245" i="1" s="1"/>
  <c r="J251" i="1" s="1"/>
  <c r="J257" i="1" s="1"/>
  <c r="J263" i="1" s="1"/>
  <c r="J204" i="1"/>
  <c r="J210" i="1" s="1"/>
  <c r="J216" i="1" s="1"/>
  <c r="J222" i="1" s="1"/>
  <c r="J228" i="1" s="1"/>
  <c r="J234" i="1" s="1"/>
  <c r="J240" i="1" s="1"/>
  <c r="J246" i="1" s="1"/>
  <c r="J252" i="1" s="1"/>
  <c r="J258" i="1" s="1"/>
  <c r="J264" i="1" s="1"/>
  <c r="J205" i="1"/>
  <c r="J211" i="1"/>
  <c r="J217" i="1" s="1"/>
  <c r="J223" i="1" s="1"/>
  <c r="J229" i="1" s="1"/>
  <c r="J235" i="1" s="1"/>
  <c r="J241" i="1" s="1"/>
  <c r="J247" i="1" s="1"/>
  <c r="J253" i="1" s="1"/>
  <c r="J259" i="1" s="1"/>
  <c r="J265" i="1" s="1"/>
  <c r="J206" i="1"/>
  <c r="J212" i="1" s="1"/>
  <c r="J218" i="1" s="1"/>
  <c r="J224" i="1" s="1"/>
  <c r="J230" i="1" s="1"/>
  <c r="J236" i="1" s="1"/>
  <c r="J242" i="1" s="1"/>
  <c r="J248" i="1" s="1"/>
  <c r="J254" i="1" s="1"/>
  <c r="J260" i="1" s="1"/>
  <c r="J207" i="1"/>
  <c r="J213" i="1" s="1"/>
  <c r="J219" i="1" s="1"/>
  <c r="J225" i="1" s="1"/>
  <c r="J231" i="1" s="1"/>
  <c r="J237" i="1" s="1"/>
  <c r="J243" i="1" s="1"/>
  <c r="J249" i="1" s="1"/>
  <c r="J255" i="1" s="1"/>
  <c r="J261" i="1" s="1"/>
  <c r="J208" i="1"/>
  <c r="J214" i="1" s="1"/>
  <c r="J220" i="1" s="1"/>
  <c r="J226" i="1"/>
  <c r="J232" i="1" s="1"/>
  <c r="J238" i="1" s="1"/>
  <c r="J244" i="1" s="1"/>
  <c r="J250" i="1" s="1"/>
  <c r="J256" i="1" s="1"/>
  <c r="J262" i="1" s="1"/>
  <c r="C202" i="1"/>
  <c r="C209" i="1"/>
  <c r="D202" i="1"/>
  <c r="D209" i="1"/>
  <c r="E202" i="1"/>
  <c r="E209" i="1"/>
  <c r="F202" i="1"/>
  <c r="F209" i="1"/>
  <c r="H202" i="1"/>
  <c r="H209" i="1"/>
  <c r="C207" i="1"/>
  <c r="D207" i="1"/>
  <c r="E207" i="1"/>
  <c r="F207" i="1"/>
  <c r="H207" i="1"/>
  <c r="C197" i="1"/>
  <c r="D197" i="1"/>
  <c r="E197" i="1"/>
  <c r="F197" i="1"/>
  <c r="H197" i="1"/>
  <c r="D31" i="40"/>
  <c r="F28" i="40" s="1"/>
  <c r="F17" i="40"/>
  <c r="C31" i="40"/>
  <c r="E17" i="40" s="1"/>
  <c r="B31" i="40"/>
  <c r="G30" i="40" s="1"/>
  <c r="E24" i="40"/>
  <c r="G29" i="40"/>
  <c r="E27" i="40"/>
  <c r="E23" i="40"/>
  <c r="E19" i="40"/>
  <c r="F26" i="40"/>
  <c r="G20" i="40"/>
  <c r="E30" i="40"/>
  <c r="E22" i="40"/>
  <c r="E18" i="40"/>
  <c r="F21" i="40"/>
  <c r="E29" i="40"/>
  <c r="E21" i="40"/>
  <c r="C205" i="1"/>
  <c r="D205" i="1"/>
  <c r="E205" i="1"/>
  <c r="F205" i="1"/>
  <c r="H205" i="1"/>
  <c r="C160" i="1"/>
  <c r="D160" i="1"/>
  <c r="E160" i="1"/>
  <c r="F160" i="1"/>
  <c r="H160" i="1"/>
  <c r="C66" i="14"/>
  <c r="D66" i="14"/>
  <c r="E66" i="14"/>
  <c r="F66" i="14"/>
  <c r="C61" i="14"/>
  <c r="C62" i="14"/>
  <c r="C63" i="14"/>
  <c r="C64" i="14"/>
  <c r="C65" i="14"/>
  <c r="D61" i="14"/>
  <c r="D62" i="14"/>
  <c r="D63" i="14"/>
  <c r="D64" i="14"/>
  <c r="D65" i="14"/>
  <c r="E61" i="14"/>
  <c r="E62" i="14"/>
  <c r="E63" i="14"/>
  <c r="E64" i="14"/>
  <c r="E65" i="14"/>
  <c r="F61" i="14"/>
  <c r="F62" i="14"/>
  <c r="F63" i="14"/>
  <c r="F64" i="14"/>
  <c r="F65" i="14"/>
  <c r="C58" i="14"/>
  <c r="C59" i="14"/>
  <c r="C60" i="14"/>
  <c r="D58" i="14"/>
  <c r="E58" i="14"/>
  <c r="F58" i="14"/>
  <c r="D59" i="14"/>
  <c r="D60" i="14"/>
  <c r="E59" i="14"/>
  <c r="E60" i="14"/>
  <c r="F59" i="14"/>
  <c r="F60" i="14"/>
  <c r="C57" i="14"/>
  <c r="D57" i="14"/>
  <c r="E57" i="14"/>
  <c r="F57" i="14"/>
  <c r="C196" i="1"/>
  <c r="D196" i="1"/>
  <c r="E196" i="1"/>
  <c r="F196" i="1"/>
  <c r="H196" i="1"/>
  <c r="C195" i="1"/>
  <c r="D195" i="1"/>
  <c r="E195" i="1"/>
  <c r="F195" i="1"/>
  <c r="H195" i="1"/>
  <c r="C45" i="14"/>
  <c r="C46" i="14"/>
  <c r="C47" i="14"/>
  <c r="C48" i="14"/>
  <c r="B48" i="14" s="1"/>
  <c r="C49" i="14"/>
  <c r="C50" i="14"/>
  <c r="C51" i="14"/>
  <c r="C52" i="14"/>
  <c r="C53" i="14"/>
  <c r="C54" i="14"/>
  <c r="C55" i="14"/>
  <c r="C56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B45" i="14"/>
  <c r="B55" i="14"/>
  <c r="C194" i="1"/>
  <c r="D194" i="1"/>
  <c r="E194" i="1"/>
  <c r="F194" i="1"/>
  <c r="H194" i="1"/>
  <c r="C193" i="1"/>
  <c r="D193" i="1"/>
  <c r="E193" i="1"/>
  <c r="F193" i="1"/>
  <c r="H193" i="1"/>
  <c r="C192" i="1"/>
  <c r="D192" i="1"/>
  <c r="E192" i="1"/>
  <c r="F192" i="1"/>
  <c r="H192" i="1"/>
  <c r="C41" i="14"/>
  <c r="C42" i="14"/>
  <c r="C43" i="14"/>
  <c r="C44" i="14"/>
  <c r="D41" i="14"/>
  <c r="D42" i="14"/>
  <c r="D43" i="14"/>
  <c r="D44" i="14"/>
  <c r="E41" i="14"/>
  <c r="E42" i="14"/>
  <c r="E43" i="14"/>
  <c r="E44" i="14"/>
  <c r="F41" i="14"/>
  <c r="F42" i="14"/>
  <c r="F43" i="14"/>
  <c r="F44" i="14"/>
  <c r="B41" i="14"/>
  <c r="C191" i="1"/>
  <c r="D191" i="1"/>
  <c r="E191" i="1"/>
  <c r="F191" i="1"/>
  <c r="H191" i="1"/>
  <c r="C190" i="1"/>
  <c r="D190" i="1"/>
  <c r="E190" i="1"/>
  <c r="F190" i="1"/>
  <c r="H190" i="1"/>
  <c r="C189" i="1"/>
  <c r="D189" i="1"/>
  <c r="E189" i="1"/>
  <c r="F189" i="1"/>
  <c r="H189" i="1"/>
  <c r="C38" i="14"/>
  <c r="C39" i="14"/>
  <c r="C40" i="14"/>
  <c r="D38" i="14"/>
  <c r="D39" i="14"/>
  <c r="D40" i="14"/>
  <c r="E38" i="14"/>
  <c r="E39" i="14"/>
  <c r="E40" i="14"/>
  <c r="F38" i="14"/>
  <c r="F39" i="14"/>
  <c r="F40" i="14"/>
  <c r="C25" i="14"/>
  <c r="C26" i="14"/>
  <c r="C27" i="14"/>
  <c r="C28" i="14"/>
  <c r="C29" i="14"/>
  <c r="C30" i="14"/>
  <c r="C31" i="14"/>
  <c r="C32" i="14"/>
  <c r="C33" i="14"/>
  <c r="C34" i="14"/>
  <c r="C35" i="14"/>
  <c r="C36" i="14"/>
  <c r="C37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C21" i="14"/>
  <c r="D21" i="14"/>
  <c r="E21" i="14"/>
  <c r="F21" i="14"/>
  <c r="C22" i="14"/>
  <c r="D22" i="14"/>
  <c r="E22" i="14"/>
  <c r="F22" i="14"/>
  <c r="C23" i="14"/>
  <c r="D23" i="14"/>
  <c r="E23" i="14"/>
  <c r="F23" i="14"/>
  <c r="C188" i="1"/>
  <c r="D188" i="1"/>
  <c r="E188" i="1"/>
  <c r="F188" i="1"/>
  <c r="H188" i="1"/>
  <c r="C176" i="1"/>
  <c r="D176" i="1"/>
  <c r="E176" i="1"/>
  <c r="F176" i="1"/>
  <c r="H176" i="1"/>
  <c r="C154" i="1"/>
  <c r="D154" i="1"/>
  <c r="E154" i="1"/>
  <c r="F154" i="1"/>
  <c r="H154" i="1"/>
  <c r="C199" i="1"/>
  <c r="D199" i="1"/>
  <c r="E199" i="1"/>
  <c r="F199" i="1"/>
  <c r="H199" i="1"/>
  <c r="C198" i="1"/>
  <c r="D198" i="1"/>
  <c r="E198" i="1"/>
  <c r="F198" i="1"/>
  <c r="H198" i="1"/>
  <c r="V3" i="1"/>
  <c r="M5" i="1" s="1"/>
  <c r="C9" i="1"/>
  <c r="D9" i="1"/>
  <c r="E9" i="1"/>
  <c r="F9" i="1"/>
  <c r="H9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7" i="1"/>
  <c r="C179" i="1"/>
  <c r="C180" i="1"/>
  <c r="C178" i="1"/>
  <c r="C181" i="1"/>
  <c r="C200" i="1"/>
  <c r="C182" i="1"/>
  <c r="C183" i="1"/>
  <c r="C184" i="1"/>
  <c r="C185" i="1"/>
  <c r="C186" i="1"/>
  <c r="C187" i="1"/>
  <c r="C201" i="1"/>
  <c r="C203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7" i="1"/>
  <c r="D179" i="1"/>
  <c r="D180" i="1"/>
  <c r="D178" i="1"/>
  <c r="D181" i="1"/>
  <c r="D200" i="1"/>
  <c r="D182" i="1"/>
  <c r="D183" i="1"/>
  <c r="D184" i="1"/>
  <c r="D185" i="1"/>
  <c r="D186" i="1"/>
  <c r="D187" i="1"/>
  <c r="D201" i="1"/>
  <c r="D203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7" i="1"/>
  <c r="E179" i="1"/>
  <c r="E180" i="1"/>
  <c r="E178" i="1"/>
  <c r="E181" i="1"/>
  <c r="E200" i="1"/>
  <c r="E182" i="1"/>
  <c r="E183" i="1"/>
  <c r="E184" i="1"/>
  <c r="E185" i="1"/>
  <c r="E186" i="1"/>
  <c r="E187" i="1"/>
  <c r="E201" i="1"/>
  <c r="E203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7" i="1"/>
  <c r="F179" i="1"/>
  <c r="F180" i="1"/>
  <c r="F178" i="1"/>
  <c r="F181" i="1"/>
  <c r="F200" i="1"/>
  <c r="F182" i="1"/>
  <c r="F183" i="1"/>
  <c r="F184" i="1"/>
  <c r="F185" i="1"/>
  <c r="F186" i="1"/>
  <c r="F187" i="1"/>
  <c r="F201" i="1"/>
  <c r="F203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7" i="1"/>
  <c r="H179" i="1"/>
  <c r="H180" i="1"/>
  <c r="H178" i="1"/>
  <c r="H181" i="1"/>
  <c r="H200" i="1"/>
  <c r="H182" i="1"/>
  <c r="H183" i="1"/>
  <c r="H184" i="1"/>
  <c r="H185" i="1"/>
  <c r="H186" i="1"/>
  <c r="H187" i="1"/>
  <c r="H201" i="1"/>
  <c r="H203" i="1"/>
  <c r="C204" i="1"/>
  <c r="C206" i="1"/>
  <c r="C208" i="1"/>
  <c r="D204" i="1"/>
  <c r="D206" i="1"/>
  <c r="D208" i="1"/>
  <c r="E204" i="1"/>
  <c r="E206" i="1"/>
  <c r="E208" i="1"/>
  <c r="F204" i="1"/>
  <c r="F206" i="1"/>
  <c r="F208" i="1"/>
  <c r="H204" i="1"/>
  <c r="H206" i="1"/>
  <c r="H208" i="1"/>
  <c r="V3" i="12"/>
  <c r="C156" i="1"/>
  <c r="D156" i="1"/>
  <c r="E156" i="1"/>
  <c r="F156" i="1"/>
  <c r="H156" i="1"/>
  <c r="E10" i="14"/>
  <c r="E11" i="14"/>
  <c r="E12" i="14"/>
  <c r="E13" i="14"/>
  <c r="E14" i="14"/>
  <c r="E15" i="14"/>
  <c r="E16" i="14"/>
  <c r="E17" i="14"/>
  <c r="E18" i="14"/>
  <c r="E19" i="14"/>
  <c r="E20" i="14"/>
  <c r="E24" i="14"/>
  <c r="D10" i="14"/>
  <c r="D11" i="14"/>
  <c r="D12" i="14"/>
  <c r="D13" i="14"/>
  <c r="D14" i="14"/>
  <c r="D15" i="14"/>
  <c r="D16" i="14"/>
  <c r="D17" i="14"/>
  <c r="D18" i="14"/>
  <c r="D19" i="14"/>
  <c r="D20" i="14"/>
  <c r="D24" i="14"/>
  <c r="C9" i="14"/>
  <c r="C10" i="14"/>
  <c r="C11" i="14"/>
  <c r="C12" i="14"/>
  <c r="C13" i="14"/>
  <c r="C14" i="14"/>
  <c r="C15" i="14"/>
  <c r="C16" i="14"/>
  <c r="C17" i="14"/>
  <c r="C18" i="14"/>
  <c r="C19" i="14"/>
  <c r="B19" i="14" s="1"/>
  <c r="C20" i="14"/>
  <c r="C24" i="14"/>
  <c r="F10" i="14"/>
  <c r="F11" i="14"/>
  <c r="F12" i="14"/>
  <c r="F13" i="14"/>
  <c r="F14" i="14"/>
  <c r="F15" i="14"/>
  <c r="F16" i="14"/>
  <c r="F17" i="14"/>
  <c r="F18" i="14"/>
  <c r="F19" i="14"/>
  <c r="F20" i="14"/>
  <c r="F24" i="14"/>
  <c r="B34" i="13"/>
  <c r="B35" i="13"/>
  <c r="B36" i="13"/>
  <c r="B37" i="13"/>
  <c r="B38" i="13"/>
  <c r="B39" i="13"/>
  <c r="B40" i="13"/>
  <c r="B41" i="13"/>
  <c r="B42" i="13"/>
  <c r="B43" i="13"/>
  <c r="F34" i="13"/>
  <c r="F35" i="13"/>
  <c r="F36" i="13"/>
  <c r="F37" i="13"/>
  <c r="F38" i="13"/>
  <c r="F39" i="13"/>
  <c r="F40" i="13"/>
  <c r="F41" i="13"/>
  <c r="F42" i="13"/>
  <c r="F43" i="13"/>
  <c r="E34" i="13"/>
  <c r="E35" i="13"/>
  <c r="E36" i="13"/>
  <c r="E37" i="13"/>
  <c r="E38" i="13"/>
  <c r="E39" i="13"/>
  <c r="E40" i="13"/>
  <c r="E41" i="13"/>
  <c r="E42" i="13"/>
  <c r="E43" i="13"/>
  <c r="D34" i="13"/>
  <c r="D35" i="13"/>
  <c r="D36" i="13"/>
  <c r="D37" i="13"/>
  <c r="D38" i="13"/>
  <c r="D39" i="13"/>
  <c r="D40" i="13"/>
  <c r="D41" i="13"/>
  <c r="D42" i="13"/>
  <c r="D43" i="13"/>
  <c r="C34" i="13"/>
  <c r="C35" i="13"/>
  <c r="C36" i="13"/>
  <c r="C37" i="13"/>
  <c r="C38" i="13"/>
  <c r="C39" i="13"/>
  <c r="C40" i="13"/>
  <c r="C41" i="13"/>
  <c r="C42" i="13"/>
  <c r="C43" i="13"/>
  <c r="D9" i="14"/>
  <c r="E9" i="14"/>
  <c r="E155" i="1"/>
  <c r="D155" i="1"/>
  <c r="C155" i="1"/>
  <c r="F155" i="1"/>
  <c r="F9" i="14"/>
  <c r="F159" i="1"/>
  <c r="F158" i="1"/>
  <c r="D159" i="1"/>
  <c r="C159" i="1"/>
  <c r="D158" i="1"/>
  <c r="E158" i="1"/>
  <c r="C162" i="1"/>
  <c r="C157" i="1"/>
  <c r="D162" i="1"/>
  <c r="D157" i="1"/>
  <c r="E162" i="1"/>
  <c r="E157" i="1"/>
  <c r="F162" i="1"/>
  <c r="F157" i="1"/>
  <c r="E159" i="1"/>
  <c r="C158" i="1"/>
  <c r="C161" i="1"/>
  <c r="D161" i="1"/>
  <c r="E161" i="1"/>
  <c r="F161" i="1"/>
  <c r="H157" i="1"/>
  <c r="H158" i="1"/>
  <c r="K43" i="13"/>
  <c r="K42" i="13"/>
  <c r="K41" i="13"/>
  <c r="K40" i="13"/>
  <c r="K39" i="13"/>
  <c r="K38" i="13"/>
  <c r="K37" i="13"/>
  <c r="K36" i="13"/>
  <c r="K35" i="13"/>
  <c r="K34" i="13"/>
  <c r="H159" i="1"/>
  <c r="H161" i="1"/>
  <c r="E15" i="34"/>
  <c r="H162" i="1"/>
  <c r="H155" i="1"/>
  <c r="E7" i="30"/>
  <c r="H6" i="14"/>
  <c r="I6" i="10"/>
  <c r="C6" i="12"/>
  <c r="E4" i="30"/>
  <c r="E3" i="30"/>
  <c r="H3" i="14"/>
  <c r="H2" i="14"/>
  <c r="I3" i="10"/>
  <c r="I2" i="10"/>
  <c r="C3" i="12"/>
  <c r="C2" i="12"/>
  <c r="E259" i="12"/>
  <c r="F259" i="12"/>
  <c r="G259" i="12"/>
  <c r="H259" i="12"/>
  <c r="I259" i="12"/>
  <c r="J259" i="12"/>
  <c r="K259" i="12"/>
  <c r="L259" i="12"/>
  <c r="M259" i="12"/>
  <c r="E21" i="34"/>
  <c r="E20" i="34"/>
  <c r="E19" i="34"/>
  <c r="E18" i="34"/>
  <c r="E17" i="34"/>
  <c r="E16" i="34"/>
  <c r="E14" i="34"/>
  <c r="E13" i="34"/>
  <c r="E12" i="34"/>
  <c r="E11" i="34"/>
  <c r="E10" i="34"/>
  <c r="E9" i="34"/>
  <c r="E8" i="34"/>
  <c r="E7" i="34"/>
  <c r="E6" i="34"/>
  <c r="N259" i="12"/>
  <c r="O259" i="12"/>
  <c r="P259" i="12"/>
  <c r="F24" i="30"/>
  <c r="F23" i="30" s="1"/>
  <c r="F20" i="30"/>
  <c r="F15" i="30"/>
  <c r="F14" i="30" s="1"/>
  <c r="F11" i="30"/>
  <c r="F10" i="30" s="1"/>
  <c r="F27" i="40" l="1"/>
  <c r="F20" i="40"/>
  <c r="F16" i="40"/>
  <c r="F31" i="40" s="1"/>
  <c r="B43" i="14"/>
  <c r="B20" i="14"/>
  <c r="B22" i="14"/>
  <c r="B403" i="14"/>
  <c r="B513" i="14"/>
  <c r="B12" i="14"/>
  <c r="B38" i="14"/>
  <c r="B270" i="14"/>
  <c r="B51" i="14"/>
  <c r="B47" i="14"/>
  <c r="B1125" i="10"/>
  <c r="B1214" i="10"/>
  <c r="H78" i="32"/>
  <c r="J270" i="32"/>
  <c r="J287" i="32"/>
  <c r="J357" i="32"/>
  <c r="J432" i="32"/>
  <c r="G165" i="31"/>
  <c r="G183" i="31"/>
  <c r="H242" i="31"/>
  <c r="J260" i="31"/>
  <c r="I381" i="31"/>
  <c r="G441" i="31"/>
  <c r="F22" i="40"/>
  <c r="F24" i="40"/>
  <c r="I78" i="32"/>
  <c r="I106" i="32"/>
  <c r="G125" i="32"/>
  <c r="I219" i="32"/>
  <c r="J313" i="32"/>
  <c r="H386" i="32"/>
  <c r="J471" i="32"/>
  <c r="G510" i="32"/>
  <c r="I47" i="31"/>
  <c r="J67" i="31"/>
  <c r="I78" i="31"/>
  <c r="J111" i="31"/>
  <c r="H125" i="31"/>
  <c r="I233" i="31"/>
  <c r="J308" i="31"/>
  <c r="H425" i="31"/>
  <c r="B425" i="14"/>
  <c r="B409" i="14"/>
  <c r="B110" i="14"/>
  <c r="J231" i="32"/>
  <c r="B529" i="14"/>
  <c r="B290" i="14"/>
  <c r="B274" i="14"/>
  <c r="B54" i="14"/>
  <c r="B50" i="14"/>
  <c r="B46" i="14"/>
  <c r="G23" i="40"/>
  <c r="J73" i="32"/>
  <c r="H106" i="32"/>
  <c r="J208" i="32"/>
  <c r="J225" i="32"/>
  <c r="J219" i="32" s="1"/>
  <c r="I354" i="32"/>
  <c r="G403" i="32"/>
  <c r="H423" i="32"/>
  <c r="H432" i="32"/>
  <c r="G439" i="32"/>
  <c r="H486" i="32"/>
  <c r="J208" i="31"/>
  <c r="H221" i="31"/>
  <c r="G255" i="31"/>
  <c r="J255" i="31"/>
  <c r="G271" i="31"/>
  <c r="J272" i="31"/>
  <c r="G456" i="31"/>
  <c r="B366" i="14"/>
  <c r="B162" i="14"/>
  <c r="B146" i="14"/>
  <c r="B35" i="10"/>
  <c r="B1037" i="10"/>
  <c r="B677" i="10"/>
  <c r="B469" i="10"/>
  <c r="B779" i="10"/>
  <c r="B661" i="10"/>
  <c r="B46" i="10"/>
  <c r="B171" i="10"/>
  <c r="B91" i="10"/>
  <c r="B623" i="10"/>
  <c r="B783" i="10"/>
  <c r="B479" i="10"/>
  <c r="B426" i="10"/>
  <c r="B1042" i="10"/>
  <c r="B1006" i="10"/>
  <c r="B1200" i="10"/>
  <c r="B1192" i="10"/>
  <c r="B1183" i="10"/>
  <c r="B1178" i="10"/>
  <c r="B1167" i="10"/>
  <c r="B1156" i="10"/>
  <c r="B1151" i="10"/>
  <c r="B1144" i="10"/>
  <c r="B1132" i="10"/>
  <c r="B1218" i="10"/>
  <c r="B1211" i="10"/>
  <c r="B578" i="10"/>
  <c r="B683" i="10"/>
  <c r="B639" i="10"/>
  <c r="B125" i="10"/>
  <c r="B1121" i="10"/>
  <c r="B1117" i="10"/>
  <c r="B950" i="10"/>
  <c r="B741" i="10"/>
  <c r="B423" i="10"/>
  <c r="B590" i="10"/>
  <c r="B694" i="10"/>
  <c r="B584" i="10"/>
  <c r="B1033" i="10"/>
  <c r="B1027" i="10"/>
  <c r="B824" i="10"/>
  <c r="B792" i="10"/>
  <c r="B732" i="10"/>
  <c r="B701" i="10"/>
  <c r="B1101" i="10"/>
  <c r="B1070" i="10"/>
  <c r="B996" i="10"/>
  <c r="B990" i="10"/>
  <c r="B907" i="10"/>
  <c r="B893" i="10"/>
  <c r="B916" i="10"/>
  <c r="B829" i="10"/>
  <c r="B708" i="10"/>
  <c r="B796" i="10"/>
  <c r="B748" i="10"/>
  <c r="B495" i="10"/>
  <c r="B402" i="10"/>
  <c r="B1188" i="10"/>
  <c r="B912" i="10"/>
  <c r="B572" i="10"/>
  <c r="B535" i="10"/>
  <c r="B223" i="10"/>
  <c r="B176" i="10"/>
  <c r="B945" i="10"/>
  <c r="B922" i="10"/>
  <c r="B876" i="10"/>
  <c r="B634" i="10"/>
  <c r="B758" i="10"/>
  <c r="B649" i="10"/>
  <c r="B613" i="10"/>
  <c r="B1140" i="10"/>
  <c r="B1136" i="10"/>
  <c r="B1129" i="10"/>
  <c r="B839" i="10"/>
  <c r="B197" i="10"/>
  <c r="B314" i="10"/>
  <c r="B74" i="10"/>
  <c r="B40" i="10"/>
  <c r="B1011" i="10"/>
  <c r="B9" i="40"/>
  <c r="B7" i="40"/>
  <c r="B6" i="40"/>
  <c r="F31" i="30"/>
  <c r="B974" i="10"/>
  <c r="B959" i="10"/>
  <c r="B865" i="10"/>
  <c r="B834" i="10"/>
  <c r="B816" i="10"/>
  <c r="B800" i="10"/>
  <c r="B768" i="10"/>
  <c r="B43" i="10"/>
  <c r="B32" i="10"/>
  <c r="B1085" i="10"/>
  <c r="B1196" i="10"/>
  <c r="B1162" i="10"/>
  <c r="B1148" i="10"/>
  <c r="B940" i="10"/>
  <c r="B930" i="10"/>
  <c r="B904" i="10"/>
  <c r="B845" i="10"/>
  <c r="B9" i="10"/>
  <c r="B608" i="10"/>
  <c r="B596" i="10"/>
  <c r="B556" i="10"/>
  <c r="B552" i="10"/>
  <c r="B8" i="40"/>
  <c r="V4" i="1"/>
  <c r="B60" i="14"/>
  <c r="B66" i="14"/>
  <c r="G19" i="40"/>
  <c r="G16" i="40"/>
  <c r="G31" i="40" s="1"/>
  <c r="G24" i="40"/>
  <c r="G25" i="40"/>
  <c r="G18" i="40"/>
  <c r="G17" i="40"/>
  <c r="B978" i="10"/>
  <c r="B968" i="10"/>
  <c r="B964" i="10"/>
  <c r="B934" i="10"/>
  <c r="B926" i="10"/>
  <c r="B899" i="10"/>
  <c r="B887" i="10"/>
  <c r="B881" i="10"/>
  <c r="B860" i="10"/>
  <c r="B855" i="10"/>
  <c r="B850" i="10"/>
  <c r="B820" i="10"/>
  <c r="B811" i="10"/>
  <c r="B806" i="10"/>
  <c r="B689" i="10"/>
  <c r="B753" i="10"/>
  <c r="B737" i="10"/>
  <c r="B714" i="10"/>
  <c r="B671" i="10"/>
  <c r="B655" i="10"/>
  <c r="B644" i="10"/>
  <c r="B628" i="10"/>
  <c r="B500" i="10"/>
  <c r="B561" i="10"/>
  <c r="B484" i="10"/>
  <c r="B420" i="10"/>
  <c r="B602" i="10"/>
  <c r="B490" i="10"/>
  <c r="B407" i="10"/>
  <c r="B455" i="10"/>
  <c r="B451" i="10"/>
  <c r="B332" i="10"/>
  <c r="B288" i="10"/>
  <c r="B268" i="10"/>
  <c r="B256" i="10"/>
  <c r="B152" i="10"/>
  <c r="B120" i="10"/>
  <c r="B68" i="10"/>
  <c r="B64" i="10"/>
  <c r="B52" i="10"/>
  <c r="B329" i="10"/>
  <c r="B305" i="10"/>
  <c r="B281" i="10"/>
  <c r="B273" i="10"/>
  <c r="B245" i="10"/>
  <c r="B213" i="10"/>
  <c r="B129" i="10"/>
  <c r="B49" i="10"/>
  <c r="B342" i="10"/>
  <c r="B138" i="10"/>
  <c r="B134" i="10"/>
  <c r="B98" i="10"/>
  <c r="B58" i="10"/>
  <c r="B23" i="10"/>
  <c r="B351" i="10"/>
  <c r="B347" i="10"/>
  <c r="B319" i="10"/>
  <c r="B251" i="10"/>
  <c r="B203" i="10"/>
  <c r="B187" i="10"/>
  <c r="B183" i="10"/>
  <c r="B179" i="10"/>
  <c r="B163" i="10"/>
  <c r="B159" i="10"/>
  <c r="B155" i="10"/>
  <c r="B115" i="10"/>
  <c r="B71" i="10"/>
  <c r="B55" i="10"/>
  <c r="B1051" i="10"/>
  <c r="J70" i="32"/>
  <c r="J116" i="32"/>
  <c r="J116" i="31"/>
  <c r="G78" i="32"/>
  <c r="J106" i="32"/>
  <c r="H183" i="32"/>
  <c r="J212" i="32"/>
  <c r="J253" i="32"/>
  <c r="G258" i="32"/>
  <c r="I297" i="32"/>
  <c r="H414" i="32"/>
  <c r="G459" i="32"/>
  <c r="J497" i="32"/>
  <c r="H497" i="32"/>
  <c r="H485" i="32" s="1"/>
  <c r="H78" i="31"/>
  <c r="J166" i="31"/>
  <c r="J165" i="31" s="1"/>
  <c r="H165" i="31"/>
  <c r="J233" i="31"/>
  <c r="H233" i="31"/>
  <c r="J300" i="31"/>
  <c r="J299" i="31" s="1"/>
  <c r="I499" i="31"/>
  <c r="G512" i="31"/>
  <c r="B573" i="14"/>
  <c r="B572" i="14"/>
  <c r="B571" i="14"/>
  <c r="B570" i="14"/>
  <c r="B569" i="14"/>
  <c r="B557" i="14"/>
  <c r="B556" i="14"/>
  <c r="B555" i="14"/>
  <c r="B554" i="14"/>
  <c r="B553" i="14"/>
  <c r="B339" i="14"/>
  <c r="B326" i="14"/>
  <c r="B323" i="14"/>
  <c r="B322" i="14"/>
  <c r="B321" i="14"/>
  <c r="B318" i="14"/>
  <c r="B317" i="14"/>
  <c r="B316" i="14"/>
  <c r="B314" i="14"/>
  <c r="B78" i="14"/>
  <c r="B1098" i="10"/>
  <c r="B1080" i="10"/>
  <c r="B1064" i="10"/>
  <c r="B1016" i="10"/>
  <c r="B1000" i="10"/>
  <c r="B1173" i="10"/>
  <c r="B1206" i="10"/>
  <c r="J21" i="32"/>
  <c r="I20" i="32"/>
  <c r="J64" i="32"/>
  <c r="H70" i="32"/>
  <c r="I70" i="32"/>
  <c r="J78" i="32"/>
  <c r="J99" i="32"/>
  <c r="G106" i="32"/>
  <c r="I111" i="32"/>
  <c r="I116" i="32"/>
  <c r="H146" i="32"/>
  <c r="I146" i="32"/>
  <c r="G183" i="32"/>
  <c r="J192" i="32"/>
  <c r="J201" i="32"/>
  <c r="G231" i="32"/>
  <c r="G240" i="32"/>
  <c r="H253" i="32"/>
  <c r="I258" i="32"/>
  <c r="H258" i="32"/>
  <c r="I269" i="32"/>
  <c r="H297" i="32"/>
  <c r="H318" i="32"/>
  <c r="J318" i="32"/>
  <c r="I318" i="32"/>
  <c r="J339" i="32"/>
  <c r="J343" i="32"/>
  <c r="J347" i="32"/>
  <c r="G338" i="32"/>
  <c r="H370" i="32"/>
  <c r="I386" i="32"/>
  <c r="H395" i="32"/>
  <c r="J395" i="32"/>
  <c r="G454" i="32"/>
  <c r="H459" i="32"/>
  <c r="I478" i="32"/>
  <c r="I486" i="32"/>
  <c r="G497" i="32"/>
  <c r="J40" i="31"/>
  <c r="G20" i="31"/>
  <c r="J50" i="31"/>
  <c r="J47" i="31" s="1"/>
  <c r="G63" i="31"/>
  <c r="H63" i="31"/>
  <c r="G88" i="31"/>
  <c r="H111" i="31"/>
  <c r="I111" i="31"/>
  <c r="G116" i="31"/>
  <c r="G87" i="31" s="1"/>
  <c r="H116" i="31"/>
  <c r="J130" i="31"/>
  <c r="H146" i="31"/>
  <c r="J212" i="31"/>
  <c r="G221" i="31"/>
  <c r="I221" i="31"/>
  <c r="G233" i="31"/>
  <c r="I242" i="31"/>
  <c r="J289" i="31"/>
  <c r="G340" i="31"/>
  <c r="I340" i="31"/>
  <c r="I388" i="31"/>
  <c r="J441" i="31"/>
  <c r="G461" i="31"/>
  <c r="H461" i="31"/>
  <c r="G480" i="31"/>
  <c r="B477" i="14"/>
  <c r="B457" i="14"/>
  <c r="B453" i="14"/>
  <c r="B452" i="14"/>
  <c r="B451" i="14"/>
  <c r="B450" i="14"/>
  <c r="B449" i="14"/>
  <c r="B448" i="14"/>
  <c r="B447" i="14"/>
  <c r="B446" i="14"/>
  <c r="B206" i="14"/>
  <c r="B194" i="14"/>
  <c r="B190" i="14"/>
  <c r="B189" i="14"/>
  <c r="B185" i="14"/>
  <c r="B184" i="14"/>
  <c r="I255" i="31"/>
  <c r="J282" i="31"/>
  <c r="J271" i="31" s="1"/>
  <c r="G320" i="31"/>
  <c r="J341" i="31"/>
  <c r="H340" i="31"/>
  <c r="G356" i="31"/>
  <c r="J359" i="31"/>
  <c r="J363" i="31"/>
  <c r="J356" i="31" s="1"/>
  <c r="I372" i="31"/>
  <c r="H381" i="31"/>
  <c r="J381" i="31"/>
  <c r="H388" i="31"/>
  <c r="J388" i="31"/>
  <c r="H416" i="31"/>
  <c r="I425" i="31"/>
  <c r="I434" i="31"/>
  <c r="I441" i="31"/>
  <c r="H488" i="31"/>
  <c r="B545" i="14"/>
  <c r="B533" i="14"/>
  <c r="B497" i="14"/>
  <c r="B437" i="14"/>
  <c r="B390" i="14"/>
  <c r="B387" i="14"/>
  <c r="B386" i="14"/>
  <c r="B385" i="14"/>
  <c r="B382" i="14"/>
  <c r="B381" i="14"/>
  <c r="B380" i="14"/>
  <c r="B378" i="14"/>
  <c r="B354" i="14"/>
  <c r="B343" i="14"/>
  <c r="B302" i="14"/>
  <c r="B258" i="14"/>
  <c r="B254" i="14"/>
  <c r="B253" i="14"/>
  <c r="B249" i="14"/>
  <c r="B248" i="14"/>
  <c r="B226" i="14"/>
  <c r="B210" i="14"/>
  <c r="B174" i="14"/>
  <c r="B130" i="14"/>
  <c r="B126" i="14"/>
  <c r="B125" i="14"/>
  <c r="B121" i="14"/>
  <c r="B120" i="14"/>
  <c r="B98" i="14"/>
  <c r="B82" i="14"/>
  <c r="B49" i="14"/>
  <c r="B561" i="14"/>
  <c r="B541" i="14"/>
  <c r="B540" i="14"/>
  <c r="B539" i="14"/>
  <c r="B538" i="14"/>
  <c r="B537" i="14"/>
  <c r="B517" i="14"/>
  <c r="B501" i="14"/>
  <c r="B485" i="14"/>
  <c r="B413" i="14"/>
  <c r="B391" i="14"/>
  <c r="B345" i="14"/>
  <c r="B327" i="14"/>
  <c r="B278" i="14"/>
  <c r="B214" i="14"/>
  <c r="B150" i="14"/>
  <c r="B86" i="14"/>
  <c r="B13" i="14"/>
  <c r="B18" i="14"/>
  <c r="B14" i="14"/>
  <c r="B10" i="14"/>
  <c r="B34" i="14"/>
  <c r="B52" i="14"/>
  <c r="B525" i="14"/>
  <c r="B524" i="14"/>
  <c r="B523" i="14"/>
  <c r="B522" i="14"/>
  <c r="B521" i="14"/>
  <c r="B488" i="14"/>
  <c r="B487" i="14"/>
  <c r="B486" i="14"/>
  <c r="B461" i="14"/>
  <c r="B441" i="14"/>
  <c r="B421" i="14"/>
  <c r="B420" i="14"/>
  <c r="B419" i="14"/>
  <c r="B418" i="14"/>
  <c r="B417" i="14"/>
  <c r="B416" i="14"/>
  <c r="B415" i="14"/>
  <c r="B414" i="14"/>
  <c r="B369" i="14"/>
  <c r="B350" i="14"/>
  <c r="B349" i="14"/>
  <c r="B347" i="14"/>
  <c r="B306" i="14"/>
  <c r="B286" i="14"/>
  <c r="B285" i="14"/>
  <c r="B281" i="14"/>
  <c r="B280" i="14"/>
  <c r="B242" i="14"/>
  <c r="B222" i="14"/>
  <c r="B221" i="14"/>
  <c r="B217" i="14"/>
  <c r="B216" i="14"/>
  <c r="B178" i="14"/>
  <c r="B158" i="14"/>
  <c r="B157" i="14"/>
  <c r="B153" i="14"/>
  <c r="B152" i="14"/>
  <c r="B114" i="14"/>
  <c r="B94" i="14"/>
  <c r="B93" i="14"/>
  <c r="B89" i="14"/>
  <c r="B88" i="14"/>
  <c r="B565" i="14"/>
  <c r="B549" i="14"/>
  <c r="B509" i="14"/>
  <c r="B508" i="14"/>
  <c r="B507" i="14"/>
  <c r="B506" i="14"/>
  <c r="B505" i="14"/>
  <c r="B473" i="14"/>
  <c r="B472" i="14"/>
  <c r="B471" i="14"/>
  <c r="B470" i="14"/>
  <c r="B469" i="14"/>
  <c r="B445" i="14"/>
  <c r="B375" i="14"/>
  <c r="B371" i="14"/>
  <c r="B311" i="14"/>
  <c r="B246" i="14"/>
  <c r="B182" i="14"/>
  <c r="B118" i="14"/>
  <c r="B42" i="14"/>
  <c r="B9" i="14"/>
  <c r="B24" i="14"/>
  <c r="B30" i="14"/>
  <c r="B31" i="14"/>
  <c r="B32" i="14"/>
  <c r="B39" i="14"/>
  <c r="B566" i="14"/>
  <c r="B551" i="14"/>
  <c r="B534" i="14"/>
  <c r="B520" i="14"/>
  <c r="B504" i="14"/>
  <c r="B468" i="14"/>
  <c r="B467" i="14"/>
  <c r="B466" i="14"/>
  <c r="B465" i="14"/>
  <c r="B464" i="14"/>
  <c r="B463" i="14"/>
  <c r="B462" i="14"/>
  <c r="B429" i="14"/>
  <c r="B395" i="14"/>
  <c r="B393" i="14"/>
  <c r="B359" i="14"/>
  <c r="B355" i="14"/>
  <c r="B331" i="14"/>
  <c r="B329" i="14"/>
  <c r="B294" i="14"/>
  <c r="B262" i="14"/>
  <c r="B230" i="14"/>
  <c r="B198" i="14"/>
  <c r="B166" i="14"/>
  <c r="B134" i="14"/>
  <c r="B102" i="14"/>
  <c r="B70" i="14"/>
  <c r="B23" i="14"/>
  <c r="B37" i="14"/>
  <c r="B35" i="14"/>
  <c r="B36" i="14"/>
  <c r="B62" i="14"/>
  <c r="B568" i="14"/>
  <c r="B550" i="14"/>
  <c r="B536" i="14"/>
  <c r="B518" i="14"/>
  <c r="B57" i="14"/>
  <c r="B564" i="14"/>
  <c r="B563" i="14"/>
  <c r="B562" i="14"/>
  <c r="B548" i="14"/>
  <c r="B547" i="14"/>
  <c r="B546" i="14"/>
  <c r="B532" i="14"/>
  <c r="B531" i="14"/>
  <c r="B530" i="14"/>
  <c r="B516" i="14"/>
  <c r="B515" i="14"/>
  <c r="B514" i="14"/>
  <c r="B500" i="14"/>
  <c r="B499" i="14"/>
  <c r="B498" i="14"/>
  <c r="B484" i="14"/>
  <c r="B483" i="14"/>
  <c r="B482" i="14"/>
  <c r="B481" i="14"/>
  <c r="B480" i="14"/>
  <c r="B479" i="14"/>
  <c r="B478" i="14"/>
  <c r="B436" i="14"/>
  <c r="B435" i="14"/>
  <c r="B434" i="14"/>
  <c r="B433" i="14"/>
  <c r="B432" i="14"/>
  <c r="B431" i="14"/>
  <c r="B430" i="14"/>
  <c r="B402" i="14"/>
  <c r="B401" i="14"/>
  <c r="B397" i="14"/>
  <c r="B365" i="14"/>
  <c r="B364" i="14"/>
  <c r="B361" i="14"/>
  <c r="B338" i="14"/>
  <c r="B337" i="14"/>
  <c r="B333" i="14"/>
  <c r="B301" i="14"/>
  <c r="B298" i="14"/>
  <c r="B297" i="14"/>
  <c r="B296" i="14"/>
  <c r="B269" i="14"/>
  <c r="B266" i="14"/>
  <c r="B265" i="14"/>
  <c r="B264" i="14"/>
  <c r="B237" i="14"/>
  <c r="B234" i="14"/>
  <c r="B233" i="14"/>
  <c r="B232" i="14"/>
  <c r="B205" i="14"/>
  <c r="B202" i="14"/>
  <c r="B201" i="14"/>
  <c r="B200" i="14"/>
  <c r="B173" i="14"/>
  <c r="B170" i="14"/>
  <c r="B169" i="14"/>
  <c r="B168" i="14"/>
  <c r="B141" i="14"/>
  <c r="B138" i="14"/>
  <c r="B137" i="14"/>
  <c r="B136" i="14"/>
  <c r="B109" i="14"/>
  <c r="B106" i="14"/>
  <c r="B105" i="14"/>
  <c r="B104" i="14"/>
  <c r="B77" i="14"/>
  <c r="B74" i="14"/>
  <c r="B73" i="14"/>
  <c r="B72" i="14"/>
  <c r="B17" i="14"/>
  <c r="B33" i="14"/>
  <c r="B26" i="14"/>
  <c r="B27" i="14"/>
  <c r="B28" i="14"/>
  <c r="B63" i="14"/>
  <c r="B567" i="14"/>
  <c r="B552" i="14"/>
  <c r="B535" i="14"/>
  <c r="B519" i="14"/>
  <c r="B58" i="14"/>
  <c r="B576" i="14"/>
  <c r="B575" i="14"/>
  <c r="B574" i="14"/>
  <c r="B560" i="14"/>
  <c r="B559" i="14"/>
  <c r="B558" i="14"/>
  <c r="B544" i="14"/>
  <c r="B543" i="14"/>
  <c r="B542" i="14"/>
  <c r="B528" i="14"/>
  <c r="B527" i="14"/>
  <c r="B526" i="14"/>
  <c r="B512" i="14"/>
  <c r="B511" i="14"/>
  <c r="B510" i="14"/>
  <c r="B496" i="14"/>
  <c r="B495" i="14"/>
  <c r="B494" i="14"/>
  <c r="B493" i="14"/>
  <c r="B492" i="14"/>
  <c r="B491" i="14"/>
  <c r="B456" i="14"/>
  <c r="B379" i="14"/>
  <c r="B377" i="14"/>
  <c r="B315" i="14"/>
  <c r="B313" i="14"/>
  <c r="B503" i="14"/>
  <c r="B502" i="14"/>
  <c r="B476" i="14"/>
  <c r="B475" i="14"/>
  <c r="B474" i="14"/>
  <c r="B460" i="14"/>
  <c r="B459" i="14"/>
  <c r="B458" i="14"/>
  <c r="B444" i="14"/>
  <c r="B443" i="14"/>
  <c r="B442" i="14"/>
  <c r="B428" i="14"/>
  <c r="B427" i="14"/>
  <c r="B426" i="14"/>
  <c r="B412" i="14"/>
  <c r="B411" i="14"/>
  <c r="B410" i="14"/>
  <c r="B398" i="14"/>
  <c r="B394" i="14"/>
  <c r="B374" i="14"/>
  <c r="B373" i="14"/>
  <c r="B372" i="14"/>
  <c r="B370" i="14"/>
  <c r="B358" i="14"/>
  <c r="B334" i="14"/>
  <c r="B330" i="14"/>
  <c r="B310" i="14"/>
  <c r="B309" i="14"/>
  <c r="B308" i="14"/>
  <c r="B293" i="14"/>
  <c r="B282" i="14"/>
  <c r="B277" i="14"/>
  <c r="B276" i="14"/>
  <c r="B261" i="14"/>
  <c r="B250" i="14"/>
  <c r="B245" i="14"/>
  <c r="B244" i="14"/>
  <c r="B229" i="14"/>
  <c r="B218" i="14"/>
  <c r="B213" i="14"/>
  <c r="B212" i="14"/>
  <c r="B197" i="14"/>
  <c r="B186" i="14"/>
  <c r="B181" i="14"/>
  <c r="B180" i="14"/>
  <c r="B165" i="14"/>
  <c r="B154" i="14"/>
  <c r="B149" i="14"/>
  <c r="B148" i="14"/>
  <c r="B133" i="14"/>
  <c r="B122" i="14"/>
  <c r="B117" i="14"/>
  <c r="B116" i="14"/>
  <c r="B101" i="14"/>
  <c r="B90" i="14"/>
  <c r="B85" i="14"/>
  <c r="B84" i="14"/>
  <c r="B69" i="14"/>
  <c r="B455" i="14"/>
  <c r="B454" i="14"/>
  <c r="B440" i="14"/>
  <c r="B439" i="14"/>
  <c r="B438" i="14"/>
  <c r="B424" i="14"/>
  <c r="B423" i="14"/>
  <c r="B422" i="14"/>
  <c r="B408" i="14"/>
  <c r="B407" i="14"/>
  <c r="B406" i="14"/>
  <c r="B399" i="14"/>
  <c r="B363" i="14"/>
  <c r="B353" i="14"/>
  <c r="B352" i="14"/>
  <c r="B342" i="14"/>
  <c r="B335" i="14"/>
  <c r="B305" i="14"/>
  <c r="B304" i="14"/>
  <c r="B289" i="14"/>
  <c r="B288" i="14"/>
  <c r="B283" i="14"/>
  <c r="B273" i="14"/>
  <c r="B272" i="14"/>
  <c r="B257" i="14"/>
  <c r="B256" i="14"/>
  <c r="B251" i="14"/>
  <c r="B241" i="14"/>
  <c r="B240" i="14"/>
  <c r="B225" i="14"/>
  <c r="B224" i="14"/>
  <c r="B219" i="14"/>
  <c r="B209" i="14"/>
  <c r="B208" i="14"/>
  <c r="B193" i="14"/>
  <c r="B192" i="14"/>
  <c r="B187" i="14"/>
  <c r="B177" i="14"/>
  <c r="B176" i="14"/>
  <c r="B161" i="14"/>
  <c r="B160" i="14"/>
  <c r="B155" i="14"/>
  <c r="B145" i="14"/>
  <c r="B144" i="14"/>
  <c r="B129" i="14"/>
  <c r="B128" i="14"/>
  <c r="B123" i="14"/>
  <c r="B113" i="14"/>
  <c r="B112" i="14"/>
  <c r="B97" i="14"/>
  <c r="B96" i="14"/>
  <c r="B91" i="14"/>
  <c r="B81" i="14"/>
  <c r="B80" i="14"/>
  <c r="G16" i="30"/>
  <c r="G26" i="30"/>
  <c r="G25" i="30"/>
  <c r="G13" i="30"/>
  <c r="G18" i="30"/>
  <c r="G28" i="30"/>
  <c r="G12" i="30"/>
  <c r="G29" i="30"/>
  <c r="G30" i="30"/>
  <c r="G19" i="30"/>
  <c r="G17" i="30"/>
  <c r="G27" i="30"/>
  <c r="G21" i="30"/>
  <c r="G22" i="30"/>
  <c r="B53" i="14"/>
  <c r="B61" i="14"/>
  <c r="B530" i="10"/>
  <c r="B16" i="14"/>
  <c r="B56" i="14"/>
  <c r="B64" i="14"/>
  <c r="B65" i="14"/>
  <c r="B15" i="14"/>
  <c r="B11" i="14"/>
  <c r="B21" i="14"/>
  <c r="B29" i="14"/>
  <c r="B25" i="14"/>
  <c r="B40" i="14"/>
  <c r="B59" i="14"/>
  <c r="B955" i="10"/>
  <c r="B871" i="10"/>
  <c r="B475" i="10"/>
  <c r="B460" i="10"/>
  <c r="B540" i="10"/>
  <c r="B513" i="10"/>
  <c r="B509" i="10"/>
  <c r="B505" i="10"/>
  <c r="B465" i="10"/>
  <c r="B440" i="10"/>
  <c r="B566" i="10"/>
  <c r="B545" i="10"/>
  <c r="B525" i="10"/>
  <c r="B518" i="10"/>
  <c r="B445" i="10"/>
  <c r="B433" i="10"/>
  <c r="B429" i="10"/>
  <c r="B417" i="10"/>
  <c r="B398" i="10"/>
  <c r="P1237" i="10"/>
  <c r="B1046" i="10"/>
  <c r="B1056" i="10"/>
  <c r="B37" i="10"/>
  <c r="B29" i="10"/>
  <c r="B17" i="10"/>
  <c r="Q259" i="12"/>
  <c r="I23" i="10"/>
  <c r="I1237" i="10" s="1"/>
  <c r="B1093" i="10"/>
  <c r="B1089" i="10"/>
  <c r="B1074" i="10"/>
  <c r="B1061" i="10"/>
  <c r="B44" i="14"/>
  <c r="B984" i="10"/>
  <c r="B666" i="10"/>
  <c r="B618" i="10"/>
  <c r="B786" i="10"/>
  <c r="B774" i="10"/>
  <c r="B762" i="10"/>
  <c r="B324" i="10"/>
  <c r="B284" i="10"/>
  <c r="B240" i="10"/>
  <c r="B228" i="10"/>
  <c r="B208" i="10"/>
  <c r="B192" i="10"/>
  <c r="B112" i="10"/>
  <c r="B108" i="10"/>
  <c r="B88" i="10"/>
  <c r="B84" i="10"/>
  <c r="B337" i="10"/>
  <c r="B301" i="10"/>
  <c r="B297" i="10"/>
  <c r="B293" i="10"/>
  <c r="B265" i="10"/>
  <c r="B233" i="10"/>
  <c r="B149" i="10"/>
  <c r="B145" i="10"/>
  <c r="B105" i="10"/>
  <c r="B101" i="10"/>
  <c r="B61" i="10"/>
  <c r="B26" i="10"/>
  <c r="B310" i="10"/>
  <c r="B278" i="10"/>
  <c r="B218" i="10"/>
  <c r="B166" i="10"/>
  <c r="B142" i="10"/>
  <c r="B94" i="10"/>
  <c r="B78" i="10"/>
  <c r="B1113" i="10"/>
  <c r="B1109" i="10"/>
  <c r="B1105" i="10"/>
  <c r="B1022" i="10"/>
  <c r="J265" i="32"/>
  <c r="J258" i="32" s="1"/>
  <c r="J375" i="32"/>
  <c r="J370" i="32" s="1"/>
  <c r="J387" i="32"/>
  <c r="J386" i="32" s="1"/>
  <c r="J249" i="32"/>
  <c r="J240" i="32" s="1"/>
  <c r="J430" i="32"/>
  <c r="J423" i="32" s="1"/>
  <c r="J455" i="32"/>
  <c r="J454" i="32" s="1"/>
  <c r="E25" i="40"/>
  <c r="G27" i="40"/>
  <c r="F25" i="40"/>
  <c r="E26" i="40"/>
  <c r="G28" i="40"/>
  <c r="F30" i="40"/>
  <c r="E16" i="40"/>
  <c r="E31" i="40" s="1"/>
  <c r="F19" i="40"/>
  <c r="E20" i="40"/>
  <c r="G26" i="40"/>
  <c r="E28" i="40"/>
  <c r="J102" i="32"/>
  <c r="J125" i="32"/>
  <c r="J403" i="32"/>
  <c r="J153" i="31"/>
  <c r="J243" i="31"/>
  <c r="J242" i="31" s="1"/>
  <c r="J432" i="31"/>
  <c r="F29" i="40"/>
  <c r="F18" i="40"/>
  <c r="G21" i="40"/>
  <c r="F23" i="40"/>
  <c r="G22" i="40"/>
  <c r="J38" i="32"/>
  <c r="J48" i="32"/>
  <c r="J47" i="32" s="1"/>
  <c r="J140" i="31"/>
  <c r="I146" i="31"/>
  <c r="J149" i="31"/>
  <c r="J146" i="31" s="1"/>
  <c r="G219" i="32"/>
  <c r="J280" i="32"/>
  <c r="I485" i="32"/>
  <c r="J85" i="31"/>
  <c r="J78" i="31" s="1"/>
  <c r="J109" i="31"/>
  <c r="J106" i="31" s="1"/>
  <c r="G220" i="31"/>
  <c r="H320" i="31"/>
  <c r="J421" i="31"/>
  <c r="J416" i="31" s="1"/>
  <c r="J506" i="31"/>
  <c r="J499" i="31" s="1"/>
  <c r="J487" i="31" s="1"/>
  <c r="H19" i="32"/>
  <c r="J276" i="32"/>
  <c r="G88" i="32"/>
  <c r="I183" i="32"/>
  <c r="J483" i="32"/>
  <c r="J478" i="32" s="1"/>
  <c r="J73" i="31"/>
  <c r="J91" i="31"/>
  <c r="J88" i="31" s="1"/>
  <c r="J337" i="31"/>
  <c r="J320" i="31" s="1"/>
  <c r="H339" i="31"/>
  <c r="J467" i="31"/>
  <c r="H487" i="31"/>
  <c r="J28" i="32"/>
  <c r="J63" i="32"/>
  <c r="J112" i="32"/>
  <c r="J111" i="32" s="1"/>
  <c r="H125" i="32"/>
  <c r="J130" i="32"/>
  <c r="G146" i="32"/>
  <c r="J306" i="32"/>
  <c r="J297" i="32" s="1"/>
  <c r="G318" i="32"/>
  <c r="H20" i="31"/>
  <c r="H88" i="31"/>
  <c r="H87" i="31" s="1"/>
  <c r="J184" i="31"/>
  <c r="I320" i="31"/>
  <c r="J412" i="31"/>
  <c r="J405" i="31" s="1"/>
  <c r="J430" i="31"/>
  <c r="H441" i="31"/>
  <c r="J459" i="31"/>
  <c r="I461" i="31"/>
  <c r="I404" i="31" s="1"/>
  <c r="J483" i="31"/>
  <c r="J480" i="31" s="1"/>
  <c r="I488" i="31"/>
  <c r="I487" i="31" s="1"/>
  <c r="H88" i="32"/>
  <c r="G116" i="32"/>
  <c r="J146" i="32"/>
  <c r="H231" i="32"/>
  <c r="H218" i="32" s="1"/>
  <c r="G269" i="32"/>
  <c r="H354" i="32"/>
  <c r="G370" i="32"/>
  <c r="G379" i="32"/>
  <c r="H403" i="32"/>
  <c r="H439" i="32"/>
  <c r="J486" i="32"/>
  <c r="I20" i="31"/>
  <c r="I19" i="31" s="1"/>
  <c r="J64" i="31"/>
  <c r="J63" i="31" s="1"/>
  <c r="J192" i="31"/>
  <c r="J227" i="31"/>
  <c r="J221" i="31" s="1"/>
  <c r="J345" i="31"/>
  <c r="I356" i="31"/>
  <c r="J397" i="31"/>
  <c r="G425" i="31"/>
  <c r="G434" i="31"/>
  <c r="J473" i="31"/>
  <c r="G63" i="32"/>
  <c r="G19" i="32" s="1"/>
  <c r="H116" i="32"/>
  <c r="J174" i="32"/>
  <c r="J165" i="32" s="1"/>
  <c r="J196" i="32"/>
  <c r="I231" i="32"/>
  <c r="I218" i="32" s="1"/>
  <c r="H269" i="32"/>
  <c r="I338" i="32"/>
  <c r="I337" i="32" s="1"/>
  <c r="J361" i="32"/>
  <c r="J354" i="32" s="1"/>
  <c r="J366" i="32"/>
  <c r="J365" i="32" s="1"/>
  <c r="H379" i="32"/>
  <c r="G423" i="32"/>
  <c r="G402" i="32" s="1"/>
  <c r="I439" i="32"/>
  <c r="I402" i="32" s="1"/>
  <c r="J462" i="32"/>
  <c r="J459" i="32" s="1"/>
  <c r="G478" i="32"/>
  <c r="G486" i="32"/>
  <c r="G485" i="32" s="1"/>
  <c r="J28" i="31"/>
  <c r="G47" i="31"/>
  <c r="G19" i="31" s="1"/>
  <c r="J70" i="31"/>
  <c r="I125" i="31"/>
  <c r="I87" i="31" s="1"/>
  <c r="H183" i="31"/>
  <c r="I260" i="31"/>
  <c r="H260" i="31"/>
  <c r="H315" i="31"/>
  <c r="H220" i="31" s="1"/>
  <c r="G388" i="31"/>
  <c r="G339" i="31" s="1"/>
  <c r="G405" i="31"/>
  <c r="G416" i="31"/>
  <c r="H434" i="31"/>
  <c r="J456" i="31"/>
  <c r="G488" i="31"/>
  <c r="G487" i="31" s="1"/>
  <c r="B400" i="14"/>
  <c r="B383" i="14"/>
  <c r="B357" i="14"/>
  <c r="B356" i="14"/>
  <c r="B336" i="14"/>
  <c r="B319" i="14"/>
  <c r="B291" i="14"/>
  <c r="B284" i="14"/>
  <c r="B259" i="14"/>
  <c r="B252" i="14"/>
  <c r="B227" i="14"/>
  <c r="B220" i="14"/>
  <c r="B195" i="14"/>
  <c r="B188" i="14"/>
  <c r="B163" i="14"/>
  <c r="B156" i="14"/>
  <c r="B131" i="14"/>
  <c r="B124" i="14"/>
  <c r="B99" i="14"/>
  <c r="B92" i="14"/>
  <c r="B67" i="14"/>
  <c r="B405" i="14"/>
  <c r="B404" i="14"/>
  <c r="B384" i="14"/>
  <c r="B367" i="14"/>
  <c r="B362" i="14"/>
  <c r="B348" i="14"/>
  <c r="B341" i="14"/>
  <c r="B340" i="14"/>
  <c r="B320" i="14"/>
  <c r="B299" i="14"/>
  <c r="B292" i="14"/>
  <c r="B267" i="14"/>
  <c r="B260" i="14"/>
  <c r="B235" i="14"/>
  <c r="B228" i="14"/>
  <c r="B203" i="14"/>
  <c r="B196" i="14"/>
  <c r="B171" i="14"/>
  <c r="B164" i="14"/>
  <c r="B139" i="14"/>
  <c r="B132" i="14"/>
  <c r="B107" i="14"/>
  <c r="B100" i="14"/>
  <c r="B75" i="14"/>
  <c r="B68" i="14"/>
  <c r="B396" i="14"/>
  <c r="B389" i="14"/>
  <c r="B388" i="14"/>
  <c r="B368" i="14"/>
  <c r="B351" i="14"/>
  <c r="B346" i="14"/>
  <c r="B332" i="14"/>
  <c r="B325" i="14"/>
  <c r="B324" i="14"/>
  <c r="B307" i="14"/>
  <c r="B300" i="14"/>
  <c r="B275" i="14"/>
  <c r="B268" i="14"/>
  <c r="B243" i="14"/>
  <c r="B236" i="14"/>
  <c r="B211" i="14"/>
  <c r="B204" i="14"/>
  <c r="B179" i="14"/>
  <c r="B172" i="14"/>
  <c r="B147" i="14"/>
  <c r="B140" i="14"/>
  <c r="B115" i="14"/>
  <c r="B108" i="14"/>
  <c r="B83" i="14"/>
  <c r="B76" i="14"/>
  <c r="B392" i="14"/>
  <c r="B376" i="14"/>
  <c r="B360" i="14"/>
  <c r="B344" i="14"/>
  <c r="B328" i="14"/>
  <c r="B312" i="14"/>
  <c r="B303" i="14"/>
  <c r="B295" i="14"/>
  <c r="B287" i="14"/>
  <c r="B279" i="14"/>
  <c r="B271" i="14"/>
  <c r="B263" i="14"/>
  <c r="B255" i="14"/>
  <c r="B247" i="14"/>
  <c r="B239" i="14"/>
  <c r="B231" i="14"/>
  <c r="B223" i="14"/>
  <c r="B215" i="14"/>
  <c r="B207" i="14"/>
  <c r="B199" i="14"/>
  <c r="B191" i="14"/>
  <c r="B183" i="14"/>
  <c r="B175" i="14"/>
  <c r="B167" i="14"/>
  <c r="B159" i="14"/>
  <c r="B151" i="14"/>
  <c r="B143" i="14"/>
  <c r="B135" i="14"/>
  <c r="B127" i="14"/>
  <c r="B119" i="14"/>
  <c r="B111" i="14"/>
  <c r="B103" i="14"/>
  <c r="B95" i="14"/>
  <c r="B87" i="14"/>
  <c r="B79" i="14"/>
  <c r="B71" i="14"/>
  <c r="H337" i="32" l="1"/>
  <c r="I220" i="31"/>
  <c r="J125" i="31"/>
  <c r="J461" i="31"/>
  <c r="J269" i="32"/>
  <c r="J340" i="31"/>
  <c r="B10" i="40"/>
  <c r="J339" i="31"/>
  <c r="G218" i="32"/>
  <c r="G404" i="31"/>
  <c r="G18" i="31" s="1"/>
  <c r="J20" i="31"/>
  <c r="J19" i="31" s="1"/>
  <c r="J183" i="32"/>
  <c r="I339" i="31"/>
  <c r="I18" i="31" s="1"/>
  <c r="J485" i="32"/>
  <c r="G337" i="32"/>
  <c r="J425" i="31"/>
  <c r="H19" i="31"/>
  <c r="J20" i="32"/>
  <c r="J19" i="32" s="1"/>
  <c r="I87" i="32"/>
  <c r="I18" i="32" s="1"/>
  <c r="J88" i="32"/>
  <c r="G20" i="30"/>
  <c r="G11" i="30"/>
  <c r="G10" i="30" s="1"/>
  <c r="J338" i="32"/>
  <c r="J337" i="32" s="1"/>
  <c r="I19" i="32"/>
  <c r="J218" i="32"/>
  <c r="J404" i="31"/>
  <c r="J402" i="32"/>
  <c r="J220" i="31"/>
  <c r="H404" i="31"/>
  <c r="J87" i="32"/>
  <c r="G24" i="30"/>
  <c r="G23" i="30" s="1"/>
  <c r="H402" i="32"/>
  <c r="H87" i="32"/>
  <c r="J183" i="31"/>
  <c r="J87" i="31" s="1"/>
  <c r="J18" i="31" s="1"/>
  <c r="G87" i="32"/>
  <c r="G15" i="30"/>
  <c r="G14" i="30" s="1"/>
  <c r="J18" i="32" l="1"/>
  <c r="G18" i="32"/>
  <c r="H18" i="32"/>
  <c r="H18" i="31"/>
  <c r="K516" i="31"/>
  <c r="K515" i="31" s="1"/>
  <c r="K494" i="31"/>
  <c r="K493" i="31" s="1"/>
  <c r="K474" i="31"/>
  <c r="K347" i="31"/>
  <c r="K304" i="31"/>
  <c r="K284" i="31"/>
  <c r="K270" i="31"/>
  <c r="K269" i="31" s="1"/>
  <c r="K259" i="31"/>
  <c r="K258" i="31" s="1"/>
  <c r="K237" i="31"/>
  <c r="K236" i="31" s="1"/>
  <c r="K210" i="31"/>
  <c r="K330" i="31"/>
  <c r="K329" i="31" s="1"/>
  <c r="K319" i="31"/>
  <c r="K318" i="31" s="1"/>
  <c r="K303" i="31"/>
  <c r="K228" i="31"/>
  <c r="K211" i="31"/>
  <c r="K191" i="31"/>
  <c r="K190" i="31" s="1"/>
  <c r="K176" i="31"/>
  <c r="K132" i="31"/>
  <c r="K29" i="31"/>
  <c r="K175" i="31"/>
  <c r="K82" i="31"/>
  <c r="K81" i="31" s="1"/>
  <c r="K59" i="31"/>
  <c r="K453" i="31"/>
  <c r="K452" i="31" s="1"/>
  <c r="K24" i="31"/>
  <c r="K105" i="31"/>
  <c r="K104" i="31" s="1"/>
  <c r="K312" i="31"/>
  <c r="K324" i="31"/>
  <c r="K323" i="31" s="1"/>
  <c r="K51" i="31"/>
  <c r="K101" i="31"/>
  <c r="K257" i="31"/>
  <c r="K256" i="31" s="1"/>
  <c r="K255" i="31" s="1"/>
  <c r="K172" i="31"/>
  <c r="K145" i="31"/>
  <c r="K144" i="31" s="1"/>
  <c r="K472" i="31"/>
  <c r="K471" i="31" s="1"/>
  <c r="K479" i="31"/>
  <c r="K478" i="31" s="1"/>
  <c r="K171" i="31"/>
  <c r="K216" i="31"/>
  <c r="K420" i="31"/>
  <c r="K419" i="31" s="1"/>
  <c r="K344" i="31"/>
  <c r="K246" i="31"/>
  <c r="K245" i="31" s="1"/>
  <c r="K55" i="31"/>
  <c r="K203" i="31"/>
  <c r="K167" i="31"/>
  <c r="K206" i="31"/>
  <c r="K482" i="31"/>
  <c r="K481" i="31" s="1"/>
  <c r="K449" i="31"/>
  <c r="K448" i="31" s="1"/>
  <c r="K514" i="31"/>
  <c r="K513" i="31" s="1"/>
  <c r="K429" i="31"/>
  <c r="K428" i="31" s="1"/>
  <c r="K415" i="31"/>
  <c r="K414" i="31" s="1"/>
  <c r="K401" i="31"/>
  <c r="K400" i="31" s="1"/>
  <c r="K387" i="31"/>
  <c r="K386" i="31" s="1"/>
  <c r="K509" i="31"/>
  <c r="K508" i="31" s="1"/>
  <c r="K498" i="31"/>
  <c r="K497" i="31" s="1"/>
  <c r="K455" i="31"/>
  <c r="K454" i="31" s="1"/>
  <c r="K436" i="31"/>
  <c r="K435" i="31" s="1"/>
  <c r="K394" i="31"/>
  <c r="K393" i="31" s="1"/>
  <c r="K380" i="31"/>
  <c r="K379" i="31" s="1"/>
  <c r="K326" i="31"/>
  <c r="K325" i="31" s="1"/>
  <c r="K302" i="31"/>
  <c r="K277" i="31"/>
  <c r="K199" i="31"/>
  <c r="K362" i="31"/>
  <c r="K301" i="31"/>
  <c r="K276" i="31"/>
  <c r="K252" i="31"/>
  <c r="K251" i="31" s="1"/>
  <c r="K241" i="31"/>
  <c r="K240" i="31" s="1"/>
  <c r="K209" i="31"/>
  <c r="K134" i="31"/>
  <c r="K124" i="31"/>
  <c r="K123" i="31" s="1"/>
  <c r="K98" i="31"/>
  <c r="K97" i="31" s="1"/>
  <c r="K84" i="31"/>
  <c r="K83" i="31" s="1"/>
  <c r="K75" i="31"/>
  <c r="K143" i="31"/>
  <c r="K142" i="31" s="1"/>
  <c r="K94" i="31"/>
  <c r="K93" i="31" s="1"/>
  <c r="K65" i="31"/>
  <c r="K49" i="31"/>
  <c r="K48" i="31" s="1"/>
  <c r="K39" i="31"/>
  <c r="K38" i="31" s="1"/>
  <c r="K162" i="31"/>
  <c r="K161" i="31" s="1"/>
  <c r="K120" i="31"/>
  <c r="K119" i="31" s="1"/>
  <c r="K41" i="31"/>
  <c r="K313" i="31"/>
  <c r="K374" i="31"/>
  <c r="K373" i="31" s="1"/>
  <c r="K58" i="31"/>
  <c r="K52" i="31"/>
  <c r="K96" i="31"/>
  <c r="K95" i="31" s="1"/>
  <c r="K164" i="31"/>
  <c r="K163" i="31" s="1"/>
  <c r="K279" i="31"/>
  <c r="K310" i="31"/>
  <c r="K332" i="31"/>
  <c r="K331" i="31" s="1"/>
  <c r="K403" i="31"/>
  <c r="K402" i="31" s="1"/>
  <c r="K365" i="31"/>
  <c r="K182" i="31"/>
  <c r="K181" i="31" s="1"/>
  <c r="K108" i="31"/>
  <c r="K107" i="31" s="1"/>
  <c r="K219" i="31"/>
  <c r="K451" i="31"/>
  <c r="K450" i="31" s="1"/>
  <c r="K418" i="31"/>
  <c r="K417" i="31" s="1"/>
  <c r="K390" i="31"/>
  <c r="K389" i="31" s="1"/>
  <c r="K501" i="31"/>
  <c r="K500" i="31" s="1"/>
  <c r="K476" i="31"/>
  <c r="K447" i="31"/>
  <c r="K446" i="31" s="1"/>
  <c r="K411" i="31"/>
  <c r="K410" i="31" s="1"/>
  <c r="K361" i="31"/>
  <c r="K306" i="31"/>
  <c r="K273" i="31"/>
  <c r="K187" i="31"/>
  <c r="K186" i="31" s="1"/>
  <c r="K305" i="31"/>
  <c r="K283" i="31"/>
  <c r="K178" i="31"/>
  <c r="K127" i="31"/>
  <c r="K126" i="31" s="1"/>
  <c r="K90" i="31"/>
  <c r="K89" i="31" s="1"/>
  <c r="K139" i="31"/>
  <c r="K138" i="31" s="1"/>
  <c r="K32" i="31"/>
  <c r="K113" i="31"/>
  <c r="K112" i="31" s="1"/>
  <c r="K26" i="31"/>
  <c r="K358" i="31"/>
  <c r="K357" i="31" s="1"/>
  <c r="K168" i="31"/>
  <c r="K25" i="31"/>
  <c r="K115" i="31"/>
  <c r="K114" i="31" s="1"/>
  <c r="K22" i="31"/>
  <c r="K254" i="31"/>
  <c r="K253" i="31" s="1"/>
  <c r="K351" i="31"/>
  <c r="K511" i="31"/>
  <c r="K510" i="31" s="1"/>
  <c r="K317" i="31"/>
  <c r="K316" i="31" s="1"/>
  <c r="K315" i="31" s="1"/>
  <c r="K53" i="31"/>
  <c r="K60" i="31"/>
  <c r="K100" i="31"/>
  <c r="K99" i="31" s="1"/>
  <c r="K148" i="31"/>
  <c r="K147" i="31" s="1"/>
  <c r="K232" i="31"/>
  <c r="K231" i="31" s="1"/>
  <c r="K129" i="31"/>
  <c r="K128" i="31" s="1"/>
  <c r="K193" i="31"/>
  <c r="K364" i="31"/>
  <c r="K477" i="31"/>
  <c r="K466" i="31"/>
  <c r="K288" i="31"/>
  <c r="K262" i="31"/>
  <c r="K261" i="31" s="1"/>
  <c r="K229" i="31"/>
  <c r="K360" i="31"/>
  <c r="K322" i="31"/>
  <c r="K321" i="31" s="1"/>
  <c r="K274" i="31"/>
  <c r="K200" i="31"/>
  <c r="K133" i="31"/>
  <c r="K33" i="31"/>
  <c r="K179" i="31"/>
  <c r="K69" i="31"/>
  <c r="K44" i="31"/>
  <c r="K214" i="31"/>
  <c r="K250" i="31"/>
  <c r="K249" i="31" s="1"/>
  <c r="K173" i="31"/>
  <c r="K152" i="31"/>
  <c r="K151" i="31" s="1"/>
  <c r="K194" i="31"/>
  <c r="K336" i="31"/>
  <c r="K335" i="31" s="1"/>
  <c r="K369" i="31"/>
  <c r="K235" i="31"/>
  <c r="K234" i="31" s="1"/>
  <c r="K424" i="31"/>
  <c r="K423" i="31" s="1"/>
  <c r="K23" i="31"/>
  <c r="K170" i="31"/>
  <c r="K215" i="31"/>
  <c r="K156" i="31"/>
  <c r="K155" i="31" s="1"/>
  <c r="K268" i="31"/>
  <c r="K267" i="31" s="1"/>
  <c r="K342" i="31"/>
  <c r="K68" i="31"/>
  <c r="K371" i="31"/>
  <c r="K378" i="31"/>
  <c r="K377" i="31" s="1"/>
  <c r="K385" i="31"/>
  <c r="K384" i="31" s="1"/>
  <c r="K475" i="31"/>
  <c r="K440" i="31"/>
  <c r="K439" i="31" s="1"/>
  <c r="K407" i="31"/>
  <c r="K406" i="31" s="1"/>
  <c r="K376" i="31"/>
  <c r="K375" i="31" s="1"/>
  <c r="K490" i="31"/>
  <c r="K489" i="31" s="1"/>
  <c r="K458" i="31"/>
  <c r="K457" i="31" s="1"/>
  <c r="K383" i="31"/>
  <c r="K382" i="31" s="1"/>
  <c r="K334" i="31"/>
  <c r="K333" i="31" s="1"/>
  <c r="K286" i="31"/>
  <c r="K224" i="31"/>
  <c r="K353" i="31"/>
  <c r="K352" i="31" s="1"/>
  <c r="K298" i="31"/>
  <c r="K297" i="31" s="1"/>
  <c r="K266" i="31"/>
  <c r="K265" i="31" s="1"/>
  <c r="K230" i="31"/>
  <c r="K198" i="31"/>
  <c r="K131" i="31"/>
  <c r="K103" i="31"/>
  <c r="K102" i="31" s="1"/>
  <c r="K76" i="31"/>
  <c r="K31" i="31"/>
  <c r="K177" i="31"/>
  <c r="K80" i="31"/>
  <c r="K79" i="31" s="1"/>
  <c r="K46" i="31"/>
  <c r="K45" i="31" s="1"/>
  <c r="K158" i="31"/>
  <c r="K157" i="31" s="1"/>
  <c r="K57" i="31"/>
  <c r="K207" i="31"/>
  <c r="K294" i="31"/>
  <c r="K72" i="31"/>
  <c r="K71" i="31" s="1"/>
  <c r="K281" i="31"/>
  <c r="K202" i="31"/>
  <c r="K56" i="31"/>
  <c r="K204" i="31"/>
  <c r="K264" i="31"/>
  <c r="K263" i="31" s="1"/>
  <c r="K399" i="31"/>
  <c r="K398" i="31" s="1"/>
  <c r="K427" i="31"/>
  <c r="K426" i="31" s="1"/>
  <c r="K311" i="31"/>
  <c r="K492" i="31"/>
  <c r="K491" i="31" s="1"/>
  <c r="K43" i="31"/>
  <c r="K295" i="31"/>
  <c r="K292" i="31"/>
  <c r="K280" i="31"/>
  <c r="K355" i="31"/>
  <c r="K354" i="31" s="1"/>
  <c r="K122" i="31"/>
  <c r="K121" i="31" s="1"/>
  <c r="K169" i="31"/>
  <c r="K496" i="31"/>
  <c r="K495" i="31" s="1"/>
  <c r="K463" i="31"/>
  <c r="K462" i="31" s="1"/>
  <c r="K465" i="31"/>
  <c r="K464" i="31" s="1"/>
  <c r="K346" i="31"/>
  <c r="K223" i="31"/>
  <c r="K222" i="31" s="1"/>
  <c r="K77" i="31"/>
  <c r="K42" i="31"/>
  <c r="K213" i="31"/>
  <c r="K392" i="31"/>
  <c r="K391" i="31" s="1"/>
  <c r="K293" i="31"/>
  <c r="K486" i="31"/>
  <c r="K485" i="31" s="1"/>
  <c r="K275" i="31"/>
  <c r="K307" i="31"/>
  <c r="K180" i="31"/>
  <c r="K137" i="31"/>
  <c r="K136" i="31" s="1"/>
  <c r="K291" i="31"/>
  <c r="K438" i="31"/>
  <c r="K437" i="31" s="1"/>
  <c r="K27" i="31"/>
  <c r="K314" i="31"/>
  <c r="K409" i="31"/>
  <c r="K408" i="31" s="1"/>
  <c r="K248" i="31"/>
  <c r="K247" i="31" s="1"/>
  <c r="K285" i="31"/>
  <c r="K54" i="31"/>
  <c r="K160" i="31"/>
  <c r="K159" i="31" s="1"/>
  <c r="K350" i="31"/>
  <c r="K349" i="31" s="1"/>
  <c r="K118" i="31"/>
  <c r="K117" i="31" s="1"/>
  <c r="K366" i="31"/>
  <c r="K239" i="31"/>
  <c r="K238" i="31" s="1"/>
  <c r="K505" i="31"/>
  <c r="K504" i="31" s="1"/>
  <c r="K197" i="31"/>
  <c r="K309" i="31"/>
  <c r="K328" i="31"/>
  <c r="K327" i="31" s="1"/>
  <c r="K445" i="31"/>
  <c r="K444" i="31" s="1"/>
  <c r="K37" i="31"/>
  <c r="K36" i="31" s="1"/>
  <c r="K370" i="31"/>
  <c r="K290" i="31"/>
  <c r="K443" i="31"/>
  <c r="K442" i="31" s="1"/>
  <c r="K441" i="31" s="1"/>
  <c r="K35" i="31"/>
  <c r="K135" i="31"/>
  <c r="K244" i="31"/>
  <c r="K243" i="31" s="1"/>
  <c r="K503" i="31"/>
  <c r="K502" i="31" s="1"/>
  <c r="K150" i="31"/>
  <c r="K149" i="31" s="1"/>
  <c r="K110" i="31"/>
  <c r="K109" i="31" s="1"/>
  <c r="K507" i="31"/>
  <c r="K506" i="31" s="1"/>
  <c r="K34" i="31"/>
  <c r="K92" i="31"/>
  <c r="K91" i="31" s="1"/>
  <c r="K296" i="31"/>
  <c r="K62" i="31"/>
  <c r="K61" i="31" s="1"/>
  <c r="K470" i="31"/>
  <c r="K469" i="31" s="1"/>
  <c r="K226" i="31"/>
  <c r="K225" i="31" s="1"/>
  <c r="K30" i="31"/>
  <c r="K154" i="31"/>
  <c r="K153" i="31" s="1"/>
  <c r="K141" i="31"/>
  <c r="K140" i="31" s="1"/>
  <c r="K195" i="31"/>
  <c r="K348" i="31"/>
  <c r="K468" i="31"/>
  <c r="K467" i="31" s="1"/>
  <c r="K185" i="31"/>
  <c r="K184" i="31" s="1"/>
  <c r="K343" i="31"/>
  <c r="K460" i="31"/>
  <c r="K459" i="31" s="1"/>
  <c r="K396" i="31"/>
  <c r="K395" i="31" s="1"/>
  <c r="K287" i="31"/>
  <c r="K66" i="31"/>
  <c r="K433" i="31"/>
  <c r="K432" i="31" s="1"/>
  <c r="K86" i="31"/>
  <c r="K85" i="31" s="1"/>
  <c r="K422" i="31"/>
  <c r="K421" i="31" s="1"/>
  <c r="K74" i="31"/>
  <c r="K205" i="31"/>
  <c r="K338" i="31"/>
  <c r="K337" i="31" s="1"/>
  <c r="K189" i="31"/>
  <c r="K188" i="31" s="1"/>
  <c r="K431" i="31"/>
  <c r="K430" i="31" s="1"/>
  <c r="K484" i="31"/>
  <c r="K483" i="31" s="1"/>
  <c r="K413" i="31"/>
  <c r="K412" i="31" s="1"/>
  <c r="K480" i="32"/>
  <c r="K479" i="32" s="1"/>
  <c r="K30" i="32"/>
  <c r="K222" i="32"/>
  <c r="K110" i="32"/>
  <c r="K109" i="32" s="1"/>
  <c r="K260" i="32"/>
  <c r="K259" i="32" s="1"/>
  <c r="K447" i="32"/>
  <c r="K446" i="32" s="1"/>
  <c r="K317" i="32"/>
  <c r="K316" i="32" s="1"/>
  <c r="K46" i="32"/>
  <c r="K45" i="32" s="1"/>
  <c r="K286" i="32"/>
  <c r="K198" i="32"/>
  <c r="K340" i="32"/>
  <c r="K76" i="32"/>
  <c r="K296" i="32"/>
  <c r="K295" i="32" s="1"/>
  <c r="K239" i="32"/>
  <c r="K238" i="32" s="1"/>
  <c r="K292" i="32"/>
  <c r="K235" i="32"/>
  <c r="K234" i="32" s="1"/>
  <c r="K221" i="32"/>
  <c r="K220" i="32" s="1"/>
  <c r="K284" i="32"/>
  <c r="K274" i="32"/>
  <c r="K356" i="32"/>
  <c r="K355" i="32" s="1"/>
  <c r="K348" i="32"/>
  <c r="K418" i="32"/>
  <c r="K417" i="32" s="1"/>
  <c r="K268" i="32"/>
  <c r="K267" i="32" s="1"/>
  <c r="K139" i="32"/>
  <c r="K138" i="32" s="1"/>
  <c r="K477" i="32"/>
  <c r="K476" i="32" s="1"/>
  <c r="K65" i="32"/>
  <c r="K172" i="32"/>
  <c r="K349" i="32"/>
  <c r="K362" i="32"/>
  <c r="K66" i="32"/>
  <c r="K33" i="32"/>
  <c r="K330" i="32"/>
  <c r="K329" i="32" s="1"/>
  <c r="K132" i="32"/>
  <c r="K429" i="32"/>
  <c r="K428" i="32" s="1"/>
  <c r="K84" i="32"/>
  <c r="K83" i="32" s="1"/>
  <c r="K353" i="32"/>
  <c r="K352" i="32" s="1"/>
  <c r="K228" i="32"/>
  <c r="K129" i="32"/>
  <c r="K128" i="32" s="1"/>
  <c r="K215" i="32"/>
  <c r="K175" i="32"/>
  <c r="K23" i="32"/>
  <c r="K37" i="32"/>
  <c r="K36" i="32" s="1"/>
  <c r="K360" i="32"/>
  <c r="K74" i="32"/>
  <c r="K312" i="32"/>
  <c r="K27" i="32"/>
  <c r="K92" i="32"/>
  <c r="K91" i="32" s="1"/>
  <c r="K214" i="32"/>
  <c r="K171" i="32"/>
  <c r="K427" i="32"/>
  <c r="K426" i="32" s="1"/>
  <c r="K82" i="32"/>
  <c r="K81" i="32" s="1"/>
  <c r="K58" i="32"/>
  <c r="K248" i="32"/>
  <c r="K247" i="32" s="1"/>
  <c r="K291" i="32"/>
  <c r="K482" i="32"/>
  <c r="K481" i="32" s="1"/>
  <c r="K463" i="32"/>
  <c r="K69" i="32"/>
  <c r="K262" i="32"/>
  <c r="K261" i="32" s="1"/>
  <c r="K334" i="32"/>
  <c r="K333" i="32" s="1"/>
  <c r="K195" i="32"/>
  <c r="K434" i="32"/>
  <c r="K433" i="32" s="1"/>
  <c r="K42" i="32"/>
  <c r="K53" i="32"/>
  <c r="K279" i="32"/>
  <c r="K346" i="32"/>
  <c r="K204" i="32"/>
  <c r="K453" i="32"/>
  <c r="K452" i="32" s="1"/>
  <c r="K35" i="32"/>
  <c r="K390" i="32"/>
  <c r="K389" i="32" s="1"/>
  <c r="K367" i="32"/>
  <c r="K301" i="32"/>
  <c r="K178" i="32"/>
  <c r="K31" i="32"/>
  <c r="K364" i="32"/>
  <c r="K305" i="32"/>
  <c r="K124" i="32"/>
  <c r="K123" i="32" s="1"/>
  <c r="K41" i="32"/>
  <c r="K401" i="32"/>
  <c r="K400" i="32" s="1"/>
  <c r="K211" i="32"/>
  <c r="K490" i="32"/>
  <c r="K489" i="32" s="1"/>
  <c r="K282" i="32"/>
  <c r="K264" i="32"/>
  <c r="K263" i="32" s="1"/>
  <c r="K302" i="32"/>
  <c r="K137" i="32"/>
  <c r="K136" i="32" s="1"/>
  <c r="K127" i="32"/>
  <c r="K126" i="32" s="1"/>
  <c r="K226" i="32"/>
  <c r="K187" i="32"/>
  <c r="K186" i="32" s="1"/>
  <c r="K150" i="32"/>
  <c r="K149" i="32" s="1"/>
  <c r="K372" i="32"/>
  <c r="K371" i="32" s="1"/>
  <c r="K242" i="32"/>
  <c r="K241" i="32" s="1"/>
  <c r="K131" i="32"/>
  <c r="K54" i="32"/>
  <c r="K135" i="32"/>
  <c r="K257" i="32"/>
  <c r="K256" i="32" s="1"/>
  <c r="K273" i="32"/>
  <c r="K472" i="32"/>
  <c r="K98" i="32"/>
  <c r="K97" i="32" s="1"/>
  <c r="K86" i="32"/>
  <c r="K85" i="32" s="1"/>
  <c r="K167" i="32"/>
  <c r="K496" i="32"/>
  <c r="K495" i="32" s="1"/>
  <c r="K134" i="32"/>
  <c r="K156" i="32"/>
  <c r="K155" i="32" s="1"/>
  <c r="K413" i="32"/>
  <c r="K412" i="32" s="1"/>
  <c r="K59" i="32"/>
  <c r="K168" i="32"/>
  <c r="K288" i="32"/>
  <c r="K311" i="32"/>
  <c r="K105" i="32"/>
  <c r="K104" i="32" s="1"/>
  <c r="K101" i="32"/>
  <c r="K193" i="32"/>
  <c r="K345" i="32"/>
  <c r="K115" i="32"/>
  <c r="K114" i="32" s="1"/>
  <c r="K118" i="32"/>
  <c r="K117" i="32" s="1"/>
  <c r="K170" i="32"/>
  <c r="K213" i="32"/>
  <c r="K374" i="32"/>
  <c r="K373" i="32" s="1"/>
  <c r="K438" i="32"/>
  <c r="K437" i="32" s="1"/>
  <c r="K503" i="32"/>
  <c r="K502" i="32" s="1"/>
  <c r="K148" i="32"/>
  <c r="K147" i="32" s="1"/>
  <c r="K207" i="32"/>
  <c r="K294" i="32"/>
  <c r="K169" i="32"/>
  <c r="K217" i="32"/>
  <c r="K309" i="32"/>
  <c r="K449" i="32"/>
  <c r="K448" i="32" s="1"/>
  <c r="K143" i="32"/>
  <c r="K142" i="32" s="1"/>
  <c r="K210" i="32"/>
  <c r="K303" i="32"/>
  <c r="K470" i="32"/>
  <c r="K469" i="32" s="1"/>
  <c r="K281" i="32"/>
  <c r="K368" i="32"/>
  <c r="K443" i="32"/>
  <c r="K442" i="32" s="1"/>
  <c r="K494" i="32"/>
  <c r="K493" i="32" s="1"/>
  <c r="K409" i="32"/>
  <c r="K408" i="32" s="1"/>
  <c r="K466" i="32"/>
  <c r="K465" i="32" s="1"/>
  <c r="K177" i="32"/>
  <c r="K425" i="32"/>
  <c r="K424" i="32" s="1"/>
  <c r="K200" i="32"/>
  <c r="K199" i="32"/>
  <c r="K509" i="32"/>
  <c r="K508" i="32" s="1"/>
  <c r="K369" i="32"/>
  <c r="K80" i="32"/>
  <c r="K79" i="32" s="1"/>
  <c r="K285" i="32"/>
  <c r="K209" i="32"/>
  <c r="K43" i="32"/>
  <c r="K441" i="32"/>
  <c r="K440" i="32" s="1"/>
  <c r="K324" i="32"/>
  <c r="K323" i="32" s="1"/>
  <c r="K458" i="32"/>
  <c r="K457" i="32" s="1"/>
  <c r="K328" i="32"/>
  <c r="K327" i="32" s="1"/>
  <c r="K77" i="32"/>
  <c r="K72" i="32"/>
  <c r="K71" i="32" s="1"/>
  <c r="K224" i="32"/>
  <c r="K223" i="32" s="1"/>
  <c r="K383" i="32"/>
  <c r="K382" i="32" s="1"/>
  <c r="K145" i="32"/>
  <c r="K144" i="32" s="1"/>
  <c r="K244" i="32"/>
  <c r="K243" i="32" s="1"/>
  <c r="K90" i="32"/>
  <c r="K89" i="32" s="1"/>
  <c r="K108" i="32"/>
  <c r="K107" i="32" s="1"/>
  <c r="K106" i="32" s="1"/>
  <c r="K307" i="32"/>
  <c r="K100" i="32"/>
  <c r="K122" i="32"/>
  <c r="K121" i="32" s="1"/>
  <c r="K152" i="32"/>
  <c r="K151" i="32" s="1"/>
  <c r="K326" i="32"/>
  <c r="K325" i="32" s="1"/>
  <c r="K255" i="32"/>
  <c r="K254" i="32" s="1"/>
  <c r="K381" i="32"/>
  <c r="K380" i="32" s="1"/>
  <c r="K507" i="32"/>
  <c r="K506" i="32" s="1"/>
  <c r="K492" i="32"/>
  <c r="K491" i="32" s="1"/>
  <c r="K32" i="32"/>
  <c r="K141" i="32"/>
  <c r="K140" i="32" s="1"/>
  <c r="K57" i="32"/>
  <c r="K308" i="32"/>
  <c r="K230" i="32"/>
  <c r="K229" i="32" s="1"/>
  <c r="K399" i="32"/>
  <c r="K398" i="32" s="1"/>
  <c r="K203" i="32"/>
  <c r="K290" i="32"/>
  <c r="K359" i="32"/>
  <c r="K233" i="32"/>
  <c r="K232" i="32" s="1"/>
  <c r="K293" i="32"/>
  <c r="K392" i="32"/>
  <c r="K391" i="32" s="1"/>
  <c r="K464" i="32"/>
  <c r="K160" i="32"/>
  <c r="K159" i="32" s="1"/>
  <c r="K191" i="32"/>
  <c r="K190" i="32" s="1"/>
  <c r="K182" i="32"/>
  <c r="K181" i="32" s="1"/>
  <c r="K320" i="32"/>
  <c r="K319" i="32" s="1"/>
  <c r="K180" i="32"/>
  <c r="K197" i="32"/>
  <c r="K196" i="32" s="1"/>
  <c r="K75" i="32"/>
  <c r="K62" i="32"/>
  <c r="K61" i="32" s="1"/>
  <c r="K332" i="32"/>
  <c r="K331" i="32" s="1"/>
  <c r="K26" i="32"/>
  <c r="K51" i="32"/>
  <c r="K351" i="32"/>
  <c r="K350" i="32" s="1"/>
  <c r="K24" i="32"/>
  <c r="K173" i="32"/>
  <c r="K488" i="32"/>
  <c r="K487" i="32" s="1"/>
  <c r="K315" i="32"/>
  <c r="K314" i="32" s="1"/>
  <c r="K313" i="32" s="1"/>
  <c r="K252" i="32"/>
  <c r="K251" i="32" s="1"/>
  <c r="K420" i="32"/>
  <c r="K419" i="32" s="1"/>
  <c r="K96" i="32"/>
  <c r="K95" i="32" s="1"/>
  <c r="K394" i="32"/>
  <c r="K393" i="32" s="1"/>
  <c r="K158" i="32"/>
  <c r="K157" i="32" s="1"/>
  <c r="K385" i="32"/>
  <c r="K384" i="32" s="1"/>
  <c r="K461" i="32"/>
  <c r="K460" i="32" s="1"/>
  <c r="K227" i="32"/>
  <c r="K176" i="32"/>
  <c r="K473" i="32"/>
  <c r="K205" i="32"/>
  <c r="K25" i="32"/>
  <c r="K405" i="32"/>
  <c r="K404" i="32" s="1"/>
  <c r="K189" i="32"/>
  <c r="K188" i="32" s="1"/>
  <c r="K416" i="32"/>
  <c r="K415" i="32" s="1"/>
  <c r="K422" i="32"/>
  <c r="K421" i="32" s="1"/>
  <c r="K451" i="32"/>
  <c r="K450" i="32" s="1"/>
  <c r="K505" i="32"/>
  <c r="K504" i="32" s="1"/>
  <c r="K179" i="32"/>
  <c r="K436" i="32"/>
  <c r="K435" i="32" s="1"/>
  <c r="K344" i="32"/>
  <c r="K68" i="32"/>
  <c r="K67" i="32" s="1"/>
  <c r="K162" i="32"/>
  <c r="K161" i="32" s="1"/>
  <c r="K445" i="32"/>
  <c r="K444" i="32" s="1"/>
  <c r="K164" i="32"/>
  <c r="K163" i="32" s="1"/>
  <c r="K216" i="32"/>
  <c r="K322" i="32"/>
  <c r="K321" i="32" s="1"/>
  <c r="K468" i="32"/>
  <c r="K467" i="32" s="1"/>
  <c r="K237" i="32"/>
  <c r="K236" i="32" s="1"/>
  <c r="K185" i="32"/>
  <c r="K184" i="32" s="1"/>
  <c r="K336" i="32"/>
  <c r="K335" i="32" s="1"/>
  <c r="K474" i="32"/>
  <c r="K154" i="32"/>
  <c r="K153" i="32" s="1"/>
  <c r="K246" i="32"/>
  <c r="K245" i="32" s="1"/>
  <c r="K342" i="32"/>
  <c r="K411" i="32"/>
  <c r="K410" i="32" s="1"/>
  <c r="K272" i="32"/>
  <c r="K278" i="32"/>
  <c r="K120" i="32"/>
  <c r="K119" i="32" s="1"/>
  <c r="K34" i="32"/>
  <c r="K194" i="32"/>
  <c r="K310" i="32"/>
  <c r="K499" i="32"/>
  <c r="K498" i="32" s="1"/>
  <c r="K44" i="32"/>
  <c r="K266" i="32"/>
  <c r="K265" i="32" s="1"/>
  <c r="K388" i="32"/>
  <c r="K387" i="32" s="1"/>
  <c r="K386" i="32" s="1"/>
  <c r="K277" i="32"/>
  <c r="K431" i="32"/>
  <c r="K430" i="32" s="1"/>
  <c r="K407" i="32"/>
  <c r="K406" i="32" s="1"/>
  <c r="K133" i="32"/>
  <c r="K512" i="32"/>
  <c r="K511" i="32" s="1"/>
  <c r="K300" i="32"/>
  <c r="K56" i="32"/>
  <c r="K283" i="32"/>
  <c r="K501" i="32"/>
  <c r="K500" i="32" s="1"/>
  <c r="K514" i="32"/>
  <c r="K513" i="32" s="1"/>
  <c r="K113" i="32"/>
  <c r="K112" i="32" s="1"/>
  <c r="K111" i="32" s="1"/>
  <c r="K299" i="32"/>
  <c r="K475" i="32"/>
  <c r="K275" i="32"/>
  <c r="K358" i="32"/>
  <c r="K206" i="32"/>
  <c r="K49" i="32"/>
  <c r="K48" i="32" s="1"/>
  <c r="K304" i="32"/>
  <c r="K202" i="32"/>
  <c r="K271" i="32"/>
  <c r="K270" i="32" s="1"/>
  <c r="K341" i="32"/>
  <c r="K52" i="32"/>
  <c r="K376" i="32"/>
  <c r="K375" i="32" s="1"/>
  <c r="K250" i="32"/>
  <c r="K249" i="32" s="1"/>
  <c r="K378" i="32"/>
  <c r="K377" i="32" s="1"/>
  <c r="K456" i="32"/>
  <c r="K455" i="32" s="1"/>
  <c r="K103" i="32"/>
  <c r="K102" i="32" s="1"/>
  <c r="K39" i="32"/>
  <c r="K38" i="32" s="1"/>
  <c r="K55" i="32"/>
  <c r="K22" i="32"/>
  <c r="K29" i="32"/>
  <c r="K484" i="32"/>
  <c r="K483" i="32" s="1"/>
  <c r="K94" i="32"/>
  <c r="K93" i="32" s="1"/>
  <c r="K363" i="32"/>
  <c r="K397" i="32"/>
  <c r="K396" i="32" s="1"/>
  <c r="K395" i="32" s="1"/>
  <c r="K60" i="32"/>
  <c r="K289" i="32"/>
  <c r="G31" i="30"/>
  <c r="K423" i="32" l="1"/>
  <c r="K28" i="32"/>
  <c r="K357" i="32"/>
  <c r="K510" i="32"/>
  <c r="K343" i="32"/>
  <c r="K486" i="32"/>
  <c r="K208" i="32"/>
  <c r="K78" i="32"/>
  <c r="K462" i="32"/>
  <c r="K73" i="31"/>
  <c r="K242" i="31"/>
  <c r="K289" i="31"/>
  <c r="K196" i="31"/>
  <c r="K116" i="31"/>
  <c r="K212" i="31"/>
  <c r="K345" i="31"/>
  <c r="K397" i="31"/>
  <c r="K381" i="31"/>
  <c r="K67" i="31"/>
  <c r="K359" i="31"/>
  <c r="K111" i="31"/>
  <c r="K208" i="31"/>
  <c r="K512" i="31"/>
  <c r="K298" i="32"/>
  <c r="K130" i="31"/>
  <c r="K276" i="32"/>
  <c r="K269" i="32" s="1"/>
  <c r="K497" i="32"/>
  <c r="K485" i="32" s="1"/>
  <c r="K414" i="32"/>
  <c r="K50" i="32"/>
  <c r="K47" i="32" s="1"/>
  <c r="K306" i="32"/>
  <c r="K439" i="32"/>
  <c r="K280" i="32"/>
  <c r="K192" i="32"/>
  <c r="K287" i="32"/>
  <c r="K240" i="32"/>
  <c r="K225" i="32"/>
  <c r="K219" i="32" s="1"/>
  <c r="K366" i="32"/>
  <c r="K365" i="32" s="1"/>
  <c r="K64" i="32"/>
  <c r="K63" i="32" s="1"/>
  <c r="K201" i="31"/>
  <c r="K78" i="31"/>
  <c r="K488" i="31"/>
  <c r="K233" i="31"/>
  <c r="K125" i="31"/>
  <c r="K388" i="31"/>
  <c r="K106" i="31"/>
  <c r="K480" i="31"/>
  <c r="K50" i="31"/>
  <c r="K47" i="31" s="1"/>
  <c r="K174" i="31"/>
  <c r="K297" i="32"/>
  <c r="K116" i="32"/>
  <c r="K370" i="32"/>
  <c r="K40" i="32"/>
  <c r="K432" i="32"/>
  <c r="K361" i="32"/>
  <c r="K354" i="32" s="1"/>
  <c r="K347" i="32"/>
  <c r="K258" i="32"/>
  <c r="K478" i="32"/>
  <c r="K341" i="31"/>
  <c r="K340" i="31" s="1"/>
  <c r="K368" i="31"/>
  <c r="K367" i="31" s="1"/>
  <c r="K272" i="31"/>
  <c r="K416" i="31"/>
  <c r="K40" i="31"/>
  <c r="K28" i="31"/>
  <c r="K473" i="31"/>
  <c r="K461" i="31" s="1"/>
  <c r="K201" i="32"/>
  <c r="K231" i="32"/>
  <c r="K379" i="32"/>
  <c r="K471" i="32"/>
  <c r="K459" i="32" s="1"/>
  <c r="K73" i="32"/>
  <c r="K174" i="32"/>
  <c r="K70" i="31"/>
  <c r="K405" i="31"/>
  <c r="K260" i="31"/>
  <c r="K363" i="31"/>
  <c r="K356" i="31" s="1"/>
  <c r="K146" i="31"/>
  <c r="K21" i="31"/>
  <c r="K20" i="31" s="1"/>
  <c r="K282" i="31"/>
  <c r="K278" i="31"/>
  <c r="K64" i="31"/>
  <c r="K63" i="31" s="1"/>
  <c r="K300" i="31"/>
  <c r="K434" i="31"/>
  <c r="K166" i="31"/>
  <c r="K165" i="31" s="1"/>
  <c r="K227" i="31"/>
  <c r="K221" i="31" s="1"/>
  <c r="K403" i="32"/>
  <c r="K21" i="32"/>
  <c r="K20" i="32" s="1"/>
  <c r="K454" i="32"/>
  <c r="K318" i="32"/>
  <c r="K253" i="32"/>
  <c r="K99" i="32"/>
  <c r="K88" i="32" s="1"/>
  <c r="K70" i="32"/>
  <c r="K146" i="32"/>
  <c r="K212" i="32"/>
  <c r="K166" i="32"/>
  <c r="K165" i="32" s="1"/>
  <c r="K130" i="32"/>
  <c r="K125" i="32" s="1"/>
  <c r="K339" i="32"/>
  <c r="K338" i="32" s="1"/>
  <c r="K308" i="31"/>
  <c r="K425" i="31"/>
  <c r="K456" i="31"/>
  <c r="K320" i="31"/>
  <c r="K192" i="31"/>
  <c r="K183" i="31" s="1"/>
  <c r="K88" i="31"/>
  <c r="K499" i="31"/>
  <c r="K372" i="31"/>
  <c r="K337" i="32" l="1"/>
  <c r="K183" i="32"/>
  <c r="K87" i="32" s="1"/>
  <c r="K19" i="31"/>
  <c r="K404" i="31"/>
  <c r="K487" i="31"/>
  <c r="K339" i="31"/>
  <c r="K87" i="31"/>
  <c r="K19" i="32"/>
  <c r="K218" i="32"/>
  <c r="K402" i="32"/>
  <c r="K299" i="31"/>
  <c r="K271" i="31"/>
  <c r="K220" i="31" l="1"/>
  <c r="K18" i="32"/>
  <c r="K18" i="31"/>
</calcChain>
</file>

<file path=xl/comments1.xml><?xml version="1.0" encoding="utf-8"?>
<comments xmlns="http://schemas.openxmlformats.org/spreadsheetml/2006/main">
  <authors>
    <author>Ilka Gonzalez</author>
  </authors>
  <commentList>
    <comment ref="C8" authorId="0">
      <text>
        <r>
          <rPr>
            <sz val="12"/>
            <color indexed="81"/>
            <rFont val="Tahoma"/>
            <family val="2"/>
          </rPr>
          <t xml:space="preserve">Inicia siglas de la dependencia, numeración línea estratégica, numeración objetivo, numeración resultado esperado, numeración producto y secuencia actividades para el producto en decimales.
Ej.: Dirección de Planificación
Línea Estratégica 1
Objetivo 1
Resultado Esperado 1
Producto 1
Actividad 01
Sería: </t>
        </r>
        <r>
          <rPr>
            <b/>
            <sz val="12"/>
            <color indexed="81"/>
            <rFont val="Tahoma"/>
            <family val="2"/>
          </rPr>
          <t>DPD1.1.1.1.01</t>
        </r>
      </text>
    </comment>
    <comment ref="U8" authorId="0">
      <text>
        <r>
          <rPr>
            <sz val="9"/>
            <color indexed="81"/>
            <rFont val="Tahoma"/>
            <family val="2"/>
          </rPr>
          <t>Si el medio de verificación es "otros", describir cual sería utilizado. También aplicable para cualquier otra observación, incluyendo supuestos.</t>
        </r>
      </text>
    </comment>
  </commentList>
</comments>
</file>

<file path=xl/sharedStrings.xml><?xml version="1.0" encoding="utf-8"?>
<sst xmlns="http://schemas.openxmlformats.org/spreadsheetml/2006/main" count="15117" uniqueCount="2390">
  <si>
    <t>Meta</t>
  </si>
  <si>
    <t xml:space="preserve">Productos </t>
  </si>
  <si>
    <t>Unidad de Medida</t>
  </si>
  <si>
    <t>Cantidad de Insumos</t>
  </si>
  <si>
    <t>Precio Unitario</t>
  </si>
  <si>
    <t>Valor Total</t>
  </si>
  <si>
    <t>Cuenta</t>
  </si>
  <si>
    <t>Auxiliar</t>
  </si>
  <si>
    <t>%</t>
  </si>
  <si>
    <t>Sobresueldos</t>
  </si>
  <si>
    <t>Servicios Básicos</t>
  </si>
  <si>
    <t>Electricidad</t>
  </si>
  <si>
    <t>Agua</t>
  </si>
  <si>
    <t>Viáticos</t>
  </si>
  <si>
    <t>Pasajes</t>
  </si>
  <si>
    <t>Fletes</t>
  </si>
  <si>
    <t>Materiales y Suministros</t>
  </si>
  <si>
    <t>Alimentos y Productos Agroforestales</t>
  </si>
  <si>
    <t>Textiles y Vestuarios</t>
  </si>
  <si>
    <t>Calzados</t>
  </si>
  <si>
    <t>Minerales</t>
  </si>
  <si>
    <t>Productos y Utiles Varios</t>
  </si>
  <si>
    <t>Suplencias</t>
  </si>
  <si>
    <t>Especialismos</t>
  </si>
  <si>
    <t>Sobrejornales</t>
  </si>
  <si>
    <t>Dietas y Gastos de Representación</t>
  </si>
  <si>
    <t>Gratificaciones y Bonificaciones</t>
  </si>
  <si>
    <t>Bonificaciones</t>
  </si>
  <si>
    <t>Almacenaje</t>
  </si>
  <si>
    <t>Subgrupo</t>
  </si>
  <si>
    <t>Donaciones</t>
  </si>
  <si>
    <t>Aportes y Donaciones</t>
  </si>
  <si>
    <t>Donaciones recibidas de otros Organismos</t>
  </si>
  <si>
    <t>Transferencias</t>
  </si>
  <si>
    <t>Transferencias Corrientes de la Administración Central</t>
  </si>
  <si>
    <t>Transferencia de Capital de la Administración Central</t>
  </si>
  <si>
    <t>Otros Ingresos</t>
  </si>
  <si>
    <t>Venta de Servicios</t>
  </si>
  <si>
    <t>Venta de Servicios a SENASA por afiliados regimen subsidiado</t>
  </si>
  <si>
    <t>Venta de Servicios a SENASA por afiliados regimen contributivo</t>
  </si>
  <si>
    <t>Venta de Servicios a otras ARS por atencion a Regimen contributivo</t>
  </si>
  <si>
    <t xml:space="preserve">Venta de Servicios a ARL </t>
  </si>
  <si>
    <t xml:space="preserve">Venta de Servicios a Compañias aseguradoras </t>
  </si>
  <si>
    <t>Venta de servicios a otros</t>
  </si>
  <si>
    <t>Total Ingresos</t>
  </si>
  <si>
    <t>Estimación de Ingresos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</si>
  <si>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</si>
  <si>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</si>
  <si>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</si>
  <si>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</si>
  <si>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</si>
  <si>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</si>
  <si>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</si>
  <si>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</si>
  <si>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</si>
  <si>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</si>
  <si>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</si>
  <si>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</si>
  <si>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4to. Trimestre</t>
  </si>
  <si>
    <t>3er. Trimestre</t>
  </si>
  <si>
    <t>2do. Trimestre</t>
  </si>
  <si>
    <t>1er. Trimestre</t>
  </si>
  <si>
    <t>Descripción</t>
  </si>
  <si>
    <t xml:space="preserve">Total de Acciones </t>
  </si>
  <si>
    <t>Aporte de los Hogares</t>
  </si>
  <si>
    <t>Anticipos Financieros</t>
  </si>
  <si>
    <t>Fuente de Financiamiento</t>
  </si>
  <si>
    <t>Monto Estimado</t>
  </si>
  <si>
    <t>Objeto</t>
  </si>
  <si>
    <t>Sub-Cuenta</t>
  </si>
  <si>
    <t>Estimación de Gastos</t>
  </si>
  <si>
    <t>Código Presupuestario</t>
  </si>
  <si>
    <t>Descripción Ingresos por Cuenta</t>
  </si>
  <si>
    <t xml:space="preserve">Transferencias Corrientes </t>
  </si>
  <si>
    <t>Niveles de Responsabilidad</t>
  </si>
  <si>
    <t>Primer Nivel de Atención</t>
  </si>
  <si>
    <t xml:space="preserve">        Anticipos Financieros</t>
  </si>
  <si>
    <t xml:space="preserve">        Venta de Servicios y Otros Ingresos</t>
  </si>
  <si>
    <t xml:space="preserve">        Otros Aportes</t>
  </si>
  <si>
    <t xml:space="preserve">      Total Ingresos RD$</t>
  </si>
  <si>
    <t>Descripción Gasto por Cuenta</t>
  </si>
  <si>
    <t>Tipo</t>
  </si>
  <si>
    <t>Remuneraciones</t>
  </si>
  <si>
    <t>Remuneraciones al personal fijo</t>
  </si>
  <si>
    <t>Sueldos a medicos</t>
  </si>
  <si>
    <t>Nuevas plazas maestros</t>
  </si>
  <si>
    <t>Incentivos y escalafón</t>
  </si>
  <si>
    <t>Remuneraciones al personal con carácter transitorio</t>
  </si>
  <si>
    <t>Sueldos al personal contratado y/o igualado</t>
  </si>
  <si>
    <t>Sueldos de personal nominal</t>
  </si>
  <si>
    <t>Sueldos al personal por servicios especiales</t>
  </si>
  <si>
    <t>Sueldo al personal nominal en período probatorio</t>
  </si>
  <si>
    <t xml:space="preserve"> Jornales</t>
  </si>
  <si>
    <t>Sueldos al personal fijo en trámite de pensiones</t>
  </si>
  <si>
    <t>Pago de porcentaje por desvinculación de cargo</t>
  </si>
  <si>
    <t>Primas por antigüedad</t>
  </si>
  <si>
    <t>Compensación</t>
  </si>
  <si>
    <t>Compensación por gastos de alimentación</t>
  </si>
  <si>
    <t>Compensación por horas extraordinarias</t>
  </si>
  <si>
    <t>Pago de horas extraordinarias, Horas extraordinarias fin de año (Reglamento 523-09)</t>
  </si>
  <si>
    <t>Prima de transporte</t>
  </si>
  <si>
    <t>Compensación servicios de Seguridad</t>
  </si>
  <si>
    <t>Compensación por resultados</t>
  </si>
  <si>
    <t>Compensación por distancia</t>
  </si>
  <si>
    <t>Compensaciones especiales</t>
  </si>
  <si>
    <t>Bono por desempeño</t>
  </si>
  <si>
    <t>Beneficio , Acuerdo de desempeños institucionales (Reglamento 423-12)</t>
  </si>
  <si>
    <t>Dietas</t>
  </si>
  <si>
    <t>Dietas en el país</t>
  </si>
  <si>
    <t>Dietas en el exterior</t>
  </si>
  <si>
    <t>Gastos de representación</t>
  </si>
  <si>
    <t>Gastos de representación en el país</t>
  </si>
  <si>
    <t>Gastos de representación en el exterior</t>
  </si>
  <si>
    <t>Otras Gratificaciones y Bonificaciones</t>
  </si>
  <si>
    <t>Bono escolar</t>
  </si>
  <si>
    <t>Gratificaciones por pasantías</t>
  </si>
  <si>
    <t>Gratificaciones por aniversario de institución</t>
  </si>
  <si>
    <t>Contribuciones al seguro de salud</t>
  </si>
  <si>
    <t>Contribuciones al seguro de pensiones</t>
  </si>
  <si>
    <t>Contribuciones al seguro de riesgo laboral</t>
  </si>
  <si>
    <t>Contribuciones al plan de retiro complementario</t>
  </si>
  <si>
    <t>Radiocomunicación</t>
  </si>
  <si>
    <t>Servicios telefónico de larga distancia</t>
  </si>
  <si>
    <t>Teléfono local</t>
  </si>
  <si>
    <t>Telefax y correos</t>
  </si>
  <si>
    <t>Servicio de internet y televisión por cable</t>
  </si>
  <si>
    <t>Energía eléctrica</t>
  </si>
  <si>
    <t>Electricidad no cortable</t>
  </si>
  <si>
    <t>Recolección de residuos sólidos</t>
  </si>
  <si>
    <t>Publicidad y propaganda</t>
  </si>
  <si>
    <t>Impresión y encuadernación</t>
  </si>
  <si>
    <t>Viáticos dentro del país</t>
  </si>
  <si>
    <t>Viáticos fuera del país</t>
  </si>
  <si>
    <t>Transporte y Alamcenaje</t>
  </si>
  <si>
    <t>Peaje</t>
  </si>
  <si>
    <t>Alquileres y Rentas</t>
  </si>
  <si>
    <t>Alquilleres y rentas de edificios y locales</t>
  </si>
  <si>
    <t>Alquileres de equipos de producción</t>
  </si>
  <si>
    <t>Alquileres de maquinarias y equipos</t>
  </si>
  <si>
    <t>Alquiler de equipo educacional</t>
  </si>
  <si>
    <t>Alquiler de equipo para computación</t>
  </si>
  <si>
    <t>Alquiler de equipo de comunicación</t>
  </si>
  <si>
    <t>Alquiler de equipo de oficina y muebles</t>
  </si>
  <si>
    <t>Alquiler de equipos sanitarios y de laboratorios</t>
  </si>
  <si>
    <t>Alquileres de equipos de transporte, tracción y elevación</t>
  </si>
  <si>
    <t>Otros alquileres</t>
  </si>
  <si>
    <t>Seguros</t>
  </si>
  <si>
    <t>Seguro de bienes muebles</t>
  </si>
  <si>
    <t>Seguros de personas</t>
  </si>
  <si>
    <t>Seguros de la producción agrícola</t>
  </si>
  <si>
    <t>Servicios de Conservación, Reparaciones Menores e Instalaciones Temporales</t>
  </si>
  <si>
    <t>Obras menores en edificaciones</t>
  </si>
  <si>
    <t>Servicios especiales de mantenimiento y reparación</t>
  </si>
  <si>
    <t>Limpieza, desmalezamiento de tierras y terrenos</t>
  </si>
  <si>
    <t>Mantenimiento y reparación de obras civiles en instalaciones varias</t>
  </si>
  <si>
    <t>Obras en bienes de dominio público</t>
  </si>
  <si>
    <t>Instalaciones eléctricas</t>
  </si>
  <si>
    <t>Servicios de pintura y derivados con fin de higiene y embellecimiento</t>
  </si>
  <si>
    <t>Mantenimiento y reparación de equipo para computación</t>
  </si>
  <si>
    <t>Mantenimiento y reparación de equipos sanitarios y de laboratorio</t>
  </si>
  <si>
    <t>Mantenimiento y reparación de equipos de transporte, tracción y elevación</t>
  </si>
  <si>
    <t>Instalaciones temporales</t>
  </si>
  <si>
    <t>Gastos judiciales</t>
  </si>
  <si>
    <t>Comisiones y gastos bancarios</t>
  </si>
  <si>
    <t>Servicios sanitarios médicos y veterinarios</t>
  </si>
  <si>
    <t>Servicios funerarios y gastos conexos</t>
  </si>
  <si>
    <t>Fumigación, lavandería, limpieza e higiene</t>
  </si>
  <si>
    <t>Fumigación</t>
  </si>
  <si>
    <t>Lavandería</t>
  </si>
  <si>
    <t>Organización de eventos y festividades</t>
  </si>
  <si>
    <t>Festividades</t>
  </si>
  <si>
    <t>Actuaciones deportivas</t>
  </si>
  <si>
    <t>Actuaciones artísticas</t>
  </si>
  <si>
    <t>Servicios Técnicos y Profesionales</t>
  </si>
  <si>
    <t>Servicios jurídicos</t>
  </si>
  <si>
    <t>Servicios de contabilidad y auditoría</t>
  </si>
  <si>
    <t>Servicios de capacitación</t>
  </si>
  <si>
    <t>Servicios de informática y sistemas computarizados</t>
  </si>
  <si>
    <t>Otros servicios técnicos profesionales</t>
  </si>
  <si>
    <t>Impuestos, derechos y tasas</t>
  </si>
  <si>
    <t>Impuestos</t>
  </si>
  <si>
    <t>Derechos</t>
  </si>
  <si>
    <t>Tasas</t>
  </si>
  <si>
    <t>Otros gastos operativos</t>
  </si>
  <si>
    <t>Otros gastos operativos de instituciones empresariales</t>
  </si>
  <si>
    <t>Alimentos y bebidas para personas</t>
  </si>
  <si>
    <t>Desayuno escolar</t>
  </si>
  <si>
    <t>Alimentos para animales</t>
  </si>
  <si>
    <t>Productos agroforestales y pecuarios</t>
  </si>
  <si>
    <t>Productos pecuarios</t>
  </si>
  <si>
    <t>Productos agrícolas</t>
  </si>
  <si>
    <t>Productos forestales</t>
  </si>
  <si>
    <t>Madera, corcho y sus manufacturas</t>
  </si>
  <si>
    <t>Hilados y telas</t>
  </si>
  <si>
    <t>Acabados textiles</t>
  </si>
  <si>
    <t>Prendas de vestir</t>
  </si>
  <si>
    <t>Papel de escritorio</t>
  </si>
  <si>
    <t>Productos de papel y cartón</t>
  </si>
  <si>
    <t>Productos de artes gráficas</t>
  </si>
  <si>
    <t>Libros, revistas y periódicos</t>
  </si>
  <si>
    <t>Textos de enseñanza</t>
  </si>
  <si>
    <t>Especies timbrados y valoradas</t>
  </si>
  <si>
    <t>Productos medicinales para uso humano</t>
  </si>
  <si>
    <t>Productos medicinales para uso veterinario</t>
  </si>
  <si>
    <t>Productos de Cuero, Caucho y Plasticos</t>
  </si>
  <si>
    <t>Cueros y pieles</t>
  </si>
  <si>
    <t>Artículos de cuero</t>
  </si>
  <si>
    <t>Llantas y neumáticos</t>
  </si>
  <si>
    <t>Artículos de caucho</t>
  </si>
  <si>
    <t>Artículos de plástico</t>
  </si>
  <si>
    <t>Productos de Minerales, Metalicos y No Metalicos</t>
  </si>
  <si>
    <t>Productos de cemento, cal, asbesto, yeso y arcilla</t>
  </si>
  <si>
    <t>Productos de cemento</t>
  </si>
  <si>
    <t>Productos de cal</t>
  </si>
  <si>
    <t>Productos de asbestos</t>
  </si>
  <si>
    <t>Productos de yeso</t>
  </si>
  <si>
    <t>Productos de arcilla y derivados</t>
  </si>
  <si>
    <t>Productos de vidrio, loza y porcelana</t>
  </si>
  <si>
    <t>Productos de vidrio</t>
  </si>
  <si>
    <t>Productos de loza</t>
  </si>
  <si>
    <t>Productos de porcelana</t>
  </si>
  <si>
    <t>Productos metálicos y sus derivados</t>
  </si>
  <si>
    <t>Productos ferrosos</t>
  </si>
  <si>
    <t>Productos no ferrosos</t>
  </si>
  <si>
    <t>Estructuras metálicas acabadas</t>
  </si>
  <si>
    <t>Herramientas menores</t>
  </si>
  <si>
    <t>Productos de hojalata</t>
  </si>
  <si>
    <t>Accesorios de metal</t>
  </si>
  <si>
    <t>Minerales metalíferos</t>
  </si>
  <si>
    <t>Petróleo crudo</t>
  </si>
  <si>
    <t>Carbon mineral</t>
  </si>
  <si>
    <t>Piedra, arcilla y arena</t>
  </si>
  <si>
    <t>Productos aislantes</t>
  </si>
  <si>
    <t>Productos abrasivos</t>
  </si>
  <si>
    <t>Otros minerales</t>
  </si>
  <si>
    <t>Otros Productos Minerales no metálicos</t>
  </si>
  <si>
    <t>Combustibles y lubricantes</t>
  </si>
  <si>
    <t>Gasolina</t>
  </si>
  <si>
    <t>Gasoil</t>
  </si>
  <si>
    <t>Kerosén</t>
  </si>
  <si>
    <t>Gas GLP</t>
  </si>
  <si>
    <t>Aceites y Grasas</t>
  </si>
  <si>
    <t>Lubricantes</t>
  </si>
  <si>
    <t>Productos químicos y conexos</t>
  </si>
  <si>
    <t>Productos explosivos y Pirotecnia</t>
  </si>
  <si>
    <t>Productos Fotoquímicos</t>
  </si>
  <si>
    <t>Productos Químicos de uso Personal</t>
  </si>
  <si>
    <t>Abonos y Fertilizantes</t>
  </si>
  <si>
    <t>Insecticidas, Fumigantes y Otros</t>
  </si>
  <si>
    <t>Material para limpieza</t>
  </si>
  <si>
    <t>Utiles de escritorio, oficina informática y de enseñanza</t>
  </si>
  <si>
    <t>Utiles destinados a actividades deportivas y recreativas</t>
  </si>
  <si>
    <t>Utiles de cocina y comedor</t>
  </si>
  <si>
    <t>Productos eléctricos y afines</t>
  </si>
  <si>
    <t>Otros repuestos y accesorios menores</t>
  </si>
  <si>
    <t>Productos y útiles varios n.i.p.</t>
  </si>
  <si>
    <t>Bienes Muebles, Inmuebles e Intangibles</t>
  </si>
  <si>
    <t>Mobiliario Y Equipo</t>
  </si>
  <si>
    <t>Muebles de oficina y estantería</t>
  </si>
  <si>
    <t>Otros mobiliarios y equipos no identificados precedentemente</t>
  </si>
  <si>
    <t>Mobiliario y Equipo Educacional y Recreativo</t>
  </si>
  <si>
    <t>Aparatos deportivos</t>
  </si>
  <si>
    <t>Cámaras fotográficas y de video</t>
  </si>
  <si>
    <t>Equipos recreativos</t>
  </si>
  <si>
    <t>Equipo e Instrumental, Científico Y Laboratorio</t>
  </si>
  <si>
    <t>Equipo médico y de laboratorio</t>
  </si>
  <si>
    <t>Instrumental médico y de laboratorio</t>
  </si>
  <si>
    <t>Equipo veterinario</t>
  </si>
  <si>
    <t>Equipo Meteriológico y sismológico</t>
  </si>
  <si>
    <t>Vehículos y Equipo de Transporte, Tracción y Elevación</t>
  </si>
  <si>
    <t>Automóviles y camiones</t>
  </si>
  <si>
    <t>Carrocerías y remolques</t>
  </si>
  <si>
    <t>Otros equipos de transporte</t>
  </si>
  <si>
    <t>Maquinaria, Otros Equipos y Herramientas</t>
  </si>
  <si>
    <t>Maquinaria y equipo industrial</t>
  </si>
  <si>
    <t>Maquinaria y equipo de construcción</t>
  </si>
  <si>
    <t>Sistemas de aire acondicionado, calefacción y refrigeración industrial y comercial</t>
  </si>
  <si>
    <t>Equipo de comunicación, telecomunicaciones y señalamiento</t>
  </si>
  <si>
    <t>Equipo de generación eléctrica, aparatos y accesorios eléctricos</t>
  </si>
  <si>
    <t>Herramientas y máquinas-herramientas</t>
  </si>
  <si>
    <t>Otros equipos</t>
  </si>
  <si>
    <t>Bienes Intangibles</t>
  </si>
  <si>
    <t>Investigación y desarrollo</t>
  </si>
  <si>
    <t>Programas de informática y base de datos</t>
  </si>
  <si>
    <t>Programas de informática</t>
  </si>
  <si>
    <t>Base de datos</t>
  </si>
  <si>
    <t>Estudios de preinversión</t>
  </si>
  <si>
    <t>Marcas y patentes</t>
  </si>
  <si>
    <t>Concesiones</t>
  </si>
  <si>
    <t>Licencias informáticas e intelectuales, industriales y comerciales</t>
  </si>
  <si>
    <t>Informáticas</t>
  </si>
  <si>
    <t>Intelectuales</t>
  </si>
  <si>
    <t>Industriales</t>
  </si>
  <si>
    <t>Comerciales</t>
  </si>
  <si>
    <t>Otros activos intangibles</t>
  </si>
  <si>
    <t>Obras</t>
  </si>
  <si>
    <t>Obras En Edificaciones</t>
  </si>
  <si>
    <t>Obras para edificación residencial (viviendas)</t>
  </si>
  <si>
    <t>Obras para edificación no residencial</t>
  </si>
  <si>
    <t>Obras para edificación de otras estructuras</t>
  </si>
  <si>
    <t>Mejoras de tierras y terrenos</t>
  </si>
  <si>
    <t>Infraestructura</t>
  </si>
  <si>
    <t>Obras Hidráulicas Y Sanitarias</t>
  </si>
  <si>
    <t>Obras de Energía</t>
  </si>
  <si>
    <t>Obras de telecomunicaciones</t>
  </si>
  <si>
    <t>Infraestructura terrestre y obras anexas</t>
  </si>
  <si>
    <t>Obras urbanísticas</t>
  </si>
  <si>
    <t>Obras en cementerios</t>
  </si>
  <si>
    <t>Construcciones En Bienes Concesionados</t>
  </si>
  <si>
    <t>Construcciones en bienes de uso público concesionados</t>
  </si>
  <si>
    <t>Construcciones en bienes de uso privado concesionados</t>
  </si>
  <si>
    <t>Gerencia Regional</t>
  </si>
  <si>
    <t>Anticipos Financieros / Transferencias</t>
  </si>
  <si>
    <t>Proporción de vacaciones no disfrutadas</t>
  </si>
  <si>
    <t>Seguro sobre infraestructura</t>
  </si>
  <si>
    <t>Otros seguros</t>
  </si>
  <si>
    <t>`01</t>
  </si>
  <si>
    <t>`02</t>
  </si>
  <si>
    <t>`03</t>
  </si>
  <si>
    <t>`04</t>
  </si>
  <si>
    <t>`05</t>
  </si>
  <si>
    <t>Mantenimiento y reparación de equipos de comunicación</t>
  </si>
  <si>
    <t>Limpieza e higiene</t>
  </si>
  <si>
    <t>Interes devengados internos por instituciones financieras</t>
  </si>
  <si>
    <t>Interes devengados externos por instituciones financieras</t>
  </si>
  <si>
    <t>Otros gastos por indemnizaciones y compensaciones</t>
  </si>
  <si>
    <t>Valor RD$</t>
  </si>
  <si>
    <t>Total RD$</t>
  </si>
  <si>
    <t>Egresos</t>
  </si>
  <si>
    <t>Servicios Personales</t>
  </si>
  <si>
    <t>Sueldos fijos</t>
  </si>
  <si>
    <t>Ascenso a militires</t>
  </si>
  <si>
    <t>`06</t>
  </si>
  <si>
    <t>Nuevas plazas a medicos</t>
  </si>
  <si>
    <t>`07</t>
  </si>
  <si>
    <t>Sueldo anual No. 13</t>
  </si>
  <si>
    <t>Prestacianes economicas</t>
  </si>
  <si>
    <t>Prestacion laboral por desvinculación</t>
  </si>
  <si>
    <t>Vacaciones</t>
  </si>
  <si>
    <t>`08</t>
  </si>
  <si>
    <t>`09</t>
  </si>
  <si>
    <t>`10</t>
  </si>
  <si>
    <t>Otras Gratificaciones</t>
  </si>
  <si>
    <t>Contribuciones a la Seguridad Social y Riesgo Laboral</t>
  </si>
  <si>
    <t>Contratacion de servicios</t>
  </si>
  <si>
    <t>Publicidad Impresión y Encuadernación</t>
  </si>
  <si>
    <t>Alquiler de tierra</t>
  </si>
  <si>
    <t>Alquileres de Terrenos</t>
  </si>
  <si>
    <t>Alquileres de equipos de construccion y movimiento de tierra</t>
  </si>
  <si>
    <t>Seguro de bienes inmuebles e infraestructura</t>
  </si>
  <si>
    <t>Seguros sobre bienes de dominio publico</t>
  </si>
  <si>
    <t>Seguros sobre bienes historicos y culturales</t>
  </si>
  <si>
    <t>Seguros sobre inventarios de bienes de consumo</t>
  </si>
  <si>
    <t>Contrataciones de obras menores</t>
  </si>
  <si>
    <t>Mantenimientos y reparacion de maquinarias y equipos</t>
  </si>
  <si>
    <t>Mantenimiento y reparación de equipo de oficina y muebles</t>
  </si>
  <si>
    <t>Mantenimiento y reparación de equipo de educacional</t>
  </si>
  <si>
    <t>Otros Servicios No Incluidos en conceptos anteriores</t>
  </si>
  <si>
    <t>Eventos generals</t>
  </si>
  <si>
    <t>Estudios, investigaciones y análisis de factibilidad</t>
  </si>
  <si>
    <t>Premios de billetes y quinielas de la Lotería Nacional</t>
  </si>
  <si>
    <t>Productos de Papel, Cartón e Impresos</t>
  </si>
  <si>
    <t>Productos Farmacéuticos</t>
  </si>
  <si>
    <t xml:space="preserve">Artículos de plástico </t>
  </si>
  <si>
    <t>Combustibles, Lubricantes, Productos Químicos y Conexos</t>
  </si>
  <si>
    <t>Gas Natural</t>
  </si>
  <si>
    <t>Pinturas, Lacas, Barnices, Diluyentes y Absorbentes para Pinturas</t>
  </si>
  <si>
    <t>Gastos que se asignaran durante el ejercicio ( Art. 32-33 Ley 423-06)</t>
  </si>
  <si>
    <t>5 % que se asignara durante el ejercicio para gastos corrientes</t>
  </si>
  <si>
    <t>1 % que se asignara durante el ejercicio para gastos corrientes por calamidad publica</t>
  </si>
  <si>
    <t>Utiles menores médico quirùrgicos</t>
  </si>
  <si>
    <t>Productos y útiles veterinarios</t>
  </si>
  <si>
    <t>Transferencias Corrientes</t>
  </si>
  <si>
    <t xml:space="preserve"> Transferencias Corrientes Al Sector Privado</t>
  </si>
  <si>
    <t xml:space="preserve"> Prestaciones A La Seguridad Social</t>
  </si>
  <si>
    <t>Pensiones</t>
  </si>
  <si>
    <t>Jubilaciones</t>
  </si>
  <si>
    <t>Indemnización Laboral</t>
  </si>
  <si>
    <t>Ayudas Y Donaciones A Personas</t>
  </si>
  <si>
    <t>Ayudas Y Donaciones Programadas A Hogares Y Personas</t>
  </si>
  <si>
    <t>Ayudas Y Donaciones Ocasionales A Hogares Y Personas</t>
  </si>
  <si>
    <t>Programa De Repitencia Escolar</t>
  </si>
  <si>
    <t>Becas y viajes de estudios</t>
  </si>
  <si>
    <t>Becas Nacionales</t>
  </si>
  <si>
    <t>Becas extranjeras</t>
  </si>
  <si>
    <t xml:space="preserve">Transferencias corrientes a empresas del sector privado </t>
  </si>
  <si>
    <t>Transferencias corrientes a Asociaciones sin fines de lucro y partidos políticos</t>
  </si>
  <si>
    <t>Transferencias corrientes a Asociaciones sin fines de lucro</t>
  </si>
  <si>
    <t xml:space="preserve"> Transferencias Corrientes Al Gob. Gral Nacional</t>
  </si>
  <si>
    <t>Aportaciones instituciones del gobierno central</t>
  </si>
  <si>
    <t>Aportaciones corrientes al Poder Ejecutivo</t>
  </si>
  <si>
    <t>Transferencias corrientes a instituciones descentralizadas y autonomas no financieras.</t>
  </si>
  <si>
    <t>Transferencias corrientes a instituciones descentralizadas y autonomas no financieras para servicios personales.</t>
  </si>
  <si>
    <t xml:space="preserve">Otras transferencias corrientes a instituciones descentralizadas y autonomas no financieras. </t>
  </si>
  <si>
    <t>Transferencias corrientes a instituciones descentralizadas y autonomas no financieras para pago de electricidad no cortable.</t>
  </si>
  <si>
    <t>Transferencias corrientes a instituciones públicas de la seguridad social</t>
  </si>
  <si>
    <t>Transferencias corrientes a instituciones públicas de la seguridad social para servicios personales.</t>
  </si>
  <si>
    <t>Otras transferencias corrientes a instituciones públicas de la seguridad social</t>
  </si>
  <si>
    <t>Transferencias corrientes ainstituciones públicas de la seguridad social para pago de electricidad no cortable.</t>
  </si>
  <si>
    <t xml:space="preserve">Transferenxcias corrientes a empresas públicas no financieras </t>
  </si>
  <si>
    <t>Transferenxcias corrientes a empresas públicas no financieras nacionales</t>
  </si>
  <si>
    <t>Transferenxcias corrientes a empresas públicas no financieras nacionales para servicios personales.</t>
  </si>
  <si>
    <t xml:space="preserve">Otras transferencias corrientes a instituciones públicas  no financieras nacionales </t>
  </si>
  <si>
    <t>Transferenxcias corrientes a empresas públicas no financieras nacionales   para pago de electricidad no cortable.</t>
  </si>
  <si>
    <t>Subvenciones</t>
  </si>
  <si>
    <t>Subvenciones a empresas del Sector Privado</t>
  </si>
  <si>
    <t>Subvenciones a empresas cuasiempresas publicas no financieras</t>
  </si>
  <si>
    <t>Subvenciones a instituciones publicas financieras no monetarias</t>
  </si>
  <si>
    <t>Subvenciones a instituciones publicas financieras monetarias</t>
  </si>
  <si>
    <t>Transferencias corrientes al sector externo</t>
  </si>
  <si>
    <t xml:space="preserve">Transferencias corrientes a Gobiernos Extranjeros
</t>
  </si>
  <si>
    <t>Transferencias corrientes a Gobiernos Extranjeros</t>
  </si>
  <si>
    <t>Transferencias corrientes a organismos internacionales</t>
  </si>
  <si>
    <t>Transferencias corrientes a Organismos internacionales</t>
  </si>
  <si>
    <t>Transferencias corrientes al sector privado externo</t>
  </si>
  <si>
    <t>Transferencias de Corrientes a otras Instituciones Públicas</t>
  </si>
  <si>
    <t>Sueldo en las transferencias a otras instituciones públicas</t>
  </si>
  <si>
    <t>Gasto en las transferencias a otras instituciones públicas</t>
  </si>
  <si>
    <t>Electricidad no cortable en las transferencias a otras instituciones públicas</t>
  </si>
  <si>
    <t>Transferencias Capital</t>
  </si>
  <si>
    <t>Transferencias de capital al sector privado</t>
  </si>
  <si>
    <t xml:space="preserve">Trasnferencia de capital a hogares y personas </t>
  </si>
  <si>
    <t>Transferencias de capital a Asociaciones Privadas sin Fines de Lucro</t>
  </si>
  <si>
    <t>Transferencia de capital a empresas del sector privado interno</t>
  </si>
  <si>
    <t>Muebles de alojamiento, excepto de oficina y estantería</t>
  </si>
  <si>
    <t>Equipos de Cómputo</t>
  </si>
  <si>
    <t>Electrodomesticos</t>
  </si>
  <si>
    <t>Equipos y aparatos audiovisuales</t>
  </si>
  <si>
    <t>Equipos de defensa y seguridad</t>
  </si>
  <si>
    <t>Equipos de defensa de defensa</t>
  </si>
  <si>
    <t>Equipos de seguridad</t>
  </si>
  <si>
    <t>Edificios y estructuras</t>
  </si>
  <si>
    <t>Edificios residenciales ( Viviendas )</t>
  </si>
  <si>
    <t>Edificios No Residenciales</t>
  </si>
  <si>
    <t>Otras estructuras</t>
  </si>
  <si>
    <t>Supervisión e inspección de obras en edificaciones</t>
  </si>
  <si>
    <t>Grupo</t>
  </si>
  <si>
    <t>Servicio Nacional de Salud</t>
  </si>
  <si>
    <t>Dirección de Planificación y Desarrollo</t>
  </si>
  <si>
    <t>Indicador</t>
  </si>
  <si>
    <t>Productos</t>
  </si>
  <si>
    <t xml:space="preserve">Responsable </t>
  </si>
  <si>
    <t>Observaciones</t>
  </si>
  <si>
    <t>Informe</t>
  </si>
  <si>
    <t>Listado de participación</t>
  </si>
  <si>
    <t>Fotos</t>
  </si>
  <si>
    <t>Agenda</t>
  </si>
  <si>
    <t>Plan</t>
  </si>
  <si>
    <t>Protocolo</t>
  </si>
  <si>
    <t>Manual</t>
  </si>
  <si>
    <t>Resolución</t>
  </si>
  <si>
    <t>Boletin</t>
  </si>
  <si>
    <t>Reporte</t>
  </si>
  <si>
    <t>Minuta</t>
  </si>
  <si>
    <t>Hoja de supervisión</t>
  </si>
  <si>
    <t>Inventario</t>
  </si>
  <si>
    <t>Reglamento</t>
  </si>
  <si>
    <t>Memoria</t>
  </si>
  <si>
    <t>Encuesta</t>
  </si>
  <si>
    <t>Registro Digital</t>
  </si>
  <si>
    <t>Otros</t>
  </si>
  <si>
    <t>Actividades Programables Presupuestables</t>
  </si>
  <si>
    <t>Venta Servicios</t>
  </si>
  <si>
    <t>Código</t>
  </si>
  <si>
    <t>Provincia</t>
  </si>
  <si>
    <t>Municipio</t>
  </si>
  <si>
    <t>Nombre de establecimiento</t>
  </si>
  <si>
    <t>Hospital</t>
  </si>
  <si>
    <t>Centro Primer Nivel</t>
  </si>
  <si>
    <t>Centro Diagnóstico</t>
  </si>
  <si>
    <t>Almacen</t>
  </si>
  <si>
    <t>SRS</t>
  </si>
  <si>
    <t>Gerencia de Área</t>
  </si>
  <si>
    <t>Consolidado del Presupuesto Estimado de Ingresos y Gastos Nivel Servicio Regional de Salud</t>
  </si>
  <si>
    <t>Aportes SNS Nomina</t>
  </si>
  <si>
    <t>Aportes SNS Equipamiento</t>
  </si>
  <si>
    <t>Aportes para otros gastos de inversión del SNS</t>
  </si>
  <si>
    <t>Aportes SNS Medicamentos</t>
  </si>
  <si>
    <t xml:space="preserve">        Aportes SNS Nómina</t>
  </si>
  <si>
    <t xml:space="preserve">Consolidado por Presupuesto Estimado de Ingresos y Gastos </t>
  </si>
  <si>
    <t>R0 - SRS Metropolitano</t>
  </si>
  <si>
    <t>R1 - SRS Valdesia</t>
  </si>
  <si>
    <t>R2 - SRS Norcentral</t>
  </si>
  <si>
    <t>R3 - SRS Nordeste</t>
  </si>
  <si>
    <t>R4 - SRS Enriquillo</t>
  </si>
  <si>
    <t>R5 - SRS Este</t>
  </si>
  <si>
    <t>R6 - SRS El Valle</t>
  </si>
  <si>
    <t>R7 - SRS Cibao Occidental</t>
  </si>
  <si>
    <t>R8 - SRS Cibao Central</t>
  </si>
  <si>
    <t>Ls_Regiones</t>
  </si>
  <si>
    <t>Departamento</t>
  </si>
  <si>
    <t>ACC</t>
  </si>
  <si>
    <t>Acuerdo y Convenio</t>
  </si>
  <si>
    <t>AES</t>
  </si>
  <si>
    <t>Atención Especializada</t>
  </si>
  <si>
    <t>AMT</t>
  </si>
  <si>
    <t>Administración Proyectos TIC</t>
  </si>
  <si>
    <t>APS</t>
  </si>
  <si>
    <t>Atención Primaria</t>
  </si>
  <si>
    <t>ARH</t>
  </si>
  <si>
    <t>Administración de Recursos Humanos</t>
  </si>
  <si>
    <t>AST</t>
  </si>
  <si>
    <t>Administración del servicio TIC</t>
  </si>
  <si>
    <t>AU</t>
  </si>
  <si>
    <t>Atención al Usuario</t>
  </si>
  <si>
    <t>COP</t>
  </si>
  <si>
    <t>Cooperación Internacional</t>
  </si>
  <si>
    <t>CPS</t>
  </si>
  <si>
    <t>Coordinación de la provisión de los Servicios</t>
  </si>
  <si>
    <t>DES</t>
  </si>
  <si>
    <t>Desarrollo Organizacional</t>
  </si>
  <si>
    <t>DIS</t>
  </si>
  <si>
    <t>Desarrollo e Implementación de Sistemas</t>
  </si>
  <si>
    <t>EDL</t>
  </si>
  <si>
    <t>Elaboración Documentos Legales</t>
  </si>
  <si>
    <t>EMD</t>
  </si>
  <si>
    <t>Emergencia y Desastres</t>
  </si>
  <si>
    <t>GEA</t>
  </si>
  <si>
    <t>Gestión Administrativa</t>
  </si>
  <si>
    <t>GEF</t>
  </si>
  <si>
    <t>Gestión Financiera</t>
  </si>
  <si>
    <t>GyC</t>
  </si>
  <si>
    <t>Gestión y Calidad Institucional</t>
  </si>
  <si>
    <t>ING</t>
  </si>
  <si>
    <t>Infraestructura y Equipos</t>
  </si>
  <si>
    <t>LIT</t>
  </si>
  <si>
    <t>Litigios</t>
  </si>
  <si>
    <t>MC</t>
  </si>
  <si>
    <t>Medios de Comunicación</t>
  </si>
  <si>
    <t>MED</t>
  </si>
  <si>
    <t>Medicamentos e Insumos</t>
  </si>
  <si>
    <t>MyE</t>
  </si>
  <si>
    <t>Monitoreo y evaluación</t>
  </si>
  <si>
    <t>NOM</t>
  </si>
  <si>
    <t>Nomina</t>
  </si>
  <si>
    <t>OPT</t>
  </si>
  <si>
    <t>Operaciones TIC</t>
  </si>
  <si>
    <t>PSM</t>
  </si>
  <si>
    <t>Pasantía Medica</t>
  </si>
  <si>
    <t>RP</t>
  </si>
  <si>
    <t>Relaciones Publicas</t>
  </si>
  <si>
    <t>SDT</t>
  </si>
  <si>
    <t>Servicios Diagnósticos Complementación terapéutica</t>
  </si>
  <si>
    <t>SHE</t>
  </si>
  <si>
    <t>Seguridad Hospitalaria</t>
  </si>
  <si>
    <t>SI</t>
  </si>
  <si>
    <t>Sistema Información</t>
  </si>
  <si>
    <t>SMT</t>
  </si>
  <si>
    <t>Seguridad y Monitoreo de las TIC</t>
  </si>
  <si>
    <t>SPG</t>
  </si>
  <si>
    <t>Soporte a la gestión</t>
  </si>
  <si>
    <t>UEP</t>
  </si>
  <si>
    <t>Unidad Ejecutora de Proyectos</t>
  </si>
  <si>
    <t>ADF</t>
  </si>
  <si>
    <t>Administrativa Financiera</t>
  </si>
  <si>
    <t>COM</t>
  </si>
  <si>
    <t>Comunicación</t>
  </si>
  <si>
    <t>EJ</t>
  </si>
  <si>
    <t>Ejecutiva</t>
  </si>
  <si>
    <t>GES</t>
  </si>
  <si>
    <t>Gestión de Servicios</t>
  </si>
  <si>
    <t>GT</t>
  </si>
  <si>
    <t>Gestión Técnica</t>
  </si>
  <si>
    <t>JUR</t>
  </si>
  <si>
    <t>Jurídica</t>
  </si>
  <si>
    <t>UIPyD</t>
  </si>
  <si>
    <t>Unidad Institucional de Planificación y Desarrollo</t>
  </si>
  <si>
    <t>RRHH</t>
  </si>
  <si>
    <t>Gestión Humana</t>
  </si>
  <si>
    <t>TEC</t>
  </si>
  <si>
    <t>Tecnología de la Información</t>
  </si>
  <si>
    <t>Oficina</t>
  </si>
  <si>
    <t>OAI</t>
  </si>
  <si>
    <t>Oficina de Acceso a la Información</t>
  </si>
  <si>
    <t>OFC</t>
  </si>
  <si>
    <t>Oficina de Control y Fiscalización</t>
  </si>
  <si>
    <t>Ls_Estructura</t>
  </si>
  <si>
    <t>04_División</t>
  </si>
  <si>
    <t>ls_Direccion</t>
  </si>
  <si>
    <t>ls_Departamento</t>
  </si>
  <si>
    <t>ls_SubDireccion</t>
  </si>
  <si>
    <t>Ls_Direccion</t>
  </si>
  <si>
    <t>Ls_SubDireccion</t>
  </si>
  <si>
    <t>Ls_Departamento</t>
  </si>
  <si>
    <t>Ls_Oficina</t>
  </si>
  <si>
    <t>Departamentos</t>
  </si>
  <si>
    <t>Abrev</t>
  </si>
  <si>
    <t>Indirecto</t>
  </si>
  <si>
    <t xml:space="preserve">Servicio Regional de Salud:  </t>
  </si>
  <si>
    <t>.</t>
  </si>
  <si>
    <t>Gerencia</t>
  </si>
  <si>
    <t>División</t>
  </si>
  <si>
    <t>Unidad</t>
  </si>
  <si>
    <t>Ls_DependenciasSRS</t>
  </si>
  <si>
    <t>ls_UnidadesSRS</t>
  </si>
  <si>
    <t>Apoyo Adm. De la Gerencia</t>
  </si>
  <si>
    <t>Comunicaciones</t>
  </si>
  <si>
    <t>Gestión del Desempeño</t>
  </si>
  <si>
    <t>Registro y Control</t>
  </si>
  <si>
    <t>Reclutamiento y Selección</t>
  </si>
  <si>
    <t>Bienestar y Seguridad</t>
  </si>
  <si>
    <t>Compensaciones y Beneficios</t>
  </si>
  <si>
    <t>Capacitación</t>
  </si>
  <si>
    <t>Compras y Contrataciones</t>
  </si>
  <si>
    <t>Activos Fijos</t>
  </si>
  <si>
    <t>Almacenes y Suministros</t>
  </si>
  <si>
    <t>Servicios Generales</t>
  </si>
  <si>
    <t>Presupuesto</t>
  </si>
  <si>
    <t>Tesorería</t>
  </si>
  <si>
    <t>Revisión y Análisis</t>
  </si>
  <si>
    <t>Monitoreo y Evaluación</t>
  </si>
  <si>
    <t>Formulación de PPP</t>
  </si>
  <si>
    <t>Desarrollo Institucional</t>
  </si>
  <si>
    <t>Calidad de la Gestión</t>
  </si>
  <si>
    <t>Estadísticas</t>
  </si>
  <si>
    <t>Materno Infantil</t>
  </si>
  <si>
    <t>Odontología</t>
  </si>
  <si>
    <t xml:space="preserve">Estructura:  </t>
  </si>
  <si>
    <t>Pasantias Medicas</t>
  </si>
  <si>
    <t>Soporte a la Gestión</t>
  </si>
  <si>
    <t>Administrativa</t>
  </si>
  <si>
    <t>Financiera</t>
  </si>
  <si>
    <t>Formulación, MyE de PPP</t>
  </si>
  <si>
    <t>Desarrollo Institucional y Calidad de la Gestión</t>
  </si>
  <si>
    <t>Sistema de Información</t>
  </si>
  <si>
    <t>Coordinación de la Prestacion de Servicios</t>
  </si>
  <si>
    <t>Servicios Diagnósticos y Complementación Terapeutica</t>
  </si>
  <si>
    <t>Ls_DivisionesSRS</t>
  </si>
  <si>
    <t>Ls_GerenciasSRS</t>
  </si>
  <si>
    <t>Ls_DepartamentosSRS</t>
  </si>
  <si>
    <t>Ls_OficinasSRS</t>
  </si>
  <si>
    <t>Ls_UnidadesSRS</t>
  </si>
  <si>
    <t>Regional (Consolidado)</t>
  </si>
  <si>
    <t>Código_Actividad</t>
  </si>
  <si>
    <t>Actividad</t>
  </si>
  <si>
    <t>Medio de Verificación 1</t>
  </si>
  <si>
    <t>Medio de Verificación 3</t>
  </si>
  <si>
    <t>Medio de Verificación 2</t>
  </si>
  <si>
    <t>Ls_Medio_Verificacion</t>
  </si>
  <si>
    <t>Definir e implementar un modelo organizativo funcional en el Nivel Central del SNS</t>
  </si>
  <si>
    <t>Integrar un comité de conducción estratégica en el Nivel Central</t>
  </si>
  <si>
    <t>Est.1.1.1</t>
  </si>
  <si>
    <t>Desarrollar e implementar un modelo económico y financiero que garantice la sostenibilidad de la Red de servicios, incluyendo los Hospitales Autogestionados</t>
  </si>
  <si>
    <t>Est.1.3.1</t>
  </si>
  <si>
    <t>Definir y desarrollar los instrumentos de recolección de datos y reportes de Gestión/Productividad de la Red</t>
  </si>
  <si>
    <t>Est.1.6.1</t>
  </si>
  <si>
    <r>
      <t>Apoyar a los SRS en el proceso de cumplimiento de los criterios para su habilitación en los establecimientos de salud</t>
    </r>
    <r>
      <rPr>
        <sz val="9"/>
        <color rgb="FF000000"/>
        <rFont val="Arial"/>
        <family val="2"/>
      </rPr>
      <t xml:space="preserve"> de su Red</t>
    </r>
  </si>
  <si>
    <t>Est.1.8.1</t>
  </si>
  <si>
    <t xml:space="preserve">Actualizar e implementar el Modelo de Gestión del SNS en todos sus niveles y el Modelo de Red de los SRS
</t>
  </si>
  <si>
    <t>Definir una estructura funcional de transición (septiembre – diciembre 2016) en el Nivel Central</t>
  </si>
  <si>
    <t>Est.1.1.2</t>
  </si>
  <si>
    <t>Implementar las NOBACI y sus Normas Complementarias en el Nivel Central del SNS y en todos los niveles de la Red</t>
  </si>
  <si>
    <t>Est.1.3.2</t>
  </si>
  <si>
    <t>Desarrollar e implementar los Sistemas de Información que faciliten el flujo de información entre los niveles para la toma de decisión y la gestión para resultados</t>
  </si>
  <si>
    <t>Est.1.6.2</t>
  </si>
  <si>
    <t xml:space="preserve">Desarrollar e implementar un modelo económico y financiero que garantice la sostenibilidad de la Red de servicios incluyendo los Hospitales Autogestionados
</t>
  </si>
  <si>
    <t>Reformular la estructura organizativa aprobada mediante resolución 00006 del MAP</t>
  </si>
  <si>
    <t>Est.1.1.3</t>
  </si>
  <si>
    <t>Dotar de infraestructura tecnológica para el desarrollo de la tecnología de la información y comunicaciones (TIC) en el Nivel central</t>
  </si>
  <si>
    <t>Est.1.6.3</t>
  </si>
  <si>
    <t xml:space="preserve">Definir e implementar los mecanismos de relación y articulación Interna  entre el centro coordinador del SNS y los SRS y al interno de los SRS, en forma de acuerdos de gestión que incorporen objetivos y resultados
</t>
  </si>
  <si>
    <t>Implementar un Plan de despliegue de las estructuras funcionales en el SNS y en todos sus niveles</t>
  </si>
  <si>
    <t>Est.1.1.4</t>
  </si>
  <si>
    <t xml:space="preserve">Implementar un Régimen de auditoria de calidad de la información </t>
  </si>
  <si>
    <t>Est.1.6.4</t>
  </si>
  <si>
    <t>Apoyar el proceso de integración y unificación de cargos de los profesionales del IDSS</t>
  </si>
  <si>
    <t>Est.1.9.1</t>
  </si>
  <si>
    <t xml:space="preserve">Definir e implementar el Modelo de articulación externa con los agentes relevantes del Sector salud y otros sectores, que coadyuven con el logro de los objetivos estratégicos de la institución
</t>
  </si>
  <si>
    <t>Elaborar y firmar acuerdos y convenios de Gestión entre las diferentes instancias de la Red.</t>
  </si>
  <si>
    <t>Est.1.4.1</t>
  </si>
  <si>
    <t>Aplicar los criterios de integración en redes de los establecimientos del IDSS a red del SNS, que defina la Comisión para la Integración de la Red Única de Servicios Públicos de Salud</t>
  </si>
  <si>
    <t>Est.1.9.2</t>
  </si>
  <si>
    <t xml:space="preserve">Fortalecer los sistemas de información existentes en todos los niveles del SNS para apoyar la gestión por resultados
</t>
  </si>
  <si>
    <t xml:space="preserve">Fortalecer el componente de comunicación interna y externa en la institución
</t>
  </si>
  <si>
    <t xml:space="preserve">Disponer de una red de establecimientos que cumpla los criterios de habilitación establecidos por el MSP
</t>
  </si>
  <si>
    <t>Actualizar y desplegar el Modelo de Gestión en toda la red</t>
  </si>
  <si>
    <t>Est.1.2.1</t>
  </si>
  <si>
    <t>Elaborar y firmar Acuerdos y Convenios intrasectoriales e intersectoriales, incluyendo ONG´s que tengan capacidad para proveer servicios de salud</t>
  </si>
  <si>
    <t>Est.1.5.1</t>
  </si>
  <si>
    <t>Diseñar e implementar un Plan de Comunicación Interna y externa con los canales jerárquicos definidos en el nivel central del SNS</t>
  </si>
  <si>
    <t>Est.1.7.1</t>
  </si>
  <si>
    <t>Definir los mecanismos estandarizados de medición de los planes y programas a ejecutarse en toda la red del SNS</t>
  </si>
  <si>
    <t>Est.1.10.1</t>
  </si>
  <si>
    <t xml:space="preserve">Integrar los establecimientos del Instituto Dominicano de Seguros Sociales (IDSS) a la red de servicios del SNS
</t>
  </si>
  <si>
    <t>Actualizar el Modelo de Red acorde al Modelo de Gestión y al Modelo de Atención</t>
  </si>
  <si>
    <t>Est.1.2.2</t>
  </si>
  <si>
    <t>Revisar de forma sistemática el alcance de cumplimiento de los objetivos propuestos</t>
  </si>
  <si>
    <t>Est.1.10.2</t>
  </si>
  <si>
    <t xml:space="preserve">Fortalecer el sistema de monitoreo y evaluación, que permita mejorar la gestión para resultados de planes y programas, a través de una retroalimentación apropiada y oportuna, que facilite la toma de decisiones basado en información de calidad y acorde a los objetivos propuestos
</t>
  </si>
  <si>
    <t xml:space="preserve">Participar con el MSP, MAP y otras instituciones en la definición de los reglamentos complementarios de la Ley de Carrera Sanitaria (395-14)
</t>
  </si>
  <si>
    <t xml:space="preserve">Formular una Política Salarial y de Recursos Humanos competitiva, que permita captar y retener personal competente para apuntalar la gestión estratégica del SNS
</t>
  </si>
  <si>
    <t xml:space="preserve">Gestionar la creación de una comisión mixta MSP, SNS para el desarrollo de los reglamentos </t>
  </si>
  <si>
    <t>Est.2.1.1</t>
  </si>
  <si>
    <t xml:space="preserve">Diseñar e Implementar una política de Recursos Humanos en el SNS y todos sus niveles (modelo de gestión de RRHH) </t>
  </si>
  <si>
    <t>Est.2.2.1</t>
  </si>
  <si>
    <t>Definir un programa de formación continua enfocado a la gestión por competencias</t>
  </si>
  <si>
    <t>Est.2.3.1</t>
  </si>
  <si>
    <t xml:space="preserve">Implementar el Modelo de Atención en todos los niveles de la red de servicios de salud 
</t>
  </si>
  <si>
    <t>Implementación de la Ley de Carrera Sanitaria y sus reglamentos</t>
  </si>
  <si>
    <t>Est.2.1.2</t>
  </si>
  <si>
    <t xml:space="preserve">Diseñar una política salarial que promueva la remuneración equilibrada en base al criterio de cargo y que contemple el sistema de incentivos </t>
  </si>
  <si>
    <t>Est.2.2.2</t>
  </si>
  <si>
    <t xml:space="preserve">Direccionar los recursos para apoyar la implementación del Modelo de Atención en la red de servicios
</t>
  </si>
  <si>
    <t>Diseñar e Implementar un protocolo de selección y contratación de los gestores y directivos de la Red</t>
  </si>
  <si>
    <t>Est.2.1.3</t>
  </si>
  <si>
    <t xml:space="preserve">Desarrollar una cartera de servicios estandarizada y de acuerdo al modelo de atención en los  centros de salud, con igual capacidad resolutiva
</t>
  </si>
  <si>
    <t xml:space="preserve">Fortalecer y garantizar la provisión de servicios de los programas de salud colectiva que se brindan en los diferentes niveles de atención
</t>
  </si>
  <si>
    <t xml:space="preserve">Impulsar el desarrollo del Modelo de Atención en la Red de Servicios especialmente en las áreas consideradas prioritarias </t>
  </si>
  <si>
    <t>Est.3.1.1</t>
  </si>
  <si>
    <t>Elaborar el Presupuesto, plan de inversiones y financiación de la red e implementarlo de acuerdo al dimensionamiento definido para la implementación del Modelo de Atención y garantizar el flujo de los recursos financieros y de otra índole de forma coherente con los objetivos del Modelo de Atención</t>
  </si>
  <si>
    <t>Est.3.2.1</t>
  </si>
  <si>
    <t>Reorganización estructural, funcional y logística de la Red, según el modelo de atención y en función de las necesidades sanitarias de la población asignada</t>
  </si>
  <si>
    <t>Est.3.3.1</t>
  </si>
  <si>
    <t>Promover estilos de vida saludables mediante la intervención integral en los diferentes escenarios (establecimiento de salud, hogar, escuelas, etc.)</t>
  </si>
  <si>
    <t>Est.4.1.1</t>
  </si>
  <si>
    <t>Aumentar la provisión y cobertura de los servicios de salud sexual-reproductiva en todos los niveles de atención con énfasis en la atención materno-perinatal, infantil y adolescente</t>
  </si>
  <si>
    <t>Est.4.1.2</t>
  </si>
  <si>
    <t>Fortalecer la aplicación de las normas a programas de salud para aumentar las expectativas de vida y calidad de la atención en personas que viven con VIH-SIDA</t>
  </si>
  <si>
    <t>Est.4.1.3</t>
  </si>
  <si>
    <t>Fortalecer la Aplicación de las normas a programas de salud para aumentar las expectativas de vida y calidad de la atención en personas que viven con TB</t>
  </si>
  <si>
    <t>Est.4.1.4</t>
  </si>
  <si>
    <t>Garantizar el diagnóstico oportuno y manejo adecuado de las enfermedades transmitidas por vectores en los establecimientos de salud, como estrategia de reducción de la letalidad</t>
  </si>
  <si>
    <t>Est.4.1.5</t>
  </si>
  <si>
    <t>Ls_LinesEstategica</t>
  </si>
  <si>
    <t>Le. 1</t>
  </si>
  <si>
    <t>Le. 2</t>
  </si>
  <si>
    <t>Le. 3</t>
  </si>
  <si>
    <t>Le. 4</t>
  </si>
  <si>
    <t>Ls_ObjEstrategico</t>
  </si>
  <si>
    <t>Obj1.1</t>
  </si>
  <si>
    <t>LE</t>
  </si>
  <si>
    <t>Obj1.2</t>
  </si>
  <si>
    <t>Obj1.3</t>
  </si>
  <si>
    <t>Obj1.4</t>
  </si>
  <si>
    <t>Obj1.5</t>
  </si>
  <si>
    <t>Obj4.1</t>
  </si>
  <si>
    <t>Obj3.3</t>
  </si>
  <si>
    <t>Obj3.2</t>
  </si>
  <si>
    <t>Obj3.1</t>
  </si>
  <si>
    <t>Obj2.1</t>
  </si>
  <si>
    <t>Obj1.10</t>
  </si>
  <si>
    <t>Obj2.2</t>
  </si>
  <si>
    <t>Obj1.9</t>
  </si>
  <si>
    <t>Obj1.6</t>
  </si>
  <si>
    <t>Obj1.7</t>
  </si>
  <si>
    <t>Obj1.8</t>
  </si>
  <si>
    <t>Obj2.3</t>
  </si>
  <si>
    <t>Supuestos</t>
  </si>
  <si>
    <t>Dependencia responsable</t>
  </si>
  <si>
    <t>Resultado esperado</t>
  </si>
  <si>
    <t>Línea estratégica</t>
  </si>
  <si>
    <t>Unidad de medida</t>
  </si>
  <si>
    <t xml:space="preserve">Gerencias:  </t>
  </si>
  <si>
    <t xml:space="preserve">Departamentos:  </t>
  </si>
  <si>
    <t xml:space="preserve">Divisiones:  </t>
  </si>
  <si>
    <t xml:space="preserve">Unidades:  </t>
  </si>
  <si>
    <t xml:space="preserve">Oficinas:  </t>
  </si>
  <si>
    <t xml:space="preserve">Año del POA:  </t>
  </si>
  <si>
    <t>Periodo_POA</t>
  </si>
  <si>
    <t>Declaración del año</t>
  </si>
  <si>
    <t>"Año del Desarrollo Agroforestal"</t>
  </si>
  <si>
    <t>Le.1 - Fortalecer las capacidades gestoras institucionales del SNS a través de la implementación del Modelo de Gestión, del desarrollo de su organización funcional y de las capacidades e instrumentos necesarios en cada ámbito de gestión</t>
  </si>
  <si>
    <t>Le.2 - Desarrollar un modelo de gestión y planificación de los recursos humanos que garantice la disponibilidad de técnicos y profesionales competentes y que fomente un alto rendimiento alineado a los objetivos institucionales</t>
  </si>
  <si>
    <t>Le.3 - Desarrollo de la red asistencial del SNS en coherencia con las políticas de Estado en materia de salud y el Modelo de Atención</t>
  </si>
  <si>
    <t>Le.4 - Mejora de la provisión de los programas y acciones de salud colectiva, con enfoque en prevención y control de enfermedades evitables</t>
  </si>
  <si>
    <t>Línea Estratégica</t>
  </si>
  <si>
    <t>Objetivo Estratégico</t>
  </si>
  <si>
    <t>Resultados Esperados</t>
  </si>
  <si>
    <t>Gestión Administrativa y Estratégica fortalecida</t>
  </si>
  <si>
    <t>Conjunto mínimo de áreas funcionales y operativas definidas y habilitadas en el Nivel Central</t>
  </si>
  <si>
    <t>Nueva estructura organizativa y funcional aprobada por el MAP</t>
  </si>
  <si>
    <t>Estructuras organizativas y   funcionales desplegadas en todos los niveles del SNS</t>
  </si>
  <si>
    <t>Actualizar e implementar el Modelo de Gestión del SNS en todos sus niveles y el Modelo de Red de los SRS</t>
  </si>
  <si>
    <t>Promovida la gestión eficiente, que facilite la comunicación, coordinación y control de la red del SNS</t>
  </si>
  <si>
    <t>Modelo de Red implementado y operando acorde a los lineamientos del Modelo de Gestión y del Modelo de Atención</t>
  </si>
  <si>
    <t>Desarrollar e implementar un modelo económico y financiero que garantice la sostenibilidad de la Red de servicios incluyendo los Hospitales Autogestionados</t>
  </si>
  <si>
    <t>Incrementada la sostenibilidad financiera de la Red, mediante la implementación de un Modelo de Gestión Económico y Financiero que permita reducir las brechas entre los recursos y las necesidades</t>
  </si>
  <si>
    <t>Racionalizado el uso de los recursos financieros y económicos (inventario, bienes y equipos)</t>
  </si>
  <si>
    <t>Definir e implementar los mecanismos de relación y articulación interna entre el centro coordinador del SNS y los SRS y al interno de los SRS, en forma de acuerdos de gestión que incorporen objetivos y resultados</t>
  </si>
  <si>
    <t>Fortalecida la capacidad de Gestión de la Red en relación a los objetivos estratégicos del SNS</t>
  </si>
  <si>
    <t>Definir e implementar el modelo de articulación externa con los agentes relevantes del sector salud y otros sectores, que coadyuven con el logro de los objetivos estratégicos de la institución</t>
  </si>
  <si>
    <t xml:space="preserve">
Fortalecida las relaciones del Nivel Central del SNS y otros agentes del sector Salud
</t>
  </si>
  <si>
    <t>Fortalecer los sistemas de información existentes en todos los niveles del SNS para apoyar la gestión para resultados</t>
  </si>
  <si>
    <t>Estandarizados los instrumentos de recolección de datos de los establecimientos de salud y de las entidades administrativas de la red, que minimice la duplicidad de reportes e informes que emanen de los diferentes niveles</t>
  </si>
  <si>
    <t xml:space="preserve">Sistemas de información digitales estandarizados, que permita el flujo de información entre niveles y facilite la toma de decisiones desarrollados e implementados  </t>
  </si>
  <si>
    <t>Adecuada infraestructura tecnología para dar respuestas a las demandas de los usuarios del nivel central del SNS</t>
  </si>
  <si>
    <t>Régimen de auditoria de calidad de la información implementado</t>
  </si>
  <si>
    <t>Fortalecer el componente de comunicación interna y externa en la institución</t>
  </si>
  <si>
    <t>Implementado un Plan de Comunicación Interna y externa que facilite el flujo de información oportuna y de calidad en todos los niveles</t>
  </si>
  <si>
    <t>Disponer de una red de establecimientos que cumpla los criterios de habilitación establecidos por el MSP</t>
  </si>
  <si>
    <t>Aumentados los establecimientos de salud que cumplen con los criterios de habilitación definidos por el MSP</t>
  </si>
  <si>
    <t>Integrar los establecimientos del Instituto Dominicano de Seguros Sociales (IDSS) a la red de servicios del SNS</t>
  </si>
  <si>
    <t>Recursos humanos del IDSS integrados a la red del SNS, con el proceso de unificación de cargos completado según el decreto 200-16</t>
  </si>
  <si>
    <t>Aplicados los criterios de integración de los establecimientos del IDSS en sustento a la integración de la red única de servicios públicos de salud</t>
  </si>
  <si>
    <t>Fortalecer el sistema de monitoreo y evaluación, que permita mejorar la gestión para resultados de planes y programas, a través de una retroalimentación apropiada y oportuna, que facilite la toma de decisiones basado en información de calidad y acorde a los objetivos propuestos</t>
  </si>
  <si>
    <t>Definidos y estandarizados los mecanismos, instrumentos de medición y reporte de los planes y programas,</t>
  </si>
  <si>
    <t>Monitoreados los objetivos propuestos y definidos los alcances de cumplimiento.</t>
  </si>
  <si>
    <t>Participar con el MSP, MAP y otras instituciones en la definición e implementación de los reglamentos complementarios de la Ley de Carrera Sanitaria (395-14)</t>
  </si>
  <si>
    <t xml:space="preserve"> Reglamentos de Ley de Carrera Sanitaria definidos </t>
  </si>
  <si>
    <t>Adecuadas las condiciones laborales del personal de la Red del SNS a la Ley de Carrera Sanitaria y sus reglamentaciones</t>
  </si>
  <si>
    <t>Diseñado e implementado el protocolo de selección y contratación de los gestores y directivos de la Red</t>
  </si>
  <si>
    <t>Formular una Política Salarial y de Recursos Humanos competitiva que permita captar y retener personal competente para apuntalar la gestión estratégica del SNS</t>
  </si>
  <si>
    <t xml:space="preserve">Definida las directrices que constituyen una base sana para una gestión eficaz de los recursos humanos del SNS y la Red de Servicios  </t>
  </si>
  <si>
    <t>Diseñada e implementada una política salarial que que estimule el más alto desempeño de las funciones del RRHH del SNS</t>
  </si>
  <si>
    <t xml:space="preserve">Disminuido el nivel de rotación del RRHH   </t>
  </si>
  <si>
    <t>Aumentado el desarrollo institucional a través del fortalecimiento de las competencias de los colaboradores, enfocados a la consecución de los objetivos estratégicos del SNS</t>
  </si>
  <si>
    <t xml:space="preserve">Implementar el Modelo de Atención en todos los niveles de la red de servicios de salud </t>
  </si>
  <si>
    <t xml:space="preserve">Red de Atención Primaria articulada, coordinada y fortalecida
Atención Materno Infantil de calidad y estructurada
Atención a la urgencia y emergencia cumpliendo criterios de calidad y coordinación 
Fortalecido el modelo de referencia y contrareferencia 
Acceso universal a medicamentos en la Red de Primer Nivel de atención 
Disponibilidad oportuna de sangre en condiciones de calidad
Gobernanza fortalecida
</t>
  </si>
  <si>
    <t>Direccionar los recursos para apoyar la implementación del Modelo de Atención en la red de servicios</t>
  </si>
  <si>
    <t xml:space="preserve">Presupuestos priorizados
Plan de Inversiones definido y planificado
Flujos financieros a los SRS y a los niveles de atención coherentes con el Modelo y con la prioridad de fortalecer la Atención Primaria y el resto de áreas criticas
</t>
  </si>
  <si>
    <t>Desarrollar una cartera de servicios estandarizada y de acuerdo al modelo de atención en los centros de salud, con igual capacidad resolutiva</t>
  </si>
  <si>
    <t>Fortalecido el acceso a la atención, mediante una cartera de servicios que responda a las necesidades de salud de la población, priorizando los grupos más vulnerables</t>
  </si>
  <si>
    <t>Fortalecer y garantizar la provisión de servicios de los programas de salud colectiva que se brindan en los diferentes niveles de atención</t>
  </si>
  <si>
    <t>Desarrollada e implementada las intervenciones con carácter preventivo, de promoción y asistencia de las enfermedades crónicas no transmisibles</t>
  </si>
  <si>
    <t>Mejorada la cobertura y calidad en materia de salud sexual-reproductiva en todos los niveles de atención con énfasis en la atención materno-perinatal, infantil y adolescente</t>
  </si>
  <si>
    <t>Garantizado el continuo de la atención para aumentar las expectativas de vida en personas que viven con VIH-SIDA mediante la correcta aplicación de las normas, guías y protocolos nacionales</t>
  </si>
  <si>
    <t>Mejorada la prestación de servicios a la población con TB mediante un abordaje integral y basado en la estrategia mundial “Fin de la Tuberculosis”, intensificando las intervenciones focalizadas en poblaciones clave y grupos de riesgo</t>
  </si>
  <si>
    <t>Le.1</t>
  </si>
  <si>
    <t>Le.2</t>
  </si>
  <si>
    <t>Le.3</t>
  </si>
  <si>
    <t>Le.4</t>
  </si>
  <si>
    <t>Obj</t>
  </si>
  <si>
    <t>Servicios Regionales de Salud</t>
  </si>
  <si>
    <t>Cod_LE</t>
  </si>
  <si>
    <t>LE.1 - Fortalecer las capacidades gestoras institucionales del SNS a través de la implementación del Modelo de Gestión, del desarrollo de su organización funcional y de las capacidades e instrumentos necesarios en cada ámbito de gestión</t>
  </si>
  <si>
    <t>LE.2 - Desarrollar un modelo de gestión y planificación de los recursos humanos que garantice la disponibilidad de técnicos y profesionales competentes y que fomente un alto rendimiento alineado a los objetivos institucionales</t>
  </si>
  <si>
    <t>Objetivo</t>
  </si>
  <si>
    <t>Cod_Obj</t>
  </si>
  <si>
    <t>LE.3 - Desarrollo de la red asistencial del SNS en coherencia con las políticas de Estado en materia de Salud y el Modelo de Atención</t>
  </si>
  <si>
    <t>LE.4 - Mejora de la provisión de los programas y acciones de salud colectiva, con enfoque en prevención y control de enfermedades evitables</t>
  </si>
  <si>
    <t>Obj1.1 - Definir e implementar un modelo organizativo funcional en el Nivel Central del SNS</t>
  </si>
  <si>
    <t>Obj1.2 - Actualizar e implementar el Modelo de Gestión del SNS en todos sus niveles y el Modelo de Red de los SRS</t>
  </si>
  <si>
    <t>Obj1.3 - Desarrollar e implementar un modelo económico y financiero que garantice la sostenibilidad de la Red de servicios incluyendo los Hospitales Autogestionados</t>
  </si>
  <si>
    <t>Obj1.4 - Definir e implementar los mecanismos de relación y articulación interna entre el centro coordinador del SNS y los SRS y al interno de los SRS, en forma de acuerdos de gestión que incorporen objetivos y resultados</t>
  </si>
  <si>
    <t>Obj1.5 - Definir e implementar el modelo de articulación externa con los agentes relevantes del sector salud y otros sectores, que coadyuven con el logro de los objetivos estratégicos de la institución</t>
  </si>
  <si>
    <t>Obj1.6 - Fortalecer los sistemas de información existentes en todos los niveles del SNS para apoyar la gestión para resultados</t>
  </si>
  <si>
    <t>Obj1.7 - Fortalecer el componente de comunicación interna y externa en la institución</t>
  </si>
  <si>
    <t>Obj1.8 - Disponer de una red de establecimientos que cumpla los criterios de habilitación establecidos por el MSP</t>
  </si>
  <si>
    <t>Obj1.9 - Integrar los establecimientos del Instituto Dominicano de Seguros Sociales (IDSS) a la red de servicios del SNS</t>
  </si>
  <si>
    <t>Obj2.1 - Participar con el MSP, MAP y otras instituciones en la definición e implementación de los reglamentos complementarios de la Ley de Carrera Sanitaria (395-14)</t>
  </si>
  <si>
    <t>Obj2.2 - Formular una Política Salarial y de Recursos Humanos competitiva que permita captar y retener personal competente para apuntalar la gestión estratégica del SNS</t>
  </si>
  <si>
    <t>Obj3.1 - Implementar el Modelo de Atención en todos los niveles de la red de servicios de salud</t>
  </si>
  <si>
    <t>Obj3.2 - Direccionar los recursos para apoyar la implementación del Modelo de Atención en la red de servicios</t>
  </si>
  <si>
    <t>Obj3.3 - Desarrollar una cartera de servicios estandarizada y de acuerdo al modelo de atención en los centros de salud, con igual capacidad resolutiva</t>
  </si>
  <si>
    <t>Obj4.1 - Fortalecer y garantizar la provisión de servicios de los programas de salud colectiva que se brindan en los diferentes niveles de atención</t>
  </si>
  <si>
    <t xml:space="preserve">
Fortalecida las relaciones del Nivel Central del SNS y otros agentes del sector Salud</t>
  </si>
  <si>
    <t>Sistemas de información digitales estandarizados, que permita el flujo de información entre niveles y facilite la toma de decisiones desarrollados e implementados</t>
  </si>
  <si>
    <t>Definida las directrices que constituyen una base sana para una gestión eficaz de los recursos humanos del SNS y la Red de Servicios</t>
  </si>
  <si>
    <t>Disminuido el nivel de rotación del RRHH</t>
  </si>
  <si>
    <t>Red de Atención Primaria articulada, coordinada y fortalecida
Atención Materno Infantil de calidad y estructurada
Atención a la urgencia y emergencia cumpliendo criterios de calidad y coordinación 
Fortalecido el modelo de referencia y contrareferencia 
Acceso universal a medicamentos en la Red de Primer Nivel de atención 
Disponibilidad oportuna de sangre en condiciones de calidad
Gobernanza fortalecida</t>
  </si>
  <si>
    <t>Presupuestos priorizados
Plan de Inversiones definido y planificado
Flujos financieros a los SRS y a los niveles de atención coherentes con el Modelo y con la prioridad de fortalecer la Atención Primaria y el resto de áreas criticas</t>
  </si>
  <si>
    <t>Estructuras organizativas y funcionales desplegadas en todos los niveles del SNS</t>
  </si>
  <si>
    <t>Reglamentos de Ley de Carrera Sanitaria definidos</t>
  </si>
  <si>
    <t xml:space="preserve">Total de Actividades </t>
  </si>
  <si>
    <t>Insumo</t>
  </si>
  <si>
    <t>InsumoAbrev</t>
  </si>
  <si>
    <t>lsAcabadosTextiles</t>
  </si>
  <si>
    <t>lsAlimentosyBebidas</t>
  </si>
  <si>
    <t>lsArticulosdePlastico</t>
  </si>
  <si>
    <t>Electrodomésticos</t>
  </si>
  <si>
    <t>lsElectrodomesticos</t>
  </si>
  <si>
    <t>2.6.1.4.01</t>
  </si>
  <si>
    <t>lsTelecomunicaciones</t>
  </si>
  <si>
    <t xml:space="preserve">Equipo médico y de laboratorio </t>
  </si>
  <si>
    <t>lsEquiposMedicos</t>
  </si>
  <si>
    <t>2.6.3.1.01</t>
  </si>
  <si>
    <t>Equipos de cómputo</t>
  </si>
  <si>
    <t>lsEquiposComputos</t>
  </si>
  <si>
    <t>2.6.1.3.01</t>
  </si>
  <si>
    <t>lsEquiposSeguridad</t>
  </si>
  <si>
    <t>2.6.6.2.01</t>
  </si>
  <si>
    <t>Eventos generales</t>
  </si>
  <si>
    <t>lsEventosGenerales</t>
  </si>
  <si>
    <t>lsGasoil</t>
  </si>
  <si>
    <t>lsHerramientasMenores</t>
  </si>
  <si>
    <t>lsImpresionyEncuadernacion</t>
  </si>
  <si>
    <t>lsLlantasyNeumaticos</t>
  </si>
  <si>
    <t>lsMantenimiento</t>
  </si>
  <si>
    <t>2.7.2.6.01</t>
  </si>
  <si>
    <t>Mantenimiento y reparación de equipos para computación</t>
  </si>
  <si>
    <t>2.7.2.2.01</t>
  </si>
  <si>
    <t>2.7.2.4.01</t>
  </si>
  <si>
    <t>Mantenimiento y reparación de maquinarias y equipos</t>
  </si>
  <si>
    <t>2.7.1.7.01</t>
  </si>
  <si>
    <t>Mantenimiento y reparación de muebles y equipos de oficina</t>
  </si>
  <si>
    <t>2.7.1.6.01</t>
  </si>
  <si>
    <t>2.7.1.4.01</t>
  </si>
  <si>
    <t>lsMaterialesdeLimpieza</t>
  </si>
  <si>
    <t>Muebles de alojamiento</t>
  </si>
  <si>
    <t>lsMueblesdeAlojamiento</t>
  </si>
  <si>
    <t>2.6.1.2.02</t>
  </si>
  <si>
    <t>lsMueblesdeOficina</t>
  </si>
  <si>
    <t>2.6.1.1.01</t>
  </si>
  <si>
    <t>lsObrasMenoresEdificaciones</t>
  </si>
  <si>
    <t>2.7.1.1.01</t>
  </si>
  <si>
    <t>lsOtrosEquipos</t>
  </si>
  <si>
    <t>2.6.5.8.01</t>
  </si>
  <si>
    <t>lsPeaje</t>
  </si>
  <si>
    <t>Pinturas, barnices, lacas, diluyentes y absorbentes para pintura</t>
  </si>
  <si>
    <t>lsPinturas</t>
  </si>
  <si>
    <t>lsProductosArtesGraficas</t>
  </si>
  <si>
    <t>lsProductosdeCemento</t>
  </si>
  <si>
    <t>lsProductosdeLoza</t>
  </si>
  <si>
    <t>lsProductosdePapel</t>
  </si>
  <si>
    <t>lsProductosdeVidrio</t>
  </si>
  <si>
    <t>lsProductosElectricos</t>
  </si>
  <si>
    <t>lsProductosMedicinalesH</t>
  </si>
  <si>
    <t>lsProductosMetalicos</t>
  </si>
  <si>
    <t>Productos químicos de uso personal</t>
  </si>
  <si>
    <t>lsProductosQuimicos</t>
  </si>
  <si>
    <t>lsPublicidadyPropaganda</t>
  </si>
  <si>
    <t>Servicios técnicos y profesionales</t>
  </si>
  <si>
    <t>lsServiciosTecnicosProfesionales</t>
  </si>
  <si>
    <t>Sistemas de aire acondicionado, calefacción y de refrigeración industrial y comercial</t>
  </si>
  <si>
    <t>lsAireAcondicionado</t>
  </si>
  <si>
    <t>2.6.5.4.01</t>
  </si>
  <si>
    <t>Útiles de cocina y comedor</t>
  </si>
  <si>
    <t>lsUtilesdeCocina</t>
  </si>
  <si>
    <t>Útiles de escritorio, oficina, informática y de enseñanza</t>
  </si>
  <si>
    <t>lsUtilesdeOficina</t>
  </si>
  <si>
    <t>Útiles menores médico-quirúrgicos</t>
  </si>
  <si>
    <t>lsUtilesMenoresMQ</t>
  </si>
  <si>
    <t>lsViaticosDP</t>
  </si>
  <si>
    <t>Anticipo Financiero</t>
  </si>
  <si>
    <t>Recursos externos</t>
  </si>
  <si>
    <t>Venta de servicios</t>
  </si>
  <si>
    <t>lsFuentesFinanciamiento</t>
  </si>
  <si>
    <t>Tipo de Intervención</t>
  </si>
  <si>
    <t>LsTipoEESS</t>
  </si>
  <si>
    <t>Tipo EESS</t>
  </si>
  <si>
    <t>Alquiler</t>
  </si>
  <si>
    <t>lsTipoIntervencion</t>
  </si>
  <si>
    <t>Reparación</t>
  </si>
  <si>
    <t>Mantenimiento</t>
  </si>
  <si>
    <t>lsMantenimientoyReparacion</t>
  </si>
  <si>
    <t>Compra</t>
  </si>
  <si>
    <t>2.2.5.1.01</t>
  </si>
  <si>
    <t>Alquiler de edicficio</t>
  </si>
  <si>
    <t>2.6.9.2.01</t>
  </si>
  <si>
    <t>Edificaciones no residenciales</t>
  </si>
  <si>
    <t>Servicios de pinturas y derivados con fines de higienes y embellecimiento</t>
  </si>
  <si>
    <t>Mantenimiento y reparación de obras civiles en instalaciones vacias</t>
  </si>
  <si>
    <t>2.7.2.1.01</t>
  </si>
  <si>
    <t>Mantenimiento y reparación de muebles y equipos de oficinas</t>
  </si>
  <si>
    <t>Mantenimiento y reparación de equipos para compuntación</t>
  </si>
  <si>
    <t>Mantenimiento y reparación de equipos de transporte</t>
  </si>
  <si>
    <t>PPGR4</t>
  </si>
  <si>
    <t>PPGR5</t>
  </si>
  <si>
    <t>Tipos de Acciones</t>
  </si>
  <si>
    <t>ls_TiposAcciones</t>
  </si>
  <si>
    <t>ls_ComprayAlquiler</t>
  </si>
  <si>
    <t>Vehículos y Equipo de Transporte</t>
  </si>
  <si>
    <t>Valor Total Estimado</t>
  </si>
  <si>
    <t>1. El Seibo</t>
  </si>
  <si>
    <t>7. Villa Riva</t>
  </si>
  <si>
    <t>Duarte</t>
  </si>
  <si>
    <t>6. Pimentel</t>
  </si>
  <si>
    <t>5. Las Guáranas</t>
  </si>
  <si>
    <t>4. Eugenio María de Hostos</t>
  </si>
  <si>
    <t>3. Castillo</t>
  </si>
  <si>
    <t>2. Arenoso</t>
  </si>
  <si>
    <t>1. San Francisco de Macorís</t>
  </si>
  <si>
    <t>Valverde</t>
  </si>
  <si>
    <t>5. Restauración</t>
  </si>
  <si>
    <t>4. Partido</t>
  </si>
  <si>
    <t>3. Loma de Cabrera</t>
  </si>
  <si>
    <t>Santiago</t>
  </si>
  <si>
    <t>2. El Pino</t>
  </si>
  <si>
    <t>1. Dajabón</t>
  </si>
  <si>
    <t>11. Vicente Noble</t>
  </si>
  <si>
    <t>Barahona</t>
  </si>
  <si>
    <t>10. Polo</t>
  </si>
  <si>
    <t>9. Paraíso</t>
  </si>
  <si>
    <t>8. Las Salinas</t>
  </si>
  <si>
    <t>7. La Ciénaga</t>
  </si>
  <si>
    <t>6. Jaquimeyes</t>
  </si>
  <si>
    <t>Peravia</t>
  </si>
  <si>
    <t>5. Fundación</t>
  </si>
  <si>
    <t>Pedernales</t>
  </si>
  <si>
    <t>4. Enriquillo</t>
  </si>
  <si>
    <t>3. El Peñón</t>
  </si>
  <si>
    <t>Montecristi</t>
  </si>
  <si>
    <t>2. Cabral</t>
  </si>
  <si>
    <t>1. Barahona</t>
  </si>
  <si>
    <t>5. Villa Jaragua</t>
  </si>
  <si>
    <t>Bahoruco</t>
  </si>
  <si>
    <t>4. Tamayo</t>
  </si>
  <si>
    <t>3. Los Ríos</t>
  </si>
  <si>
    <t>2. Galván</t>
  </si>
  <si>
    <t>Independencia</t>
  </si>
  <si>
    <t>1. Neiba</t>
  </si>
  <si>
    <t>10. Tábara Arriba</t>
  </si>
  <si>
    <t>Azua</t>
  </si>
  <si>
    <t>9. Sabana Yegua</t>
  </si>
  <si>
    <t>Espaillat</t>
  </si>
  <si>
    <t>8. Pueblo Viejo</t>
  </si>
  <si>
    <t>7. Peralta</t>
  </si>
  <si>
    <t>6. Padre Las Casas</t>
  </si>
  <si>
    <t>5. Las Yayas de Viajama</t>
  </si>
  <si>
    <t>4. Las Charcas</t>
  </si>
  <si>
    <t>3. Guayabal</t>
  </si>
  <si>
    <t>2. Estebanía</t>
  </si>
  <si>
    <t>1. Azua de Compostela</t>
  </si>
  <si>
    <t>Distrito Nacional</t>
  </si>
  <si>
    <t>PROVINCIAS</t>
  </si>
  <si>
    <t>MUNICIPIOS</t>
  </si>
  <si>
    <t>2. Miches</t>
  </si>
  <si>
    <t>1. Comendador</t>
  </si>
  <si>
    <t>2. Bánica</t>
  </si>
  <si>
    <t>3. El Llano</t>
  </si>
  <si>
    <t>4. Hondo Valle</t>
  </si>
  <si>
    <t>5. Juan Santiago</t>
  </si>
  <si>
    <t>6. Pedro Santana</t>
  </si>
  <si>
    <t>1. Moca</t>
  </si>
  <si>
    <t>2. Cayetano Germosén</t>
  </si>
  <si>
    <t>3. Gaspar Hernández</t>
  </si>
  <si>
    <t>4. Jamao al Norte</t>
  </si>
  <si>
    <t>1. Hato Mayor del Rey</t>
  </si>
  <si>
    <t>2. El Valle</t>
  </si>
  <si>
    <t>3. Sabana de la Mar</t>
  </si>
  <si>
    <t>1. Salcedo</t>
  </si>
  <si>
    <t>2. Tenares</t>
  </si>
  <si>
    <t>3. Villa Tapia</t>
  </si>
  <si>
    <t>1. Jimaní</t>
  </si>
  <si>
    <t>2. Cristóbal</t>
  </si>
  <si>
    <t>3. Duvergé</t>
  </si>
  <si>
    <t>4. La Descubierta</t>
  </si>
  <si>
    <t>5. Mella</t>
  </si>
  <si>
    <t>6. Postrer Río</t>
  </si>
  <si>
    <t>1. Higüey</t>
  </si>
  <si>
    <t>2. San Rafael del Yuma</t>
  </si>
  <si>
    <t>1. La Romana</t>
  </si>
  <si>
    <t>2. Guaymate</t>
  </si>
  <si>
    <t>3. Villa Hermosa</t>
  </si>
  <si>
    <t>1. La Concepción de La Vega</t>
  </si>
  <si>
    <t>2. Constanza</t>
  </si>
  <si>
    <t>3. Jarabacoa</t>
  </si>
  <si>
    <t>4. Jima Abajo</t>
  </si>
  <si>
    <t>1. Nagua</t>
  </si>
  <si>
    <t>2. Cabrera</t>
  </si>
  <si>
    <t>3. El Factor</t>
  </si>
  <si>
    <t>4. Río San Juan</t>
  </si>
  <si>
    <t>1. Bonao</t>
  </si>
  <si>
    <t>2. Maimón</t>
  </si>
  <si>
    <t>3. Piedra Blanca</t>
  </si>
  <si>
    <t>1. Montecristi</t>
  </si>
  <si>
    <t>2. Castañuela</t>
  </si>
  <si>
    <t>3. Guayubín</t>
  </si>
  <si>
    <t>4. Las Matas de Santa Cruz</t>
  </si>
  <si>
    <t>5. Pepillo Salcedo</t>
  </si>
  <si>
    <t>6. Villa Vásquez</t>
  </si>
  <si>
    <t>1. Monte Plata</t>
  </si>
  <si>
    <t>2. Bayaguana</t>
  </si>
  <si>
    <t>3. Peralvillo</t>
  </si>
  <si>
    <t>4 Sabana Grande de Boyá</t>
  </si>
  <si>
    <t>5 Yamasá</t>
  </si>
  <si>
    <t>1. Pedernales</t>
  </si>
  <si>
    <t>2. Oviedo</t>
  </si>
  <si>
    <t>1. Baní</t>
  </si>
  <si>
    <t>2. Nizao</t>
  </si>
  <si>
    <t>1. Puerto Plata</t>
  </si>
  <si>
    <t>2. Altamira</t>
  </si>
  <si>
    <t>3. Guananico</t>
  </si>
  <si>
    <t>4. Imbert</t>
  </si>
  <si>
    <t>5. Los Hidalgos</t>
  </si>
  <si>
    <t>6. Luperón</t>
  </si>
  <si>
    <t>7. Sosúa</t>
  </si>
  <si>
    <t>8. Villa Isabela</t>
  </si>
  <si>
    <t>9. Villa Montellano</t>
  </si>
  <si>
    <t>1. Samaná</t>
  </si>
  <si>
    <t>2. Las Terrenas</t>
  </si>
  <si>
    <t>3. Sánchez</t>
  </si>
  <si>
    <t>1. San Cristóbal</t>
  </si>
  <si>
    <t>2. Bajos de Haina</t>
  </si>
  <si>
    <t>3. Cambita Garabito</t>
  </si>
  <si>
    <t>4. Los Cacaos</t>
  </si>
  <si>
    <t>5. Sabana Grande de Palenque</t>
  </si>
  <si>
    <t>6. San Gregorio de Nigua</t>
  </si>
  <si>
    <t>7. Villa Altagracia</t>
  </si>
  <si>
    <t>8. Yaguate</t>
  </si>
  <si>
    <t>1. San José de Ocoa</t>
  </si>
  <si>
    <t>2. Rancho Arriba</t>
  </si>
  <si>
    <t>3. Sabana Larga</t>
  </si>
  <si>
    <t>1. San Juan de la Maguana</t>
  </si>
  <si>
    <t>2. Bohechío</t>
  </si>
  <si>
    <t>3. El Cercado</t>
  </si>
  <si>
    <t>4. Juan de Herrera</t>
  </si>
  <si>
    <t>5. Las Matas de Farfán</t>
  </si>
  <si>
    <t>6. Vallejuelo</t>
  </si>
  <si>
    <t>1. San Pedro de Macorís</t>
  </si>
  <si>
    <t>2. Consuelo</t>
  </si>
  <si>
    <t>3. Guayacanes</t>
  </si>
  <si>
    <t>4. San José de Los Llanos</t>
  </si>
  <si>
    <t>5. Quisqueya</t>
  </si>
  <si>
    <t>6. Ramón Santana</t>
  </si>
  <si>
    <t>1. Cotuí</t>
  </si>
  <si>
    <t>2. Cevicos</t>
  </si>
  <si>
    <t>3. Fantino</t>
  </si>
  <si>
    <t>4. La Mata</t>
  </si>
  <si>
    <t>1. Santiago</t>
  </si>
  <si>
    <t>2. Bisonó</t>
  </si>
  <si>
    <t>3. Jánico</t>
  </si>
  <si>
    <t>4. Licey al Medio</t>
  </si>
  <si>
    <t>5. Puñal</t>
  </si>
  <si>
    <t>6. Sabana Iglesia</t>
  </si>
  <si>
    <t>8. San José de las Matas</t>
  </si>
  <si>
    <t>7. Tamboril</t>
  </si>
  <si>
    <t>9. Villa González</t>
  </si>
  <si>
    <t>1. San Ignacio de Sabaneta</t>
  </si>
  <si>
    <t>2. Los Almácigos</t>
  </si>
  <si>
    <t>3. Monción</t>
  </si>
  <si>
    <t>1. Santo Domingo Este</t>
  </si>
  <si>
    <t>2. Boca Chica</t>
  </si>
  <si>
    <t>3. Los Alcarrizos</t>
  </si>
  <si>
    <t>4. Pedro Brand</t>
  </si>
  <si>
    <t>5. San Antonio de Guerra</t>
  </si>
  <si>
    <t>6. Santo Domingo Norte</t>
  </si>
  <si>
    <t>7. Santo Domingo Oeste</t>
  </si>
  <si>
    <t>1. Mao</t>
  </si>
  <si>
    <t>2. Esperanza</t>
  </si>
  <si>
    <t>3. Laguna Salada</t>
  </si>
  <si>
    <t>REGIONES</t>
  </si>
  <si>
    <t>2.6.4.1.01</t>
  </si>
  <si>
    <t>Identificación de necesidades de equipos</t>
  </si>
  <si>
    <t>Identificacion de necesidades de infraestructuras</t>
  </si>
  <si>
    <t>Identificación de necesidades de insumos</t>
  </si>
  <si>
    <t>Identificación de actividades</t>
  </si>
  <si>
    <t>Nómina</t>
  </si>
  <si>
    <t>DISTRITO NACIONAL</t>
  </si>
  <si>
    <t>MONTE PLATA</t>
  </si>
  <si>
    <t>SANTO DOMINGO</t>
  </si>
  <si>
    <t>PERAVIA</t>
  </si>
  <si>
    <t>ESPAILLAT</t>
  </si>
  <si>
    <t>PUERTO PLATA</t>
  </si>
  <si>
    <t>SANTIAGO</t>
  </si>
  <si>
    <t>DUARTE</t>
  </si>
  <si>
    <t>HERMANAS MIRABAL</t>
  </si>
  <si>
    <t>BAHORUCO</t>
  </si>
  <si>
    <t>BARAHONA</t>
  </si>
  <si>
    <t>INDEPENDENCIA</t>
  </si>
  <si>
    <t>PEDERNALES</t>
  </si>
  <si>
    <t>EL SEIBO</t>
  </si>
  <si>
    <t>HATO MAYOR</t>
  </si>
  <si>
    <t>LA ALTAGRACIA</t>
  </si>
  <si>
    <t>LA ROMANA</t>
  </si>
  <si>
    <t>AZUA</t>
  </si>
  <si>
    <t>SAN JUAN</t>
  </si>
  <si>
    <t>MONTECRISTI</t>
  </si>
  <si>
    <t>VALVERDE</t>
  </si>
  <si>
    <t>LA VEGA</t>
  </si>
  <si>
    <t>MONSEÑOR NOUEL</t>
  </si>
  <si>
    <t>DAJABÓN</t>
  </si>
  <si>
    <t>ELÍAS PIÑA</t>
  </si>
  <si>
    <t>MARÍA TRINIDAD SÁNCHEZ</t>
  </si>
  <si>
    <t>SAMANÁ</t>
  </si>
  <si>
    <t>SAN CRISTÓBAL</t>
  </si>
  <si>
    <t>SAN JOSÉ DE OCOA</t>
  </si>
  <si>
    <t>SAN PEDRO DE MACORÍS</t>
  </si>
  <si>
    <t>SÁNCHEZ RAMÍREZ</t>
  </si>
  <si>
    <t>SANTIAGO RODRÍGUEZ</t>
  </si>
  <si>
    <t>Dajabon</t>
  </si>
  <si>
    <t>El_Seibo</t>
  </si>
  <si>
    <t>Elias_Pina</t>
  </si>
  <si>
    <t>Hato_Mayor</t>
  </si>
  <si>
    <t>Hermanas_Mirabal</t>
  </si>
  <si>
    <t>La_Altagracia</t>
  </si>
  <si>
    <t>La_Romana</t>
  </si>
  <si>
    <t>La_Vega</t>
  </si>
  <si>
    <t>Monte_Plata</t>
  </si>
  <si>
    <t>Maria_Trinidad_Sanchez</t>
  </si>
  <si>
    <t>Monsenor_Nouel</t>
  </si>
  <si>
    <t>Puerto_Plata</t>
  </si>
  <si>
    <t>Samana</t>
  </si>
  <si>
    <t>San_Cristobal</t>
  </si>
  <si>
    <t>San_Jose_de_Ocoa</t>
  </si>
  <si>
    <t>San_Juan</t>
  </si>
  <si>
    <t>San_Pedro_de_Macoris</t>
  </si>
  <si>
    <t>Sanchez_Ramirez</t>
  </si>
  <si>
    <t>Santiago_Rodriguez</t>
  </si>
  <si>
    <t>Santo_Domingo</t>
  </si>
  <si>
    <t>Distrito_Nacional</t>
  </si>
  <si>
    <t>ListaProvincia</t>
  </si>
  <si>
    <t>Definidos y estandarizados los mecanismos, instrumentos de medición y reporte de los planes y programas.</t>
  </si>
  <si>
    <t>Obj1.10 - Fortalecer el sistema de monitoreo y evaluación, para la toma de decisiones basado en información de calidad y acorde a los objetivos propuestos.</t>
  </si>
  <si>
    <t>Tipo de Equipo</t>
  </si>
  <si>
    <t>lsInsumosEquipos</t>
  </si>
  <si>
    <t>lsEquiposTransporte</t>
  </si>
  <si>
    <t>2.6.4.2.01</t>
  </si>
  <si>
    <t>2.6.4.8.01</t>
  </si>
  <si>
    <t>Item</t>
  </si>
  <si>
    <t>POA</t>
  </si>
  <si>
    <t>AREA</t>
  </si>
  <si>
    <t>TIPO</t>
  </si>
  <si>
    <t>ID_Dependendencia</t>
  </si>
  <si>
    <t>Nominas</t>
  </si>
  <si>
    <t>SNS - Dirección Central</t>
  </si>
  <si>
    <t>Dirección</t>
  </si>
  <si>
    <t>Sub Dirección</t>
  </si>
  <si>
    <t xml:space="preserve">Oficina: </t>
  </si>
  <si>
    <t xml:space="preserve">División: </t>
  </si>
  <si>
    <t xml:space="preserve">Departamento: </t>
  </si>
  <si>
    <t xml:space="preserve">Sub Dirección: </t>
  </si>
  <si>
    <t xml:space="preserve">Dirección: </t>
  </si>
  <si>
    <t>Estimación de ingresos por cuentas</t>
  </si>
  <si>
    <t>Otros Aportes</t>
  </si>
  <si>
    <t>Aportes SNS Nómina</t>
  </si>
  <si>
    <t>Venta de Servicios y Otros Ingresos</t>
  </si>
  <si>
    <t>Total Ingresos RD$</t>
  </si>
  <si>
    <t xml:space="preserve">Identificación de Productos/Resultados </t>
  </si>
  <si>
    <t>Columna1</t>
  </si>
  <si>
    <t>Línea Base</t>
  </si>
  <si>
    <t xml:space="preserve">Nombre Indicador </t>
  </si>
  <si>
    <t>Línea Basal</t>
  </si>
  <si>
    <t xml:space="preserve">Numerador </t>
  </si>
  <si>
    <t>Denominador</t>
  </si>
  <si>
    <t>Rango de Gestión</t>
  </si>
  <si>
    <t xml:space="preserve">Bueno </t>
  </si>
  <si>
    <t>Aceptable</t>
  </si>
  <si>
    <t>Deficiente</t>
  </si>
  <si>
    <t>Primer Trimestre</t>
  </si>
  <si>
    <t>Segundo Trimestre</t>
  </si>
  <si>
    <t>Tercer Trimestre</t>
  </si>
  <si>
    <t>Cuarto Trimestre</t>
  </si>
  <si>
    <t>Siglas Dependencias DC-SNS</t>
  </si>
  <si>
    <t>Área Organizacional</t>
  </si>
  <si>
    <t>Nº Productos</t>
  </si>
  <si>
    <t>Nº Actividades</t>
  </si>
  <si>
    <t>% (Actividades)</t>
  </si>
  <si>
    <t>% (Presupuesto)</t>
  </si>
  <si>
    <t>Total</t>
  </si>
  <si>
    <t>% (Productos)</t>
  </si>
  <si>
    <t xml:space="preserve"> Atención a Usuarios (DAU)</t>
  </si>
  <si>
    <t>Comité Etica Pública (CEP)</t>
  </si>
  <si>
    <t>Administración (DAD)</t>
  </si>
  <si>
    <t>Dirección Centros Hospitalarios (DCH)</t>
  </si>
  <si>
    <t>Emergencia y Desastres (DED)</t>
  </si>
  <si>
    <t>Dirección Ejecutiva (DEJ)</t>
  </si>
  <si>
    <t>Gestión Humana (DGH)</t>
  </si>
  <si>
    <t>Infraestructura y Equipos (DIE)</t>
  </si>
  <si>
    <t>Monitoreo y Evaluación (DME)</t>
  </si>
  <si>
    <t>Planificación (DPD)</t>
  </si>
  <si>
    <t>Sistema de Información (DSI)</t>
  </si>
  <si>
    <t>Asistencia a la Red (DAR)</t>
  </si>
  <si>
    <t>Calidad Institucional (DCI)</t>
  </si>
  <si>
    <t>Control y Fiscalización (OCF)</t>
  </si>
  <si>
    <t>Servicios Diagnósticos y Sangre (SDS)</t>
  </si>
  <si>
    <t>Pasantía Médica (PSM)</t>
  </si>
  <si>
    <t>Cooperación Internacional (COP)</t>
  </si>
  <si>
    <t>Materno-Infantil (MIA)</t>
  </si>
  <si>
    <t>Tecnología (DTI)</t>
  </si>
  <si>
    <t>Consultoría Jurídica (DCJ)</t>
  </si>
  <si>
    <t>Comunicación Estratégica (DCE)</t>
  </si>
  <si>
    <t>Dirección Primer Nivel (DPN)</t>
  </si>
  <si>
    <t>Cantidad acciones/actividades/trimestre</t>
  </si>
  <si>
    <t>Seguridad Física (DSF)</t>
  </si>
  <si>
    <t>Financiero (DF)</t>
  </si>
  <si>
    <t>Odontología (ODO)</t>
  </si>
  <si>
    <t>Medicamentos e Insumos (DMI)</t>
  </si>
  <si>
    <t>Prioridades Directivas</t>
  </si>
  <si>
    <t>Desarrollo y Gestión de la Red de Servicios</t>
  </si>
  <si>
    <t>Transparencia Institucional</t>
  </si>
  <si>
    <t>Gestión Integral de Información</t>
  </si>
  <si>
    <t>Gestión y Control de la Planificación Institucional</t>
  </si>
  <si>
    <t>Promoción y Cultura de Innovación</t>
  </si>
  <si>
    <t>Disminución de la Mortalidad Materna e Infantil</t>
  </si>
  <si>
    <t>Gestionar y fortalecer el Talento Humano</t>
  </si>
  <si>
    <t>Automatización Tecnológica</t>
  </si>
  <si>
    <t>Cultura de Servicios y Gestión de Usuarios</t>
  </si>
  <si>
    <t>Fortalecimiento de la Veeduría y participación social</t>
  </si>
  <si>
    <t>Calidad de la Atención Clínica</t>
  </si>
  <si>
    <t>Servicio Regional de Salud Metropolitano (SRSM)</t>
  </si>
  <si>
    <t>Servicio Regional de Salud Valdesia (SRSV)</t>
  </si>
  <si>
    <t>Servicio Regional de Salud Norcentral (SRSNC)</t>
  </si>
  <si>
    <t>Servicio Regional de Salud Enriquillo (SRSEN)</t>
  </si>
  <si>
    <t>Servicio Regional de Salud Nordeste (SRSND)</t>
  </si>
  <si>
    <t>Servicio Regional de Salud Este (SRSES)</t>
  </si>
  <si>
    <t>Servicio Regional de Salud El Valle (SRSEV)</t>
  </si>
  <si>
    <t>Servicio Regional de Cibao Occidental (SRSCO)</t>
  </si>
  <si>
    <t>Servicio Regional de Salud Cibao Central (SRSCC)</t>
  </si>
  <si>
    <t>Siglas SRS</t>
  </si>
  <si>
    <t>Centros Hospitalarios</t>
  </si>
  <si>
    <t>Gestión Clínica</t>
  </si>
  <si>
    <t>Planificación y Desarrollo</t>
  </si>
  <si>
    <t>Tecnología</t>
  </si>
  <si>
    <t>Seguridad</t>
  </si>
  <si>
    <t>Fiscalización y Control</t>
  </si>
  <si>
    <t>Gestión de la Información</t>
  </si>
  <si>
    <t>Recursos Humanos</t>
  </si>
  <si>
    <t>Administrativa-Financiera</t>
  </si>
  <si>
    <t>Centros de Salud</t>
  </si>
  <si>
    <t>Abastecimiento y Medicamentos</t>
  </si>
  <si>
    <t>Calidad de los Servicios y Gestión de Usuarios</t>
  </si>
  <si>
    <t>Infrestructura y Hostelería</t>
  </si>
  <si>
    <t>Insumo/Rubro</t>
  </si>
  <si>
    <t>Óptimo</t>
  </si>
  <si>
    <t>Total actividades del año 2020</t>
  </si>
  <si>
    <t>Tabla Resumen POA 2020</t>
  </si>
  <si>
    <t>Calidad Servicios de Salud (CSS)</t>
  </si>
  <si>
    <t>Gobernanza fortalecida</t>
  </si>
  <si>
    <t>Fortalecimiento de la Planificación Institucional</t>
  </si>
  <si>
    <t>Modelo de Gestión de Calidad Intitucional</t>
  </si>
  <si>
    <t>Desarrollo de un Sistema de Monitoreo de la calidad del servicio</t>
  </si>
  <si>
    <t>Protocolo Auditoría Calidad del Dato</t>
  </si>
  <si>
    <t>Implementación del Expedientes Integral de Salud</t>
  </si>
  <si>
    <t>Despliegue del Sistema de información de producción de servicios</t>
  </si>
  <si>
    <t>Fortalecimiento de la estructura tecnológica de la Red SNS</t>
  </si>
  <si>
    <t>Mejora de la hostelería hospitalaria</t>
  </si>
  <si>
    <t>Implementación del Sistema de Administración de Bienes</t>
  </si>
  <si>
    <t>Implementación de las NOBACI</t>
  </si>
  <si>
    <t>Fortalecimiento de la gestión financiera de la Red</t>
  </si>
  <si>
    <t>Portales de Transparencia de la Red SNS</t>
  </si>
  <si>
    <t>Fortalecimiento de los servicios de atención a pacientes conTB- VIH</t>
  </si>
  <si>
    <t>Fortalecimiento de los servicios de atención a pacientes con TB-VIH</t>
  </si>
  <si>
    <t>Acceso a Servicios Diagnósticos y Gestión de Sangre Segura</t>
  </si>
  <si>
    <t>Despliegue Inicativa Madre y Bebé bien cuidados</t>
  </si>
  <si>
    <t>Provisión de servicios Salud Materno, Neonatal y Adolescente</t>
  </si>
  <si>
    <t>Mejora de la provisión de medicamentos e insumos</t>
  </si>
  <si>
    <t xml:space="preserve">Provisión de servicios de salud bucal individual y colectiva </t>
  </si>
  <si>
    <t>Provisión de servicios de prevención de cáncer cérvico uterino</t>
  </si>
  <si>
    <t xml:space="preserve"> Despliegue Ruta Critica para el desarrollo del Modelo de Atención</t>
  </si>
  <si>
    <t>Fortalecimiento de los servicios de emergencia y apoyo ante desastres en la Red SNS</t>
  </si>
  <si>
    <t>Provisión de servicios a usuarios con enfermedades crónicas no transmisibles y adultos mayores</t>
  </si>
  <si>
    <t>Plan de capacitación Institucional</t>
  </si>
  <si>
    <t>Política de Recursos Humanos (Clima  y seguridad Laboral)</t>
  </si>
  <si>
    <t>Planificación de Recursos Humanos Servicios Regionales de Salud.</t>
  </si>
  <si>
    <t>Elaboracion Plan Anual Capacitacion</t>
  </si>
  <si>
    <t xml:space="preserve"> Implementación de los Módulos Sistema de Administración de Servidores Públicos (SASP) en la Red</t>
  </si>
  <si>
    <t xml:space="preserve"> Fortalecimiento del Régimen Etico y disciplinario en  SRS</t>
  </si>
  <si>
    <t>Implementación del  Componente de Reclutamiento y Selección.</t>
  </si>
  <si>
    <t xml:space="preserve">Implementación Registro Novedad Licencias </t>
  </si>
  <si>
    <t>Implementación de los Componentes II y III del proceso de Evaluación del Desempeño</t>
  </si>
  <si>
    <t>Optimización Componente Metas del Proceso de Evaluacion del Desempeño</t>
  </si>
  <si>
    <t>Fortalecimiento de la infraestructura tecnnológica</t>
  </si>
  <si>
    <t>Disminución de las Listas de Espera</t>
  </si>
  <si>
    <t>Fortalecimiento del sistema de información de la Red</t>
  </si>
  <si>
    <t>Formularios primarios estandarizados</t>
  </si>
  <si>
    <t xml:space="preserve"> Ejecución del Programa de Auditoría Calidad del Dato</t>
  </si>
  <si>
    <t>Catàlogo de establecimientos de salud de la red</t>
  </si>
  <si>
    <t>Personal de estadísticas capacitado.</t>
  </si>
  <si>
    <t>Conectividad de la Red</t>
  </si>
  <si>
    <t xml:space="preserve">Objecciones Medicas Disminuidas </t>
  </si>
  <si>
    <t>Despliegue del convenio marco en los CEAS</t>
  </si>
  <si>
    <t>Implementación del Circulo de Desarrollo Gerencial</t>
  </si>
  <si>
    <t xml:space="preserve">Sistema del EIS implementado con un registro minimo de un 20% </t>
  </si>
  <si>
    <t xml:space="preserve"> Programa de Gestion Cita </t>
  </si>
  <si>
    <t xml:space="preserve">Implementación de los Comités de Veeduría
</t>
  </si>
  <si>
    <t>Fortalecimientos de los Servicios Materno Infantil y Neonatal</t>
  </si>
  <si>
    <t xml:space="preserve">
Sistema de Salud Ambiental Hospitalaria (SAH)</t>
  </si>
  <si>
    <t>Conformación de los Comites de Salud Hospitalarios</t>
  </si>
  <si>
    <t>Fortalecimiento de la Red de Emergencias de forma humanizada, eficiente y de calidad</t>
  </si>
  <si>
    <t>Desarrollo, Gestión y coordinación  de traslados de pacientes en las redes de servicios de emergencias.</t>
  </si>
  <si>
    <t>Preparación y Respuesta a Emergencias de Salud Publica y Desastres</t>
  </si>
  <si>
    <t>Despliegue de los instrumentos de Gestión Clínica</t>
  </si>
  <si>
    <t>Conectividad de la Red SNS</t>
  </si>
  <si>
    <t>Fortalecidos los Servicios de Atención Integral (SAIs) para el VIH-SIDA</t>
  </si>
  <si>
    <t>Deteccion, Diagnostico y Tratamiento (DDT) en los Servicios, para el fin de la TB 2035</t>
  </si>
  <si>
    <t>Fortalecidos los Servicios de Malaria en la Red de Establecimientos</t>
  </si>
  <si>
    <t>Fortalecimiento a la Gestion de Suministro y Abastecimiento de medicamentos</t>
  </si>
  <si>
    <t>Fortalecimiento de los Servicios de Atención a población adolescente</t>
  </si>
  <si>
    <t>Fortalecimiento de los Servicios de Atención Materno Infantil</t>
  </si>
  <si>
    <t xml:space="preserve">Estandarización de los Sub-portales de Trasparencia de la Red SNS </t>
  </si>
  <si>
    <t>Conformación Comisiones de Ética</t>
  </si>
  <si>
    <t>Fortalecimiento de la gestión de usuarios para la adhesión a la cultura de servicios</t>
  </si>
  <si>
    <t xml:space="preserve">Fortalecimiento de la provisión de servicios odontológicos </t>
  </si>
  <si>
    <t>Concluidos los acuerdos intrasectoriales e  intersectoriales.</t>
  </si>
  <si>
    <t>Deteccion, Diagnostico y Tratamiento (DDT) en los Servicios, para el fin de la TB 2036</t>
  </si>
  <si>
    <t>Deteccion, Diagnostico y Tratamiento (DDT) en los Servicios, para el fin de la TB 2037</t>
  </si>
  <si>
    <t>SRSNC1.1.3.1.01</t>
  </si>
  <si>
    <t>SRSNC1.1.3.1.02</t>
  </si>
  <si>
    <t>SRSNC1.1.3.1.03</t>
  </si>
  <si>
    <t>SRSNC1.1.3.1.04</t>
  </si>
  <si>
    <t>SRSNC1.1.3.1.05</t>
  </si>
  <si>
    <t>SRSNC1.1.3.1.06</t>
  </si>
  <si>
    <t>SRSNC1.1.3.1.07</t>
  </si>
  <si>
    <t>SRSNC1.1.3.1.08</t>
  </si>
  <si>
    <t>SRSNC1.1.3.2.01</t>
  </si>
  <si>
    <t>SRSNC1.1.3.2.04</t>
  </si>
  <si>
    <t>SRSNC1.1.3.2.05</t>
  </si>
  <si>
    <t>SRSNC1.1.3.2.06</t>
  </si>
  <si>
    <t>SRSNC1.1.3.2.07</t>
  </si>
  <si>
    <t>SRSNC1.1.2.3.01</t>
  </si>
  <si>
    <t>SRSNC1.6.3.4.01</t>
  </si>
  <si>
    <t>SRSNC1.6.4.5.01</t>
  </si>
  <si>
    <t>SRSNC1.6.4.6.01</t>
  </si>
  <si>
    <t>SRSNC1.6.4.6.02</t>
  </si>
  <si>
    <t>SRSNC1.6.1.7.01</t>
  </si>
  <si>
    <t>SRSNC1.6.1.7.02</t>
  </si>
  <si>
    <t>SRSNC1.6.1.7.03</t>
  </si>
  <si>
    <t>SRSNC1.6.4.6.03</t>
  </si>
  <si>
    <t>SRSNC1.6.3.8.01</t>
  </si>
  <si>
    <t>SRSNC1.6.4.9.01</t>
  </si>
  <si>
    <t>SRSNC1.6.4.10.01</t>
  </si>
  <si>
    <t>SRSNC1.6.1.11.01</t>
  </si>
  <si>
    <t>SRSNC1.6.1.12.01</t>
  </si>
  <si>
    <t>SRSNC1.6.1.12.02</t>
  </si>
  <si>
    <t>SRSNC1.3.2.13.1</t>
  </si>
  <si>
    <t>SRSNC1.3.2.13.2</t>
  </si>
  <si>
    <t>SRSNC1.3.2.13.3</t>
  </si>
  <si>
    <t>SRSNC1.3.2.13.4</t>
  </si>
  <si>
    <t>SRSNC1.3.2.15.1</t>
  </si>
  <si>
    <t>SRSNC1.3.2.15.2</t>
  </si>
  <si>
    <t>SRSNC1.3.1.16.1</t>
  </si>
  <si>
    <t>SRSNC1.3.1.16.2</t>
  </si>
  <si>
    <t>SRSNC1.3.1.16.3</t>
  </si>
  <si>
    <t>SRSNC1.3.1.16.4</t>
  </si>
  <si>
    <t>SRSNC1.3.1.16.5</t>
  </si>
  <si>
    <t>SRSNC1.3.1.16.6</t>
  </si>
  <si>
    <t>SRSNC1.3.1.16.7</t>
  </si>
  <si>
    <t>SRSNC1.3.1.16.8</t>
  </si>
  <si>
    <t>SRSNC1.2.2.17.1</t>
  </si>
  <si>
    <t>SRSNC1.2.2.17.2</t>
  </si>
  <si>
    <t>SRSNC1.2.2.17.3</t>
  </si>
  <si>
    <t>SRSNC1.2.2.17.4</t>
  </si>
  <si>
    <t>SRSNC4.1.2.18.1</t>
  </si>
  <si>
    <t>SRSNC4.1.2.18.2</t>
  </si>
  <si>
    <t>SRSNC4.1.2.19.1</t>
  </si>
  <si>
    <t>SRSNC4.1.2.19.2</t>
  </si>
  <si>
    <t>SRSNC3.3.1.20.1</t>
  </si>
  <si>
    <t>SRSNC3.3.1.20.2</t>
  </si>
  <si>
    <t>SRSNC3.3.1.20.3</t>
  </si>
  <si>
    <t>SRSNC3.3.1.20.4</t>
  </si>
  <si>
    <t>SRSNC3.3.1.20.5</t>
  </si>
  <si>
    <t>SRSNC3.3.1.20.6</t>
  </si>
  <si>
    <t>SRSNC3.3.1.20.7</t>
  </si>
  <si>
    <t>SRSNC3.3.1.20.8</t>
  </si>
  <si>
    <t>SRSNC3.3.1.20.9</t>
  </si>
  <si>
    <t>SRSNC 4.1.3.21.1</t>
  </si>
  <si>
    <t>SRSNC 4.1.3.22.1</t>
  </si>
  <si>
    <t>SRSNC 4.1.3.22.2</t>
  </si>
  <si>
    <t>SRSNC 4.1.3.22.3</t>
  </si>
  <si>
    <t>SRSNC 4.1.3.22.4</t>
  </si>
  <si>
    <t>SRSNC 4.1.3.22.5</t>
  </si>
  <si>
    <t>SRSNC 4.1.3.22.6</t>
  </si>
  <si>
    <t>SRSNC 4.1.3.22.7</t>
  </si>
  <si>
    <t>SRSNC 4.1.3.22.8</t>
  </si>
  <si>
    <t>SRSNC 4.1.3.22.9</t>
  </si>
  <si>
    <t>SRSNC 4.1.3.22.10</t>
  </si>
  <si>
    <t>SRSNC 4.1.3.22.11</t>
  </si>
  <si>
    <t>SRSNC 4.1.3.22.12</t>
  </si>
  <si>
    <t>SRSNC 4.1.3.22.13</t>
  </si>
  <si>
    <t>SRSNC 4.1.3.22.14</t>
  </si>
  <si>
    <t>SRSNC 4.1.3.22.15</t>
  </si>
  <si>
    <t>SRSNC 4.1.3.22.17</t>
  </si>
  <si>
    <t>SRSNC 4.1.3.22.18</t>
  </si>
  <si>
    <t>SRSNC3.1.1.23.1</t>
  </si>
  <si>
    <t>SRSNC3.1.1.23.2</t>
  </si>
  <si>
    <t>SRSNC3.1.1.23.3</t>
  </si>
  <si>
    <t>SRSNC3.1.1.23.4</t>
  </si>
  <si>
    <t>SRSNC3.3.1.24.1</t>
  </si>
  <si>
    <t>SRSNC3.3.1.24.2</t>
  </si>
  <si>
    <t>SRSNC3.3.1.24.3</t>
  </si>
  <si>
    <t>SRSNC3.3.1.24.4</t>
  </si>
  <si>
    <t>SRSNC3.3.1.25.1</t>
  </si>
  <si>
    <t>SRSNC3.3.1.25.2</t>
  </si>
  <si>
    <t>SRSNC3.1.13.26.01</t>
  </si>
  <si>
    <t>SRSNC3.1.1.26.02</t>
  </si>
  <si>
    <t>SRSNC3.1.1.26.03</t>
  </si>
  <si>
    <t>SRSNC3.1.1.26.04</t>
  </si>
  <si>
    <t>SRSNC3.1.1.26.05</t>
  </si>
  <si>
    <t>SRSNC3.1.1.26.06</t>
  </si>
  <si>
    <t>SRSNC3.1.1.26.07</t>
  </si>
  <si>
    <t>SRSNC 4.1.39.27.1</t>
  </si>
  <si>
    <t>SRSNC 4.1.1.27.2</t>
  </si>
  <si>
    <t>SRSNC 4.1.1.27.4</t>
  </si>
  <si>
    <t>SRSNC 4.1.1.27.5</t>
  </si>
  <si>
    <t>SRSNC3.1.30.26.08</t>
  </si>
  <si>
    <t>SRSNC3.1.5.26.09</t>
  </si>
  <si>
    <t>SRSNC3.1.1.26.11</t>
  </si>
  <si>
    <t>SRSNC3.1.15.26.13</t>
  </si>
  <si>
    <t>SRSNC3.1.15.26.14</t>
  </si>
  <si>
    <t>SRSNC3.1.1.26.15</t>
  </si>
  <si>
    <t>SRSNC1.6.12.29.01</t>
  </si>
  <si>
    <t>SRSNC1.6.28.29.02</t>
  </si>
  <si>
    <t>SRSNC1.10.38.30.01</t>
  </si>
  <si>
    <t>SRSNC3.1.38.26.16</t>
  </si>
  <si>
    <t>SRSNC3.1.30.26.17</t>
  </si>
  <si>
    <t>SRSNC3.1.31.26.18</t>
  </si>
  <si>
    <t>SRSNC3.3.28.20.10</t>
  </si>
  <si>
    <t>SRSNC4.1.42.19.3</t>
  </si>
  <si>
    <t>SRSNC3.1.39.26.19</t>
  </si>
  <si>
    <t>SRSNC 4.1.27.22.19</t>
  </si>
  <si>
    <t>SRSNC 4.1.28.27.6</t>
  </si>
  <si>
    <t>SRSNC3.1.1.26.20</t>
  </si>
  <si>
    <t>SRSNC3.1.1.26.21</t>
  </si>
  <si>
    <t>SRSNC3.1.24.26.22</t>
  </si>
  <si>
    <t>SRSNC3.1.24.26.23</t>
  </si>
  <si>
    <t>SRSNC3.1.24.26.24</t>
  </si>
  <si>
    <t>SRSNC3.1.24.26.25</t>
  </si>
  <si>
    <t>SRSNC3.1.24.26.26</t>
  </si>
  <si>
    <t>SRSNC3.1.24.26.27</t>
  </si>
  <si>
    <t>SRSNC3.1.24.26.28</t>
  </si>
  <si>
    <t>SRSNC3.1.24.26.29</t>
  </si>
  <si>
    <t>SRSNC3.1.24.26.30</t>
  </si>
  <si>
    <t>SRSNC3.1.24.26.31</t>
  </si>
  <si>
    <t>SRSNC3.1.30.31.01</t>
  </si>
  <si>
    <t>SRSNC3.1.30.31.02</t>
  </si>
  <si>
    <t>SRSNC3.1.30.31.03</t>
  </si>
  <si>
    <t>SRSNC3.1.30.31.04</t>
  </si>
  <si>
    <t>SRSNC2.2.1.32.01</t>
  </si>
  <si>
    <t>SRSNC 2.2.2.33.01</t>
  </si>
  <si>
    <t>SRSNC 2.2.2.33.02</t>
  </si>
  <si>
    <t>SRSNC 2.2.2.33.03</t>
  </si>
  <si>
    <t>SRSNC1.1.2.34.01</t>
  </si>
  <si>
    <t>SRSNC2.2.24.35.01</t>
  </si>
  <si>
    <t>SRSNC2.2.25.36.01</t>
  </si>
  <si>
    <t>SRSNC2.2.25.37.01</t>
  </si>
  <si>
    <t>SRSNC2.2.23.38.01</t>
  </si>
  <si>
    <t>SRSNC2.2.25.39.01</t>
  </si>
  <si>
    <t>SRSNC2.2.25.40.01</t>
  </si>
  <si>
    <t>SRSNC2.2.25.41.01</t>
  </si>
  <si>
    <t>SRSNC1.6.1.42.01</t>
  </si>
  <si>
    <t>SRSNC1.6.1.42.02</t>
  </si>
  <si>
    <t>SRSNC3.1.1.43.01</t>
  </si>
  <si>
    <t>SRSNC3.1.1.43.02</t>
  </si>
  <si>
    <t>SRSNC1.2.5.44.01</t>
  </si>
  <si>
    <t>SRSNC1.3.7.45.01</t>
  </si>
  <si>
    <t>SRSNC1.3.7.46.01</t>
  </si>
  <si>
    <t>SRSNC1.1.3.47.01</t>
  </si>
  <si>
    <t>SRSNC1.6.14.48.01</t>
  </si>
  <si>
    <t>SRSNC1.6.14.48.02</t>
  </si>
  <si>
    <t>SRSNC1.6.14.49.01</t>
  </si>
  <si>
    <t>SRSNC1.2.2.50.01</t>
  </si>
  <si>
    <t>SRSNC1.2.2.50.02</t>
  </si>
  <si>
    <t>SRSNC3.1.28.51.01</t>
  </si>
  <si>
    <t>SRSNC3.1.28.51.02</t>
  </si>
  <si>
    <t>SRSNC1.10.1.52.01</t>
  </si>
  <si>
    <t>SRSNC1.10.1.52.02</t>
  </si>
  <si>
    <t>SRSNC4.1.42.53.01</t>
  </si>
  <si>
    <t>SRSNC4.1.42.53.02</t>
  </si>
  <si>
    <t>SRSNC3.1.30.54.01</t>
  </si>
  <si>
    <t>SRSNC3.1.30.54.02</t>
  </si>
  <si>
    <t>SRSNC3.1.30.54.03</t>
  </si>
  <si>
    <t>SRSNC3.1.30.54.04</t>
  </si>
  <si>
    <t>SRSNC3.1.30.54.05</t>
  </si>
  <si>
    <t>SRSNC3.1.1.55.01</t>
  </si>
  <si>
    <t>SRSNC3.3.38.56.01</t>
  </si>
  <si>
    <t>SRSNC3.3.38.56.02</t>
  </si>
  <si>
    <t>SRSNC3.3.38.56.03</t>
  </si>
  <si>
    <t>SRSNC3.3.38.56.04</t>
  </si>
  <si>
    <t>SRSNC3.3.38.56.05</t>
  </si>
  <si>
    <t>SRSNC3.3.38.56.06</t>
  </si>
  <si>
    <t>SRSNC1.2.6.58.01</t>
  </si>
  <si>
    <t>SRSNC1.2.6.58.02</t>
  </si>
  <si>
    <t>SRSNC3.1.31.59.01</t>
  </si>
  <si>
    <t>SRSNC3.1.31.59.02</t>
  </si>
  <si>
    <t>SRSNC3.1.31.59.03</t>
  </si>
  <si>
    <t>SRSNC3.1.29.60.01</t>
  </si>
  <si>
    <t>SRSNC3.1.29.60.02</t>
  </si>
  <si>
    <t>SRSNC3.1.29.60.03</t>
  </si>
  <si>
    <t>SRSNC3.1.29.60.04</t>
  </si>
  <si>
    <t>SRSNC3.1.29.60.05</t>
  </si>
  <si>
    <t>SRSNC3.1.29.60.06</t>
  </si>
  <si>
    <t>SRSNC4.1.40.61.01</t>
  </si>
  <si>
    <t>SRSNC4.1.40.61.02</t>
  </si>
  <si>
    <t>SRSNC4.1.40.61.03</t>
  </si>
  <si>
    <t>SRSNC4.1.40.61.04</t>
  </si>
  <si>
    <t>SRSNC4.1.40.61.05</t>
  </si>
  <si>
    <t>SRSNC3.3.42.62.01</t>
  </si>
  <si>
    <t>SRSNC3.3.42.62.02</t>
  </si>
  <si>
    <t>SRSNC3.3.42.62.03</t>
  </si>
  <si>
    <t>SRSNC3.3.42.62.04</t>
  </si>
  <si>
    <t>SRSNC3.1.29.63.01</t>
  </si>
  <si>
    <t>SRSNC3.1.29.63.02</t>
  </si>
  <si>
    <t>SRSNC3.1.29.63.03</t>
  </si>
  <si>
    <t>SRSNC3.1.32.64.01</t>
  </si>
  <si>
    <t>SRSNC3.1.32.64.02</t>
  </si>
  <si>
    <t>SRSNC3.1.32.64.03</t>
  </si>
  <si>
    <t>SRSNC3.1.32.64.04</t>
  </si>
  <si>
    <t>SRSNC3.1.32.64.05</t>
  </si>
  <si>
    <t>SRSNC3.1.32.64.06</t>
  </si>
  <si>
    <t>SRSNC3.1.32.64.07</t>
  </si>
  <si>
    <t>SRSNC3.1.32.64.08</t>
  </si>
  <si>
    <t>SRSNC3.1.32.64.09</t>
  </si>
  <si>
    <t>SRSNC3.1.32.64.10</t>
  </si>
  <si>
    <t>SRSNC3.1.32.64.11</t>
  </si>
  <si>
    <t>SRSNC 4.1.41.65.01</t>
  </si>
  <si>
    <t>SRSNC 4.1.41.65.02</t>
  </si>
  <si>
    <t>SRSNC 4.1.41.65.03</t>
  </si>
  <si>
    <t>SRSNC 4.1.41.65.04</t>
  </si>
  <si>
    <t>SRSNC 4.1.41.65.05</t>
  </si>
  <si>
    <t>SRSNC 4.1.41.65.06</t>
  </si>
  <si>
    <t>SRSNC 4.1.41.65.07</t>
  </si>
  <si>
    <t>SRSNC 4.1.41.65.08</t>
  </si>
  <si>
    <t>SRSNC 4.1.41.65.09</t>
  </si>
  <si>
    <t>SRSNC 4.1.41.65.10</t>
  </si>
  <si>
    <t>SRSNC 4.1.41.66.01</t>
  </si>
  <si>
    <t>SRSNC 4.1.41.66.02</t>
  </si>
  <si>
    <t>SRSNC 4.1.41.66.03</t>
  </si>
  <si>
    <t>SRSNC 4.1.41.66.04</t>
  </si>
  <si>
    <t>SRSNC 4.1.41.66.05</t>
  </si>
  <si>
    <t>SRSNC 4.1.41.66.06</t>
  </si>
  <si>
    <t>SRSNC 4.1.41.66.07</t>
  </si>
  <si>
    <t>SRSNC 4.1.41.66.08</t>
  </si>
  <si>
    <t>SRSNC 4.1.41.66.09</t>
  </si>
  <si>
    <t>SRSNC 4.1.41.66.10</t>
  </si>
  <si>
    <t>SRSNC 4.1.41.66.11</t>
  </si>
  <si>
    <t>SRSNC 4.1.41.66.12</t>
  </si>
  <si>
    <t>SRSNC 4.1.41.66.13</t>
  </si>
  <si>
    <t>SRSNC1.1.2.67.01</t>
  </si>
  <si>
    <t>SRSNC1.1.2.67.02</t>
  </si>
  <si>
    <t>SRSNC1.1.2.67.03</t>
  </si>
  <si>
    <t>SRSNC1.1.2.67.04</t>
  </si>
  <si>
    <t>SRSNC1.1.2.67.05</t>
  </si>
  <si>
    <t>SRSNC1.1.2.67.06</t>
  </si>
  <si>
    <t>SRSNC1.1.2.68.01</t>
  </si>
  <si>
    <t>SRSNC1.1.2.68.02</t>
  </si>
  <si>
    <t>SRSNC4.1.9.69.01</t>
  </si>
  <si>
    <t>SRSNC4.1.9.69.02</t>
  </si>
  <si>
    <t>SRSNC4.1.9.69.03</t>
  </si>
  <si>
    <t>SRSNC4.1.9.69.04</t>
  </si>
  <si>
    <t>SRSNC4.1.9.69.07</t>
  </si>
  <si>
    <t>SRSNC4.1.9.69.08</t>
  </si>
  <si>
    <t>SRSNC4.1.9.69.09</t>
  </si>
  <si>
    <t>SRSNC 4.1.34.01</t>
  </si>
  <si>
    <t>Elaboración del POA 2021</t>
  </si>
  <si>
    <t>Elaboración del PACC 2021</t>
  </si>
  <si>
    <t>Elaboración de la Memoria Institucional 2020</t>
  </si>
  <si>
    <t xml:space="preserve">Levantamiento de los proyectos de cooperacion finalizados en el 2019 y en ejecucion. </t>
  </si>
  <si>
    <t xml:space="preserve">Monitoreo de los planes operativos de la Red </t>
  </si>
  <si>
    <t>Socialización de resultados monitoreo del POA</t>
  </si>
  <si>
    <t>Monitoreo del Dashboard de Gestión PN/NE</t>
  </si>
  <si>
    <t xml:space="preserve">Implementación del Modelo de Gestión </t>
  </si>
  <si>
    <t>Capacitación Autodiagnostico CAF para CEAS</t>
  </si>
  <si>
    <t>Seguimiento a la implementación de CAF y Carta Compromiso Ciudadano en la Red</t>
  </si>
  <si>
    <t>Seguimiento a la implementación del Plan de Mejora CAF</t>
  </si>
  <si>
    <t>Reunión de seguimiento a los planes de mejora producto del Informe de retorno y las auditorías de calidad del CAF</t>
  </si>
  <si>
    <t>Sesiones de trabajo comité de calidad</t>
  </si>
  <si>
    <t>Monitoreo Indicadores SISMAP Hospitalario</t>
  </si>
  <si>
    <t>Auditoría Calidad del Dato en los EESS del SRS</t>
  </si>
  <si>
    <t>Seguimiento a la implementación del EIS</t>
  </si>
  <si>
    <t>Socialización del dashboard de producción de servicios PN</t>
  </si>
  <si>
    <t>Seguimiento al reporte de producción de servicios por nivel de atención</t>
  </si>
  <si>
    <t xml:space="preserve">Seguimiento a la carga y validación de reportes de producción de servicios de salud de toda la red SRS </t>
  </si>
  <si>
    <t>Taller de reforzamiento de registros de producción de servicios y bases de datos de reportes de eventos y notificacion de enfermedades. acorde al Informe de auditoria de calidad del dato del SNS</t>
  </si>
  <si>
    <t>Mesas de trabajo con CEAS, acorde al Informe de auditoria de calidad del dato del SNS</t>
  </si>
  <si>
    <t>Taller socialización formularios estandarizados para el registro de la producción de servicios en nivel complementario definidos por DGI-SNS.</t>
  </si>
  <si>
    <t>Realizar auditoria de calidad del dato priorizando los CEAS con mayor nivel de incidencias de oportunidad de mejoras en los reportes de producción</t>
  </si>
  <si>
    <t>Actualización del registro de establecimientos de salud: CEAS y PNA</t>
  </si>
  <si>
    <t>Capacitación para el fortalecimiento estadístico (Pendiente a definir)</t>
  </si>
  <si>
    <t>Soporte a los requerimientos tecnológicos de usuarios internos y externos</t>
  </si>
  <si>
    <t>Supervisión de los servicios de hostelería hospitalaria</t>
  </si>
  <si>
    <t>Elaboracion e implementacion del plan de fortalecimiento de los servicios de hoteleria hospitalaria</t>
  </si>
  <si>
    <t>Actualización trimestral del Inventario SRS/GAS/PN</t>
  </si>
  <si>
    <t>Elaboración del plan de mantenimiento preventivo de equipos e infraestructura</t>
  </si>
  <si>
    <t>Implementación del plan de mantenimiento preventivo de equipos e infraestructura</t>
  </si>
  <si>
    <t>Reporte y descargo equipo chatarra</t>
  </si>
  <si>
    <t>Implementación del Plan de Mejora NOBACI</t>
  </si>
  <si>
    <t>Seguimiento a la implementación del Plan de Mejora NOBACI</t>
  </si>
  <si>
    <t>Análisis de ejecución presupuestaria enfocada a la programación trimestral</t>
  </si>
  <si>
    <t>Análisis comportamiento pago</t>
  </si>
  <si>
    <t>Análisis de Gestión de Tesoreria</t>
  </si>
  <si>
    <t>Revisión de cuentas CEAS</t>
  </si>
  <si>
    <t>Elaboración y análisis de estados financieros del SRS</t>
  </si>
  <si>
    <t xml:space="preserve">Análisis y seguimiento a las glosas reportadas </t>
  </si>
  <si>
    <t>Seguimiento a los contratos entre las ARS, CEAS y Centros Diagnósticos para incrementar la venta de servicios</t>
  </si>
  <si>
    <t xml:space="preserve">Seguimiento y análisis al proceso de facturación por venta de servicios a ARS en los EESS </t>
  </si>
  <si>
    <t>Actualización portal de transparencia del SRS</t>
  </si>
  <si>
    <t>Reunión de seguimiento al comité de medios web</t>
  </si>
  <si>
    <t>Clasificación de la Información según el artículo 23 y 29, de la ley 200-04</t>
  </si>
  <si>
    <t>Análisis y seguimiento al proceso de Quejas y Sugerencias del portal de Atención Ciudadana 311</t>
  </si>
  <si>
    <t>Visita  de supervision al apego de las guias de atención en VIH</t>
  </si>
  <si>
    <t xml:space="preserve">Visita de seguimiento a la co-infecciones TB-VIH </t>
  </si>
  <si>
    <t>Capacitacion al personal del Programa de TB.</t>
  </si>
  <si>
    <t>Visita  de supervision al apego de las guias de atención en TB</t>
  </si>
  <si>
    <t>Seguimiento a la prestación de servicios de laboratorio y servicios de transfusión ofertados 24 h</t>
  </si>
  <si>
    <t xml:space="preserve">Seguimiento de los avances de la implementacion del sistema logistico de transporte de muestras biológica </t>
  </si>
  <si>
    <t xml:space="preserve">Visitas de supervisión de la prestación de  la  servicios en los laboratorios que realizan pruebas especiales de VIH (CD4, CV y ADN-PCR) </t>
  </si>
  <si>
    <t xml:space="preserve">Supervisión de la calidad del dato acentado en el Sistema de Registro Nominal de VIH (SIRENP-VIH) en EESS </t>
  </si>
  <si>
    <t>Seguimiento a la oferta de los servicios diagnósticos en CEAS y Centros Diagnósticos</t>
  </si>
  <si>
    <t>Capacitacion al personal de los centros de diagnóstico sobre medios diagnósticos de tuberculosis.</t>
  </si>
  <si>
    <t>Seguimiento a la funcionabilidad de los clubes de donantes</t>
  </si>
  <si>
    <t>Jornadas voluntarias de donación de sangre</t>
  </si>
  <si>
    <t>Adquisicion de reactivos de laboratorio para centros de diagnóstico</t>
  </si>
  <si>
    <t>Supervisión de la implementación de la Inicativa Madre y Bebé bien cuidados</t>
  </si>
  <si>
    <t xml:space="preserve"> Supervisión de la Sala de situación mortalidad materna y perinatal</t>
  </si>
  <si>
    <t xml:space="preserve"> Supervisión del Apego a protocolos de los servicios materno-infantil</t>
  </si>
  <si>
    <t>Supervisión del Registro en línea del Certificado de Nacidos Vivos</t>
  </si>
  <si>
    <t>Monitoreo de la adherencia a protocolos obstétricos y neonatales</t>
  </si>
  <si>
    <t>Capacitación a proveedores sobre promoción, consejería y anticoncepción postevento obstétrico, métodos anticonceptivos de largo plazo y de emergencia</t>
  </si>
  <si>
    <t>Capacitación a proveedores sobre el cuidado básico del recién nacido y reanimación cardio-pulmonar</t>
  </si>
  <si>
    <t xml:space="preserve">Promoción de la lactancia materna </t>
  </si>
  <si>
    <t>Seguimiento a la prevención de la transmisión vertical VIH-Sifilis</t>
  </si>
  <si>
    <t>Control de crecimiento y desarrollo, vigilancia nutricional y estimulación temprana en el PN</t>
  </si>
  <si>
    <t>Seguimiento a la funcionalidad de los Comités de Morbilidad Materna Extrema</t>
  </si>
  <si>
    <t xml:space="preserve">Seguimiento a la reducción de las intervenciones por cesáreas </t>
  </si>
  <si>
    <t>Seguimiento al uso de la cartilla prenatal</t>
  </si>
  <si>
    <t>Seguimiento a la cobertura de inmunización en gestante, mujeres en edad reproductiva y niños según el PAI</t>
  </si>
  <si>
    <t xml:space="preserve">Seguimiento a los servicios integrales ofertados para la prevención del embarazo en adolescentes. </t>
  </si>
  <si>
    <t xml:space="preserve">Supervisión a los CEAS sobre la implementacion del SIP </t>
  </si>
  <si>
    <t>Supervisión a los EESS para el seguimiento y fortalecimiento del SI del SUGEMI</t>
  </si>
  <si>
    <t>Provisión de stock de medicamentos de urgencias a CPN para gestantes (Trastornos Hipertensivos, Anafilixia, etc)</t>
  </si>
  <si>
    <t>Seguimiento a la entrega de medicamentos a pacientes con patologías crónicas</t>
  </si>
  <si>
    <t>Taller de consolidación de la programación de medicamentos e insumos para el 2021</t>
  </si>
  <si>
    <t>Supervisión del apego a protocolos y calidad de los servicios de atención</t>
  </si>
  <si>
    <t xml:space="preserve">Supervisar a los EESS en el proceso de cumplimiento de los criterios para su habilitacion en las áreas de odontología. </t>
  </si>
  <si>
    <t>Jornadas de Salud bucodental</t>
  </si>
  <si>
    <t>Seguimiento a la cobertura de papanicolau en la población objetivo</t>
  </si>
  <si>
    <t>Reporte oportuno de la base de datos de Papanicolau realizados</t>
  </si>
  <si>
    <t>Inducción a los Médicos Pasantes de Ley en el Modelo de Atención e Instrumentos de Reportes</t>
  </si>
  <si>
    <t xml:space="preserve">Monitoreo del uso de las Guias de Atención en el Primer Nivel de Atención  </t>
  </si>
  <si>
    <t>Seguimiento al regsitro en SIRPAFF de la Ficha Familiar</t>
  </si>
  <si>
    <t xml:space="preserve">Elaboración de croquis </t>
  </si>
  <si>
    <t>Seguimiento a la implementación de la consulta programada en las UNAP.</t>
  </si>
  <si>
    <t>Levantamiento de cartera de usuarios adulto mayores y personas con discapacidad</t>
  </si>
  <si>
    <t>Seguimiento al estado nutricional de los adultos mayores y usuarios con ECNT</t>
  </si>
  <si>
    <t>Seguimiento a las GAS para la implementación de la Estrategia de atención y prevención de las ECNT</t>
  </si>
  <si>
    <t>Seguimiento y fortalecimiento de la referencia y contrareferencia en la red de servicios</t>
  </si>
  <si>
    <t>Jornadas de trabajo para seguimiento a la actualizaciòn  de los croquis</t>
  </si>
  <si>
    <t>Reuniones  de trabajo con los equipos de la UNAP y coordinadores de zona para implementaciòn de consultas programadas a grupos priorizados( Menores de 5 años, embarazadas, adultos mayores, cronicos.</t>
  </si>
  <si>
    <t>Sesiones  de trabajo  para elaboraciòn e implementaciòn de plan de mejora  para el proceso de habilitacion de los CPN.</t>
  </si>
  <si>
    <t>Seguimiento al proceso de habilitaciòn de CPN.</t>
  </si>
  <si>
    <t>Jornadas  de trabajo con el equipo tecnico para  revisar y direccionar  los planes de desarrollo e inversion  para el primer nivel</t>
  </si>
  <si>
    <t xml:space="preserve">Sesiones de trabajo para puesta en marcha de los instrumentos de recolecccion de datos en el primer nivel de atencion. </t>
  </si>
  <si>
    <t>Definición de metas locales por indicadores definidos en el marco del convenio con SENASA</t>
  </si>
  <si>
    <t>Reuniones  con los equipos de la UNAP y coordinadores de zona para  seguimiento a la adherencia de guias y protocolos en el primer nivel</t>
  </si>
  <si>
    <t>Seguimiento a la implementaciòn de la cartera de servicios en el primer nivel</t>
  </si>
  <si>
    <t xml:space="preserve">Mesa de trabajo con directores de los CEAS para implementaciòn del proceso de  referencia y contrareferencia  </t>
  </si>
  <si>
    <t>Reuniones de articulación intersectorial en los territorios</t>
  </si>
  <si>
    <t>Reuniones de coordinación con el ámbito Gestión de sangre  para  articular las acciones en los territorios</t>
  </si>
  <si>
    <t>Supervisión de la Captación y seguimiento a población sintomaticos respiratorios</t>
  </si>
  <si>
    <t>Seguimiento a los equipos de la UNAP para  la captaciòn y seguimiento de grupos priorizados: Menores de 5 años, Embarazadas y Adultos Mayores</t>
  </si>
  <si>
    <t>Seguimiento a la captación de Embarazadas y puerperas según guias y protocolos</t>
  </si>
  <si>
    <t>Sesiones de trabajo con cordinadores de zona para Levantamiento de perfil epidemiologico de poblacion asignada</t>
  </si>
  <si>
    <t>Seguimiento a la estrategia de salud mental comunitaria</t>
  </si>
  <si>
    <t>Plan de capacitacion continua para el despliegue del primer nivel de atencion (6 capacitaciones)</t>
  </si>
  <si>
    <t>Talleres de Socializaciòn con los equipos de la UNAP de intrumentos de recoleccion de datos en el primer nivel</t>
  </si>
  <si>
    <t>Talleres de capacitacion para la Erradicaciòn de la Malaria</t>
  </si>
  <si>
    <t>Talleres de capacitaciòn para la implementaciòn de pruebas rapidas de VIH en el primer nivel</t>
  </si>
  <si>
    <t>Talleres de capacitaciòn a los equipos de la UNAP  sobre Nutriciòn y Salud</t>
  </si>
  <si>
    <t>Talleres de articulaciòn de los equipos de la UNAP con el INAIPI</t>
  </si>
  <si>
    <t>Talleres  para la implementación Guias y cartillas Materno Infantil en las UNAP</t>
  </si>
  <si>
    <t>Talleres de capacitación Inicitiva Cuidado Sensible y Cariñoso</t>
  </si>
  <si>
    <t>Talleres de capacitación sobre Violencia</t>
  </si>
  <si>
    <t>Talleres de capacitación salud mental</t>
  </si>
  <si>
    <t>Talleres de capacitación sobre Lactancia Materna</t>
  </si>
  <si>
    <t>Talleres de Capacitación  de la Guia de Observacion de Recien nacidos y puerperas en el primer nivel de atención.</t>
  </si>
  <si>
    <t>Seguimiento a la ruta de traslados de pacientes en las redes de servicios de emergencias SNS.</t>
  </si>
  <si>
    <t>Coordinación del Indice de Seguridad Hospitalario</t>
  </si>
  <si>
    <t xml:space="preserve">Seguimiento al Plan de mejora del Indice de seguridad hospitalario comites de emergencias Regionales </t>
  </si>
  <si>
    <t>Coordinación de la elaboración de los Planes de Emergencias y Desastres del SRS y CEAS</t>
  </si>
  <si>
    <t>Seguimiento al plan de mejora de la Encuesta de clima laboral</t>
  </si>
  <si>
    <t>Elaboración Acuerdos Desempeño  SRS/GAS</t>
  </si>
  <si>
    <t>Seguimiento al cumplimiento de horario en los EESS</t>
  </si>
  <si>
    <t>Sesiones de trabajo con CEAS para completar planilla Planificación de Recursos Humanos</t>
  </si>
  <si>
    <t>Sesiones de trabajo con CEAS para elaborar el Plan de Capacitacion  Regional 2021</t>
  </si>
  <si>
    <t>Capacitación en Modulo Vacaciones del SASP SRS Y CEAS</t>
  </si>
  <si>
    <t>Sesiones de trabajo con CEAS para  socializacion regimen etico y disciplinario, (presentacion expedientes, aplicación regimen disciplinario)</t>
  </si>
  <si>
    <t>Sesiones de trabajo para el establecimiento del procedimiento de reclutamiento y selección en los SRS  y CEAS.</t>
  </si>
  <si>
    <t xml:space="preserve">Actualización Sistema SIU para  registro licencias en SRS y CEAS. </t>
  </si>
  <si>
    <t>Aplicación del componente de competencias y del régimen ético y disciplinario en SRS y CEAS.</t>
  </si>
  <si>
    <t>Seguimiento al componente Acuerdos de Desempeño.</t>
  </si>
  <si>
    <t>Garantizar la Seguridad de la Informacion del SRS</t>
  </si>
  <si>
    <t>Seguimiento a la disminución de las listas de espera quirúrgica</t>
  </si>
  <si>
    <t xml:space="preserve">Capacitacion en la MGP a los CEAS de influencia </t>
  </si>
  <si>
    <t xml:space="preserve">Apoyo en la elaboracion y seguimiento de planes de mejora de los CEAS  </t>
  </si>
  <si>
    <t>Seguimiento a los CEAS para el cumplimiento de los indicadores del Convenio Marco</t>
  </si>
  <si>
    <t>Capacitacion para el fortalecimiento de las habilidades tecnicas y blandas de los colaboradores</t>
  </si>
  <si>
    <t xml:space="preserve">Seguimiento a la sincerizacion de las agendas medicas </t>
  </si>
  <si>
    <t>Coordinación de la elaboración y seguimiento a la implementacion del Plan de mejora de los servicios materno-infantil y neonatal</t>
  </si>
  <si>
    <t>Seguimiento a la implementacion del Plan de mejora de los servicios materno-infantil y neonatal</t>
  </si>
  <si>
    <t>Coordinación de la Implementación del Modelo Integrado de Atención de Emergencias y Urgencias</t>
  </si>
  <si>
    <t>Coordinación Implementación de RAC-Triaje en sala de emergencias </t>
  </si>
  <si>
    <t xml:space="preserve">Supervisión de la capacitación de salud del Soporte Vital Basico y Soporte Vital Avanzado </t>
  </si>
  <si>
    <t>Supervisión de la Capacitación del personal de las Ambulancias en los manuales asistenciales, Soporte vital Básico y soporte Vital Avanzado</t>
  </si>
  <si>
    <t xml:space="preserve">Coordinación y de supervisión de la sala de emergencias  </t>
  </si>
  <si>
    <t>Coordinación del Procedimiento de Traslado Inter-hospitalario de Pacientes Emergentes y Urgentes</t>
  </si>
  <si>
    <t>Coordinación de simulacros de la Red asistencial</t>
  </si>
  <si>
    <t xml:space="preserve">Coordinacion de preparacion Operativo  feriado Navidad y Año Nuevo </t>
  </si>
  <si>
    <t xml:space="preserve">Coordinacion de preparacion Operativo  Semana Santa </t>
  </si>
  <si>
    <t>Coordinacion  Preparativos y Respuesta a Temporada Ciclónica y Eventos de Salud Publica consecuentes</t>
  </si>
  <si>
    <t>Coordinacion  Plan de Preparación y Respuesta a Brotes Epidemiologicos</t>
  </si>
  <si>
    <t>Taller con los Supervisores de Areas y  personal  directivo de los EESS para socializar la "Guia Para hacer Gestión Clínica".</t>
  </si>
  <si>
    <t>Visita a los CPN para dar a conocer y entregar las Carteras de Servicios de los Hospitales de referencia.</t>
  </si>
  <si>
    <t>Mesas de trabajo para establecer la articulacion del Primer Nivel con el Nivel Especializado según Cartera de Servicios</t>
  </si>
  <si>
    <t>Supervision a los EESS para dar seguimiento a las referencia y contrareferencia</t>
  </si>
  <si>
    <t>Seguimiento al proceso de referencia y contrareferencia de la Red</t>
  </si>
  <si>
    <t xml:space="preserve">Implementación de grupos focales para determinar la calidad percibida del servicio
</t>
  </si>
  <si>
    <t>Coordinación de la implementacion del Programa de estandarización de la Gestión de Usuarios y Cultura de Servicios.</t>
  </si>
  <si>
    <t>Visitas de acompañamiento a los EESS sobre el cumplimiento de los procesos de gestión de usuarios (afiches de deberes y derechos, cartera de servicios, señalización interna).</t>
  </si>
  <si>
    <t>Aplicación de encuesta y elaboración del plan de mejora acorde al resultado obtenido.</t>
  </si>
  <si>
    <t>Monitoreos a las consultas programadas de los CPN</t>
  </si>
  <si>
    <t>Seguimiento a la implementacion y uso de los buzones de quejas y sugerencia</t>
  </si>
  <si>
    <t>Visitas de Supervisión de los Servicios de Atencion Integral (SAI) para verificar cumplimiento de la Meta 90-90-90</t>
  </si>
  <si>
    <t>Capacitación sobre protocolos de atención VIH SIDA y coinfección TB VIH a RRHH</t>
  </si>
  <si>
    <t>Supervision a los SAI sobre  coinfeccion TB/VIH</t>
  </si>
  <si>
    <t>Mesas de trabajo para realizar plan de mejora de acuerdo a los hallazgos encontrados durante las visitas de Supervision</t>
  </si>
  <si>
    <t>Auditoria del FAPPS</t>
  </si>
  <si>
    <t>Visitas de Supervicion a los EESS que cuentan con los servicios de TB para el fortalecimiento del seguimiento deteccion, diagnostico y tratamiento</t>
  </si>
  <si>
    <t>Mesas de Trabajos con personal de gestión del PN y Encargados de TB para revision de Indicadores de TB</t>
  </si>
  <si>
    <t xml:space="preserve">Reuniones con la UTR - MDR </t>
  </si>
  <si>
    <t>Auditoria en la Calidad del dato al Sistema de Informacion SIOE-TB</t>
  </si>
  <si>
    <t>Mesas Tecnicas de seguimiento al diagnostico y tratamiento de la Malaria</t>
  </si>
  <si>
    <t>Implementacion del plan de capacitacion de Malaria en la Red de Establecimiento</t>
  </si>
  <si>
    <t>Seguimiento a la implementacion de la Guia Clinica de Malaria</t>
  </si>
  <si>
    <t>Programación individual de Medicamentos, Insumos y Reactivos de Laboratorio para el 2021</t>
  </si>
  <si>
    <t>Taller regional de consolidación y validación de la Programación de Medicamentos e Insumos para el 2021.</t>
  </si>
  <si>
    <t>Supervisión del cumplimiento de los procedimientos operativos del SUGEMI de la Red</t>
  </si>
  <si>
    <t>Coordinación de la conformacion y/o Reactivacion del Comité de Farmacia y Terapeutica-CFT.</t>
  </si>
  <si>
    <t>Coordinación de las reuniones del Comité de Farmacia y Terapeutica-CFT</t>
  </si>
  <si>
    <t>Capacitacion en los Procedimientos Operativos del SUGEMI a los CPN</t>
  </si>
  <si>
    <t>Capacitacion en el manual de almacen del SUGEMI al equipo regional.</t>
  </si>
  <si>
    <t>Elaboracion del Boletin Regional trimestral IE del SUGEMI</t>
  </si>
  <si>
    <t xml:space="preserve">Reunion  equipo tecnico  de la URGM para el analisis de datos reflejados en el Boletin </t>
  </si>
  <si>
    <t>Reporte mensual de lo recibido por PROMESE-CAL Vs lo solicitado y por compra administrativa de los CEAS y SRS</t>
  </si>
  <si>
    <t>Capacitacion en el llenado de la tarjetas de control de existencia y SUGEMI 1 de programas para los Establecimientos con servicio de Atencion Integral</t>
  </si>
  <si>
    <t>Seguimiento a la conformación de las Unidades de Atención Integral para Adolescentes</t>
  </si>
  <si>
    <t xml:space="preserve">Implementación de los programas de educación permanente en manejo y uso de las Guías y protocolos de atención integral con énfasis en salud sexual y salud reproductiva </t>
  </si>
  <si>
    <t>Seguimiento a la implementación de las Guías de atención integral con énfasis en salud sexual y reproductiva</t>
  </si>
  <si>
    <t>Talleres de capacitación en Consejería de Salud sexual y salud reproductiva incluida la planificacion post evento obstetrico y de Atención integral a niños, niñas y adolescentes bajo enfoque basado en derechos humanos y enfoque de genero</t>
  </si>
  <si>
    <t>Seguimiento al transporte oportuno de insumos anticonceptivos desde almacenes  regionales a hospitales y CPN</t>
  </si>
  <si>
    <t xml:space="preserve">Reuniones inter e intrasectoriales para adolescentes empoderados  con el apoyo de un personal de salud capacitado en salud sexual integral y Enfoque basado en Derechos Humanos para la distribución de métodos anticonceptivos </t>
  </si>
  <si>
    <t xml:space="preserve"> Socialización del protocolo de atención para manejo de consejería y asesoría en anticoncepción para los/as adolescentes a través de la implicación del personal médico, de enfermería y promotores/as </t>
  </si>
  <si>
    <t xml:space="preserve"> Monitoreo del cumplimiento de protocolos de atención adolescentes</t>
  </si>
  <si>
    <t xml:space="preserve">Elaboración del plan de mejora para la habilitación de las unidades de cuidados obstétricos de emergencia y neonatales en la Red </t>
  </si>
  <si>
    <t xml:space="preserve"> Talleres para la  difusión de los protocolos y rutas criticas para el abordaje de los signos de violencia hacia las niñas, niños y adolescentes</t>
  </si>
  <si>
    <t>Seguimiento a la implementación de la inciativa Mejora de la Calidad y Humanización de los Servicios de Atención a la Madre y el Recién Nacido</t>
  </si>
  <si>
    <t>Coordinación en la elaboración de los planes de mejora, fruto de los resultados de la evalaución de adherencia a protocolos</t>
  </si>
  <si>
    <t>Seguimiento de la implementación de la Clínica de los Trastornos Hipertensivos del Embarazo</t>
  </si>
  <si>
    <t>Seguimiento a la implementación de la Estrategia Código Rojo</t>
  </si>
  <si>
    <t>Conformación de la Red COEM Neonatal</t>
  </si>
  <si>
    <t>Seguimiento y expansión de la Red de Reanimación Neonatal Avanzada</t>
  </si>
  <si>
    <t>Seguimiento al fortalecimiento y extensión del Programa Mamá Canguro</t>
  </si>
  <si>
    <t>Coordinación de la conformación de las salas de estimulación temprana</t>
  </si>
  <si>
    <t>Seguimiento a la funcionalidad de las salas de estimulación temprana</t>
  </si>
  <si>
    <t>Conformación de Sala de Diagnóstico temprano de gestantes consumidoras de alcohol y drogas</t>
  </si>
  <si>
    <t>Seguimiento a la funcionalidad de la sala situacional en los CEAS</t>
  </si>
  <si>
    <t>Coordinación de la conformación de la Unidad de Género en Salud</t>
  </si>
  <si>
    <t>Seguimiento a la implementación de la Plantilla estandar para los sub-portales de transparencia de los hospitales del SRSNC</t>
  </si>
  <si>
    <t>Taller de Capacitación sobre Acceso a la Información</t>
  </si>
  <si>
    <t xml:space="preserve">Taller de Capacitación sobre Ley de Protección de Datos </t>
  </si>
  <si>
    <t>Taller de Capacitación sobre Declaración Jurada</t>
  </si>
  <si>
    <t>Taller de Capacitación sobre  Atención Ciudadana 311</t>
  </si>
  <si>
    <t>Taller capacitacion SAIP</t>
  </si>
  <si>
    <t>Visitas para conformacion y habilitacion espacio fisico OAI</t>
  </si>
  <si>
    <t>Realizar un plan de mejora para la habilitacion de 3 centros evaluados  1 en SANTIAGO, 1 en MOCA Y OTRO EN PUERTO PLATA mediante el formulario de guia de inspeccion de clinicas odontologicas.</t>
  </si>
  <si>
    <t>Aplicar el plan de mejoras de manera gradual y trimestral por CPN, de acuerdo a la seleccion del plan para la habilitacion.</t>
  </si>
  <si>
    <t>Monitorear la inspeccion y reparacion de los equipos y pieza de mano odontologica, en los centros de primer nivel, centros diagnosticos, escuelas y fundaciones d.e la region II que tengan necesidades.</t>
  </si>
  <si>
    <t>Capacitaciones RR.HH De CPN en PROTESIS DENTAL</t>
  </si>
  <si>
    <t xml:space="preserve">Supervisión de los servicios de odontología </t>
  </si>
  <si>
    <t>Coordinación de educación continua para los Congreso Odontológicos y CODINTER</t>
  </si>
  <si>
    <t xml:space="preserve">Monitorear mensualmente la produccion de servicios odontologicos, segun la edad, sexo y actividades realizadas en la poblacion general, de la region II. </t>
  </si>
  <si>
    <t>Mesa de trabajo para la revisión de los acuerdos suscriptos</t>
  </si>
  <si>
    <t>Depende de la implementación por el MAP</t>
  </si>
  <si>
    <t>Muestra formulario estandarizado</t>
  </si>
  <si>
    <t>Reportes auditoria de calidad del dato</t>
  </si>
  <si>
    <t>Reporte de actualización del módulo de establecimientos</t>
  </si>
  <si>
    <t>LISTADO DE EQUIPOS</t>
  </si>
  <si>
    <t>PLAN</t>
  </si>
  <si>
    <t>Portal/Link</t>
  </si>
  <si>
    <t>listado de participación</t>
  </si>
  <si>
    <t>ENCARGADA PROGRAMA TB</t>
  </si>
  <si>
    <t>ENCARGADA PROGRAMA TB Y VIH</t>
  </si>
  <si>
    <t>ENCARGADA LABORATORIO SRSNC</t>
  </si>
  <si>
    <t>Listado de particpantes</t>
  </si>
  <si>
    <t xml:space="preserve">Hoja de Supervision </t>
  </si>
  <si>
    <t>MINUTA</t>
  </si>
  <si>
    <t>ENCARGADA DE ODONTOLOGIA</t>
  </si>
  <si>
    <t>fotos</t>
  </si>
  <si>
    <t>Lista Asistencia, reporte registro novedades</t>
  </si>
  <si>
    <t>Lista Asistencia, Informe entrega expedientes</t>
  </si>
  <si>
    <t>Lista Asistencia y minuta</t>
  </si>
  <si>
    <t>Informe Mensual registro</t>
  </si>
  <si>
    <t>Informe del  80% personal Evaluado</t>
  </si>
  <si>
    <t>CONSOLIDADO REGIONAL</t>
  </si>
  <si>
    <t>EN LOS CASOS QUE SEA NECESARIO</t>
  </si>
  <si>
    <t xml:space="preserve">Planes de mejora, lista de participantes en las capacitaciones. </t>
  </si>
  <si>
    <t xml:space="preserve"> Lista de participantes de capacitaciones</t>
  </si>
  <si>
    <t>Reportes del EIS</t>
  </si>
  <si>
    <t xml:space="preserve">Formularios digitales online.
</t>
  </si>
  <si>
    <t xml:space="preserve">Informe DE SEGUIMIENTO DEL PLAN </t>
  </si>
  <si>
    <t xml:space="preserve"> Informe de seguimiento </t>
  </si>
  <si>
    <t>Actas constitutivas de los comites, Informes , Lista de participantes</t>
  </si>
  <si>
    <t xml:space="preserve">Cronograma de Talleres de Socialiazacion al Personal de los Servicios de Emergencias y Urgencias del Centro
</t>
  </si>
  <si>
    <t>1. Plan de Implementación RAC-Triaje de pacientes hospitalario.
2. Cronograma de Capacitación del Personal
3. Formularios RAC-triaje pacientes. 
4. Registro RAC- Triaje.
5. Reporte mensual de Indicadores RAC-triaje.</t>
  </si>
  <si>
    <t xml:space="preserve">Cerficados de aprobacion de curso
</t>
  </si>
  <si>
    <t xml:space="preserve">1. Cronograma de talleres para la socializacion de los procedimiento de traslados. 
2. Lista de participantes 
3.  Informe 
</t>
  </si>
  <si>
    <t xml:space="preserve">1. Cronograma de capacitacion 
2. Lista de participantes 
</t>
  </si>
  <si>
    <t xml:space="preserve">1. plan de accion de cada actor del operativo 
2. Lista de participantes 
</t>
  </si>
  <si>
    <t xml:space="preserve">1. plan de accion 
2. Lista de participantes 
</t>
  </si>
  <si>
    <t>HOJA SUPERVISION</t>
  </si>
  <si>
    <t>Informe trismestral que contenga la cantidad de referencias y contrareferencias realizadas por establecimiento</t>
  </si>
  <si>
    <t>Listado de participantes e Informe de hallazgos y fotos</t>
  </si>
  <si>
    <t>Informe de hallazgos, análisis de cantidad de hospitales que cumplen con los puntos planteados</t>
  </si>
  <si>
    <t>Plataforma digital</t>
  </si>
  <si>
    <t>Listado de asistencia</t>
  </si>
  <si>
    <t>Formulario del proyecto de TB</t>
  </si>
  <si>
    <t>minuta</t>
  </si>
  <si>
    <t>Matriz primaria de Programación completa</t>
  </si>
  <si>
    <t>1-Matriz de consolidación final.
2-Lista de asistencia.</t>
  </si>
  <si>
    <t>1-Informe de supervision
2-Formulario de supervision</t>
  </si>
  <si>
    <t>Actas del CFT</t>
  </si>
  <si>
    <t>Consolidado estadístico mensual</t>
  </si>
  <si>
    <t>unidad</t>
  </si>
  <si>
    <t>resma</t>
  </si>
  <si>
    <t>Hoja de papel 8 1/2 x 11</t>
  </si>
  <si>
    <t xml:space="preserve">Tinta HP DESKJET  GT 5810 </t>
  </si>
  <si>
    <t>Refrigerio (Café, jugo, picadera para 5 personas, material gastable y cristaleria)</t>
  </si>
  <si>
    <t>Resma de Papel 8 1/2X11</t>
  </si>
  <si>
    <t>cartucho</t>
  </si>
  <si>
    <t>Lacipero</t>
  </si>
  <si>
    <t>caja</t>
  </si>
  <si>
    <t>N/A (base de datos digital)</t>
  </si>
  <si>
    <t/>
  </si>
  <si>
    <t>Tinta para impresion</t>
  </si>
  <si>
    <t>UNIDAD</t>
  </si>
  <si>
    <t>Tinta Impresora Brother inyect</t>
  </si>
  <si>
    <t>frascos</t>
  </si>
  <si>
    <t>Papel Bond 81/2 x 11</t>
  </si>
  <si>
    <t>Combustible</t>
  </si>
  <si>
    <t>galon</t>
  </si>
  <si>
    <t xml:space="preserve">Tinta de impresión </t>
  </si>
  <si>
    <t>Refrigerio (Café, jugo, picadera)</t>
  </si>
  <si>
    <t>Refrigerio (Café, jugo, picadera, almuerzo)</t>
  </si>
  <si>
    <t xml:space="preserve">Refrigerio </t>
  </si>
  <si>
    <t xml:space="preserve">Unidad </t>
  </si>
  <si>
    <t>Galon</t>
  </si>
  <si>
    <t xml:space="preserve">Lapiceros </t>
  </si>
  <si>
    <t xml:space="preserve">Caja </t>
  </si>
  <si>
    <t>Folder</t>
  </si>
  <si>
    <t xml:space="preserve">lapiz </t>
  </si>
  <si>
    <t>VIATICO CHOFER</t>
  </si>
  <si>
    <t>VIATICO TECNICO</t>
  </si>
  <si>
    <t>COMBUSTIBLE</t>
  </si>
  <si>
    <t xml:space="preserve">VIATICO CHOFER </t>
  </si>
  <si>
    <t>VIATICOS TECNICOS MANTENIMIENTO</t>
  </si>
  <si>
    <t>GALON</t>
  </si>
  <si>
    <t>SERVICIOS TECNICOS ELECTRICISTA</t>
  </si>
  <si>
    <t>VIATICO TECNICOS BIENES NACIONALES</t>
  </si>
  <si>
    <t xml:space="preserve">SERVICIO DE TRANSPORTE </t>
  </si>
  <si>
    <t>VIATICO CHOFER BIENES NACIONALES</t>
  </si>
  <si>
    <t>VIATICO PERSONAL SRS</t>
  </si>
  <si>
    <t>(N/A se hace de manera digital)</t>
  </si>
  <si>
    <t>Ticket de combustible</t>
  </si>
  <si>
    <t>Refrigerio tipo buffet para 50 personas</t>
  </si>
  <si>
    <t xml:space="preserve">Almuerzo tipo Buffet para 50 personas </t>
  </si>
  <si>
    <t xml:space="preserve"> caja de lapiceros</t>
  </si>
  <si>
    <t>Copias de formularios de entrevista a donantes</t>
  </si>
  <si>
    <t>Resma</t>
  </si>
  <si>
    <t xml:space="preserve">COMBUSTIBLE </t>
  </si>
  <si>
    <t>HOJA DE PAPEL  8 1/2 x 11</t>
  </si>
  <si>
    <t xml:space="preserve">CAJAS DE CARTON </t>
  </si>
  <si>
    <t>TINTA PARA SELLOS</t>
  </si>
  <si>
    <t xml:space="preserve">Toner de impresión </t>
  </si>
  <si>
    <t>FORMULARIO SUGEMI 1</t>
  </si>
  <si>
    <t>KIT BASICO PARA DIAGNOSTICO</t>
  </si>
  <si>
    <t>CAJA DE GUANTES</t>
  </si>
  <si>
    <t>toner</t>
  </si>
  <si>
    <t>Llenado y actualizacion de la ficha familiar</t>
  </si>
  <si>
    <t>SRSNC 4.1.28.27.7</t>
  </si>
  <si>
    <t>SRSNC 4.1.28.27.10</t>
  </si>
  <si>
    <t>Seguimiento a la UNAP para la incorporaciòn en los Circulos Comunitarios</t>
  </si>
  <si>
    <t>ALGODON ROLLITO 1X2000 (40 ROLL/BOX - 50 PCS/</t>
  </si>
  <si>
    <t>GASA EN ROLLO 100 YARDAS ALMOAHDA</t>
  </si>
  <si>
    <t>ANESTESIA SPRAY SULTAN</t>
  </si>
  <si>
    <t>ANESTESIA LIDOCAINA 2% E-50 ANEX NEW STETIC</t>
  </si>
  <si>
    <t>ANESTESIA ODONTOCAINA 3% INYECTABLE NEW STETI</t>
  </si>
  <si>
    <t>AGUJAS LARGA EHROS 27 G X 32MM</t>
  </si>
  <si>
    <t>AGUJA CORTAS SEPTOJECT #27G X 25MM</t>
  </si>
  <si>
    <t>HILO SUTURA 3.0 SEDA, ROLLO 25YD UNIK</t>
  </si>
  <si>
    <t>GUANTES CRANBERRY S/P SILKCARE SMALL</t>
  </si>
  <si>
    <t>GUANTES QUEST SIN POLVO MEDIUM (NITRILO)</t>
  </si>
  <si>
    <t>AGUJA DE SUTURA S/HILO 1X12</t>
  </si>
  <si>
    <t>FUSHINA O RED COTE FRASCO</t>
  </si>
  <si>
    <t>PASTA PROFILACTICA SULTAN CHERRY 12OZ</t>
  </si>
  <si>
    <t>BROCHITA PARA PROFILAXIS (1X100)</t>
  </si>
  <si>
    <t>HILO DENTAL COLGATE TOTAL C/FLUOR Y MENT</t>
  </si>
  <si>
    <t>FLUOR TOPEX GEL CHERRY 16OZ SULTAN</t>
  </si>
  <si>
    <t>CUBETA P/FLOUR SMALL VERDE FRA 1X50</t>
  </si>
  <si>
    <t>BABEROS ADEL-PRODUCTS AZUL (CAJA 1X500)</t>
  </si>
  <si>
    <t>PAQUETE SERVILLETA NIVEO</t>
  </si>
  <si>
    <t>EL RIGIDO</t>
  </si>
  <si>
    <t>HEAVY DUTY</t>
  </si>
  <si>
    <t>CASCADA</t>
  </si>
  <si>
    <t>LYSOL PAQU. DE 5</t>
  </si>
  <si>
    <t>ACE</t>
  </si>
  <si>
    <t>HYAMINOL SOLUCION DESINFECTANTE EN FRIO</t>
  </si>
  <si>
    <t>90 MM X 230 MM</t>
  </si>
  <si>
    <t>MASCARILLAS CROSSTEX TIPO III X50 BLANCA</t>
  </si>
  <si>
    <t>BATAS DESECHABLES</t>
  </si>
  <si>
    <t>ENJUAGUE ORAL PERIOCLOR GALON</t>
  </si>
  <si>
    <t>CLOROX</t>
  </si>
  <si>
    <t>IONOMERO FUJI GOLD 9MINI</t>
  </si>
  <si>
    <t>RESINA TETRIC N-BOND UNIVERSAL</t>
  </si>
  <si>
    <t>FRESAS DE SHUFU</t>
  </si>
  <si>
    <t>FRESA DORADA FO-21 / 0.14 DE ZUAN</t>
  </si>
  <si>
    <t>FRESA DE PULIDO 3168 LLAMA ROJA</t>
  </si>
  <si>
    <t>FRESA OPERATORIA (REDONDA) FAVA 1016/10</t>
  </si>
  <si>
    <t>FRESA OPERATORIA (REDONDA) FAVA 1032/10</t>
  </si>
  <si>
    <t>DYCAL DENTSPLY MORADO</t>
  </si>
  <si>
    <t>IRM</t>
  </si>
  <si>
    <t>BANDAS CELULOIDES</t>
  </si>
  <si>
    <t>BANDA MATRIZ ROLLO 1/4 (7MM) RITE-DENT</t>
  </si>
  <si>
    <t>PORTA MATRIZ UNIVERSAL</t>
  </si>
  <si>
    <t>ESPEJO #5</t>
  </si>
  <si>
    <t>EXPLORADOR NO.5 DOBLE EXTREMO</t>
  </si>
  <si>
    <t>PINZA P/ALGODON MEDIS</t>
  </si>
  <si>
    <t>Refrigerio</t>
  </si>
  <si>
    <t>Hojas de papel 8 1/2 x 11</t>
  </si>
  <si>
    <t>Lapiz</t>
  </si>
  <si>
    <t xml:space="preserve">Hojas de regdia </t>
  </si>
  <si>
    <t>Libros de codificacion CIE-10</t>
  </si>
  <si>
    <t xml:space="preserve">Instructivos de Regdia </t>
  </si>
  <si>
    <t xml:space="preserve">Libros de actividades no asistenciales </t>
  </si>
  <si>
    <t xml:space="preserve">Formulario de Referencia y Contrareferencia </t>
  </si>
  <si>
    <t>Historial Clinico</t>
  </si>
  <si>
    <t>Cajas</t>
  </si>
  <si>
    <t>impresion de hoja</t>
  </si>
  <si>
    <t>Cantidad de productos de planificación generados y reportados</t>
  </si>
  <si>
    <t>Porcentaje</t>
  </si>
  <si>
    <t>Nivel de implementación del plan de despliegue de la estructura organizativa</t>
  </si>
  <si>
    <t>Promedio de CEAS que cumplen con la calidad de servicio</t>
  </si>
  <si>
    <t>Porcentaje de ejecución del programa de auditorías</t>
  </si>
  <si>
    <t>Nivel de implementación EIS
Porcentaje de uso del EIS por módulo habilitado en CEAS</t>
  </si>
  <si>
    <t>Porcentaje de informes estadísticos generados en los tiempos establecidos</t>
  </si>
  <si>
    <t>Numero de EESSque han  implementado la readecuación de la infraetsructura tecnologica</t>
  </si>
  <si>
    <t>Numero de CEAS que cumplen con el plan de fortalecimiento de los servicios de hostelería</t>
  </si>
  <si>
    <t>Porcentaje de establecimientos de la Red con inventarios actualizados</t>
  </si>
  <si>
    <t>Nivel de implementacion NOBACI</t>
  </si>
  <si>
    <t xml:space="preserve">Porcentaje de EESS que presentan sus informes de rendición de cuenta de forma oportuna
</t>
  </si>
  <si>
    <t>Sub-portales de Trasparencia estandarizados, y en funcionamiento en toda  la Red SRSNC</t>
  </si>
  <si>
    <t>Número Sub-portales</t>
  </si>
  <si>
    <t xml:space="preserve">Porcentaje de Pacientes activos en ARV con resultados de prueba de carga viral registradas en el FAPPS en los últimos 12 meses.
</t>
  </si>
  <si>
    <t xml:space="preserve">Porcentaje de Pacientes co-infectados en tratamiento con ARV y TB  en los últimos 12 meses.
</t>
  </si>
  <si>
    <t>Porcentaje de Incremento de la provisión servicios diagnósticos por nivel de atención</t>
  </si>
  <si>
    <t>Nivel de implementación de la Iniciativa MRBC</t>
  </si>
  <si>
    <t>Porcentaje de establecimientos que realizan partos de acuerdo a los estandares</t>
  </si>
  <si>
    <t xml:space="preserve">Porcentaje de disponibilidad de medicamentos trazadores
</t>
  </si>
  <si>
    <t>Incremento de un 30% de los servicios odontológicos en los diferentes EESS</t>
  </si>
  <si>
    <t>Porcentaje de mujeres en edad fértil con PaP realizado en el ultimo año</t>
  </si>
  <si>
    <t>Nivel de implementación de los criterios de la Ruta Crítica en los CPN</t>
  </si>
  <si>
    <t>Porcentajes</t>
  </si>
  <si>
    <t>Porcentaje de Hospitales con indice de seguridad Hospitalario evaluados</t>
  </si>
  <si>
    <t>Nivel de implementación del plan de acción para el abordaje de ECNT</t>
  </si>
  <si>
    <t>Porcentaje de ejecución del plan de capacitación</t>
  </si>
  <si>
    <t xml:space="preserve">Porcentaje </t>
  </si>
  <si>
    <t>Porcentaje de ejecución plan de mejora de la encuesta de clima</t>
  </si>
  <si>
    <t>Numero de Planilla de la Planificación de Recursos Humanos con los CEAS realizada</t>
  </si>
  <si>
    <t xml:space="preserve"> Porcentajes de CEAS con la Implementación  realizada</t>
  </si>
  <si>
    <t>Numero de  CEAS con regimen etico y disciplinario fortalecido.</t>
  </si>
  <si>
    <t>Numero de CEAS con el componentede reclutamiento y seleccion implementado</t>
  </si>
  <si>
    <t>Numero de CEAS con el registro de licencias implementado</t>
  </si>
  <si>
    <t>Porcentajes de CEAS con el componente II Y III de evaluacion desempeo implementado</t>
  </si>
  <si>
    <t>Porcentaje de ejecucion del componente de Metas de evaluacion desempeo</t>
  </si>
  <si>
    <t>Nivel de implementación de la readecuación de la infraetsructura tecnologica</t>
  </si>
  <si>
    <t xml:space="preserve">Porcentaje de resolucion de la Lista de espera quirurgica </t>
  </si>
  <si>
    <t>Porcentajes de implementacion en los EESS de los Formularios primarios estandarizados</t>
  </si>
  <si>
    <t>Numero de centros con auditoria de calidad del dato realizada</t>
  </si>
  <si>
    <t>Numero de EESS con registro de base de datos actualizada</t>
  </si>
  <si>
    <t>Porcentaje de personal estadisticos capacitados.</t>
  </si>
  <si>
    <t>Numero de EESS con una articulacion de referencia y contra-referencia definida en la RED</t>
  </si>
  <si>
    <t>Porcentajes de CEAS con cumplimiento de glosas por debajo del 5%</t>
  </si>
  <si>
    <t>Numero de  CEAS que cumplen los  indicadores del Convenio Marco</t>
  </si>
  <si>
    <t>Numero de  CEAS que cuentan con personal capacitados en habilidades tecnicas y blandas</t>
  </si>
  <si>
    <t>Numero de  CEAS que que digitan en el EIS mas del 20% de sus consultas y mergencias</t>
  </si>
  <si>
    <t>Numero de CEAS que han implementados el programa de gestion de citas</t>
  </si>
  <si>
    <t xml:space="preserve">Numero CEAS priorizados con   Comité de Veeduría Ciudadana en Salud conformado
</t>
  </si>
  <si>
    <t>Porcentajes de CEAS que cumplen con el plan de fortalecimiento de los servicios de hostelería</t>
  </si>
  <si>
    <t>Porcentaje de CEAS que tienen conformados sus CH de acuerdo al Reglamento 434-07</t>
  </si>
  <si>
    <t>Porcentaje evaluación de Red emergencias-Gestión productiva y VCE</t>
  </si>
  <si>
    <t>Numero de unidades de gestion de traslados de pacientes funcionando</t>
  </si>
  <si>
    <t>Porcentaje de hospitales con PHED aprobados</t>
  </si>
  <si>
    <t>Porcentaje de Hospitales con indice de seguridad Hospitalario definido</t>
  </si>
  <si>
    <t>Numero de  EESS que cuentan con la "Guia Para hacer Gestión Clínica" socializada</t>
  </si>
  <si>
    <t>Porcentajes de CEAS Supervisado para dar seguimiento a las referencia y contrareferencia</t>
  </si>
  <si>
    <t xml:space="preserve">Numero de Pacientes  en ARV con resultados de prueba de carga viral registradas en el FAPPS en los últimos 12 meses.
</t>
  </si>
  <si>
    <t xml:space="preserve">Porcentaje de ejecución del plan de capacitación en TB </t>
  </si>
  <si>
    <t xml:space="preserve">Numero de EESS que recibieron la capacitacion en diagnostico y manejo en Malaria </t>
  </si>
  <si>
    <t>Porcentaje de disponibilidad de medicamentos trazadores en los EESS</t>
  </si>
  <si>
    <t>Numero de EESS con  Unidades de Atención Integral para Adolescentes conformadas</t>
  </si>
  <si>
    <t>Porcentajes de CEAS con  planes de mejora fruto de los resultados de la evalaución de adherencia a protocolos</t>
  </si>
  <si>
    <t>Sub-portales de Trasparencia estandarizados, y en funcionamiento en toda  la Red SNS</t>
  </si>
  <si>
    <t>Numero de CEAS que cuentan con Comisiones de Etica conformadas</t>
  </si>
  <si>
    <t xml:space="preserve">Numero de EESS que  cumplen con los procesos de gestión de usuarios </t>
  </si>
  <si>
    <t>Numero de EESS que cuentan con capacitaciónes realizada según especialidad odontológica</t>
  </si>
  <si>
    <t>Numero de acuerdos firmados para fortalecer la Red de servicois</t>
  </si>
  <si>
    <t>hotel</t>
  </si>
  <si>
    <t>transporte</t>
  </si>
  <si>
    <t>carpetas</t>
  </si>
  <si>
    <t>lapiceros</t>
  </si>
  <si>
    <t>libretas</t>
  </si>
  <si>
    <t>baner</t>
  </si>
  <si>
    <t>agendas</t>
  </si>
  <si>
    <t>Estos talleres dependen de la planificacion del nivel central.</t>
  </si>
  <si>
    <t>Refrigerio / Almuerzo</t>
  </si>
  <si>
    <t>Encuadernacion</t>
  </si>
  <si>
    <t>Armuerzo, Refrigerio y Cena para 10 personas</t>
  </si>
  <si>
    <t xml:space="preserve">Cinta Invisible </t>
  </si>
  <si>
    <t>Memoria de 32 GB</t>
  </si>
  <si>
    <t xml:space="preserve">Lapicero Rojo </t>
  </si>
  <si>
    <t>Monitor</t>
  </si>
  <si>
    <t>Router</t>
  </si>
  <si>
    <t>Mouse</t>
  </si>
  <si>
    <t>CPU</t>
  </si>
  <si>
    <t>UPS</t>
  </si>
  <si>
    <t>Conectores</t>
  </si>
  <si>
    <t>Cableado</t>
  </si>
  <si>
    <t>Impresoras</t>
  </si>
  <si>
    <t>Disco Duro / laptop</t>
  </si>
  <si>
    <t>Teclado</t>
  </si>
  <si>
    <t>Power Supply</t>
  </si>
  <si>
    <t>Switch 24 puertos</t>
  </si>
  <si>
    <t>Switch 8 puertos</t>
  </si>
  <si>
    <t>Laptop</t>
  </si>
  <si>
    <t>Kit de Herramienta</t>
  </si>
  <si>
    <t>Pie</t>
  </si>
  <si>
    <t>Hosting y Alojamiento</t>
  </si>
  <si>
    <t>Servicios Mult. Nube</t>
  </si>
  <si>
    <t>Servicio</t>
  </si>
  <si>
    <t>N/A (registro digital)</t>
  </si>
  <si>
    <t>combustible</t>
  </si>
  <si>
    <t>Refrigerio / almuerzo</t>
  </si>
  <si>
    <t>Boletin Regional</t>
  </si>
  <si>
    <t>Aplica para los  CEAS regionales, especializados, de Referencia y los Provinciales (SUGEMI 2)</t>
  </si>
  <si>
    <t>2.2.3.1.01</t>
  </si>
  <si>
    <t>2.3.9.2.01</t>
  </si>
  <si>
    <t>2.3.1.1.01</t>
  </si>
  <si>
    <t>2.3.7.1.02</t>
  </si>
  <si>
    <t xml:space="preserve">2.3.9.2.01 </t>
  </si>
  <si>
    <t>2.3.9.3.01</t>
  </si>
  <si>
    <t>2.3.4.1.01</t>
  </si>
  <si>
    <t>poa PO</t>
  </si>
  <si>
    <t>POA 2020</t>
  </si>
  <si>
    <t>ALTA COMPLEJIDAD</t>
  </si>
  <si>
    <t>MEDIANA COMPLEJIDAD</t>
  </si>
  <si>
    <t>Servicios de alimentacion</t>
  </si>
  <si>
    <t>alimentos  procesados</t>
  </si>
  <si>
    <t>ELECTRODOMESTICOS</t>
  </si>
  <si>
    <t>ABANICO DE TECHO O DE PARED</t>
  </si>
  <si>
    <t>SANTIAGO NORTE</t>
  </si>
  <si>
    <t>2.6.1.5.01</t>
  </si>
  <si>
    <t>PRODUCTOS DE ARTES GRÁFICAS</t>
  </si>
  <si>
    <t>ACTUALIZACION DE LOS LOGOS INSTITUCIONALES</t>
  </si>
  <si>
    <t>2.3.3.3.01</t>
  </si>
  <si>
    <t>AIRE ACONDICIONADO</t>
  </si>
  <si>
    <t>ANAQUELES</t>
  </si>
  <si>
    <t>MUEBLES DE OFICINA Y ESTANTERÍA</t>
  </si>
  <si>
    <t>ARCHIVOS DE METAL</t>
  </si>
  <si>
    <t>EQUIPO MEDICO Y DE LABORATORIO</t>
  </si>
  <si>
    <t>ASPIRADOR DE SECRECIONES PORTÁTIL</t>
  </si>
  <si>
    <t>BALANZA DE ADULTO CON TALLÍMETRO</t>
  </si>
  <si>
    <t>BALANZA DE ADULTOS SIN TALLIMETRO</t>
  </si>
  <si>
    <t>BALANZA PEDIÁTRICA</t>
  </si>
  <si>
    <t>BANCO-ESCALERA PARA PACIENTES</t>
  </si>
  <si>
    <t>BANCOS PARA AREA DE ESPERA</t>
  </si>
  <si>
    <t>PRODUCTOS ELÉCTRICOS Y AFINES</t>
  </si>
  <si>
    <t>BATERÍAS PARA INVERSOR</t>
  </si>
  <si>
    <t>2.3.9.6.01</t>
  </si>
  <si>
    <t>BEBEDERO</t>
  </si>
  <si>
    <t>BOMBILLOS</t>
  </si>
  <si>
    <t>BOMBONERAS DE ACERO INOXIDABLE O VIDRIO</t>
  </si>
  <si>
    <t>BUZÓN DE QUEJAS Y SUGERENCIAS</t>
  </si>
  <si>
    <t>CAMILLA DE CURACIÓN E INYECTABLES</t>
  </si>
  <si>
    <t>CAMILLA DE EXAMEN DE TRES POSICIONES</t>
  </si>
  <si>
    <t>CAMILLA PARA EXAMEN DE EMERGENCIA</t>
  </si>
  <si>
    <t>CARTERA DE SERVICIOS VISIBLE A LOS USUARIOS</t>
  </si>
  <si>
    <t>CARTILLA DE DEBERES DE LOS USUARIOS</t>
  </si>
  <si>
    <t>CARTILLA DE DERECHOS DE LOS USUARIOS</t>
  </si>
  <si>
    <t>CILINDRO DE GAS DE 100 LBS</t>
  </si>
  <si>
    <t>CINTA MÉTRICA</t>
  </si>
  <si>
    <t>ÚTILES DE ESCRITORIO, OFICINA, INFORMÁTICA Y DE ENSEÑANZA</t>
  </si>
  <si>
    <t>COMPUTADORA DE ESCRITORIO</t>
  </si>
  <si>
    <t>COMPUTADORA PORTATIL</t>
  </si>
  <si>
    <t>DIAPASÓN</t>
  </si>
  <si>
    <t>DISPENSADOR DE TOALLAS DE PAPEL</t>
  </si>
  <si>
    <t>ENUMERADOR AUTOMÁTICO</t>
  </si>
  <si>
    <t>EQUIPO PARA INCINERACIÓN O DESTRUCCIÓN DE AGUJAS</t>
  </si>
  <si>
    <t>ESCALINATA METÁLICA DE 2 PELDAÑOS</t>
  </si>
  <si>
    <t>ESCRITORIO DE 4 GAVETAS</t>
  </si>
  <si>
    <t>ESFIGMOMANÓMETRO CON BRAZALETE PARA ADULTO</t>
  </si>
  <si>
    <t>ESFIGMOMANÓMETRO CON BRAZALETE PARA NIÑO</t>
  </si>
  <si>
    <t>ESFIGMOMANÓMETRO DE PARED</t>
  </si>
  <si>
    <t>ESTERILIZADOR DE EQUIPOS O MATERIALES, TIPO OLLA O AUTOCLAVE</t>
  </si>
  <si>
    <t>ESTETOSCOPIO DE DOBLE CAMPANA</t>
  </si>
  <si>
    <t>ESTETOSCOPIO PEDIÁTRICO</t>
  </si>
  <si>
    <t>ESTUFA DE MESA DE 4 HORNILLAS</t>
  </si>
  <si>
    <t>GLUCÓMETRO</t>
  </si>
  <si>
    <t>INFANTÓMETRO</t>
  </si>
  <si>
    <t>INVERSOR DE 3.6 KILOS</t>
  </si>
  <si>
    <t>JABONERA CROMADA CON DISPENSADOR PARA JABON LIQUIDO</t>
  </si>
  <si>
    <t>KIT DE EVALUACIÓN PARA EL CRECIMIENTO Y DESARROLLO</t>
  </si>
  <si>
    <t>LÁMPARA CUELLO DE GANSO</t>
  </si>
  <si>
    <t>LAVADORA DE 10 LIBRAS</t>
  </si>
  <si>
    <t>PRODUCTOS DE LOZA</t>
  </si>
  <si>
    <t>LAVAMANOS</t>
  </si>
  <si>
    <t>2.3.6.2.02</t>
  </si>
  <si>
    <t>MAMPARA DE DOS CUERPOS (O CORTINA DE SEPARACIÓN)</t>
  </si>
  <si>
    <t>MARTILLO DE PERCUSIÓN</t>
  </si>
  <si>
    <t>MESA METÁLICA</t>
  </si>
  <si>
    <t>MESA METÁLICA RODABLE PARA MÚLTIPLES USOS</t>
  </si>
  <si>
    <t>MESA PEQUEÑA TIPO ESCRITORIO</t>
  </si>
  <si>
    <t>MESA PORTA - INSTRUMENTOS DE ACERO INOXIDABLE</t>
  </si>
  <si>
    <t>MICROONDA</t>
  </si>
  <si>
    <t>NEBULIZADOR</t>
  </si>
  <si>
    <t>NEVERA DOMESTICA DE 10 PIES CÚBICOS.</t>
  </si>
  <si>
    <t>NEVERA EJECUTIVA PARA CONSERVAR MUESTRAS</t>
  </si>
  <si>
    <t>NEVERA PARA BIOLÓGICOS</t>
  </si>
  <si>
    <t>OXÍMETRO DE PULSO</t>
  </si>
  <si>
    <t>PERCHA DE PARED 4 GANCHOS</t>
  </si>
  <si>
    <t>PINZA DE FOSTER (PORTA- GASAS)</t>
  </si>
  <si>
    <t>PIZARRA/MURAL</t>
  </si>
  <si>
    <t>PORTA SUERO RODADLE</t>
  </si>
  <si>
    <t>RELOJ DE PARED</t>
  </si>
  <si>
    <t>RESUCITADOR MANUAL ADULTOS (AMBU)</t>
  </si>
  <si>
    <t>RESUCITADOR MANUAL PEDIÁTRICO (AMBU)</t>
  </si>
  <si>
    <t>SET (EQUIPO) DE CIRUGÍA MENOR O DE SUTURA</t>
  </si>
  <si>
    <t>SET DE CURA (EQUIPO DE CURACIÓN)</t>
  </si>
  <si>
    <t>SET NEUROLÓGICO</t>
  </si>
  <si>
    <t>SET OTO OFTALMOSCOPIO DE PARED</t>
  </si>
  <si>
    <t>SILLAS PARA USUARIOS EN EL CONSULTORIO</t>
  </si>
  <si>
    <t>SILLÓN SEMI EJECUTIVO SIN BRAZOS</t>
  </si>
  <si>
    <t>TABURETE GIRATORIO</t>
  </si>
  <si>
    <t>TALLÍMETRO</t>
  </si>
  <si>
    <t>TANQUE DE OXÍGENO CON MANÓMETRO Y CARRO</t>
  </si>
  <si>
    <t>TARJETEROS</t>
  </si>
  <si>
    <t>TELÉFONOS</t>
  </si>
  <si>
    <t>VITRINA DE METAL PARA MEDICAMENTOS DE URGENCIA</t>
  </si>
  <si>
    <t>VITRINA METÁLICA PARA INSTRUMENTOS O MATERIAL ESTÉRIL</t>
  </si>
  <si>
    <t>ZAFACÓN METÁLICO CON TAPA Y PEDAL</t>
  </si>
  <si>
    <t>SANTIAGO LA SIERRA</t>
  </si>
  <si>
    <t>INVERSOR DE 2.5KILOS</t>
  </si>
  <si>
    <t>SANTIAGO SUR</t>
  </si>
  <si>
    <t>SANTIAGO OESTE</t>
  </si>
  <si>
    <t>INSUMOS PARA TODAS LAS AREAS</t>
  </si>
  <si>
    <t>670 (CZ113AL) NEGRO PARA IMPRESORA HP AVANTAGE 4625</t>
  </si>
  <si>
    <t>670 (CZ114AL) AZUL PARA IMPRESORA HP AVANTAGE 4625</t>
  </si>
  <si>
    <t>670 (CZ115AL) MAGENTA PARA IMPRESORA HP AVANTAGE 4625</t>
  </si>
  <si>
    <t>670 (CZ116AL) AMARILLO PARA IMPRESORA HP AVANTAGE 4625</t>
  </si>
  <si>
    <t>ARCHIVO ACORDEON</t>
  </si>
  <si>
    <t>BANDAS DE GOMAS NO. 18 (CAJAS)</t>
  </si>
  <si>
    <t>BATERÍA AA (DOCENAS) MAXELL</t>
  </si>
  <si>
    <t>BATERÍA AAA (DOCENAS), INSTERSTATE</t>
  </si>
  <si>
    <t>BATERÍAS DE VEHÍCULOS PARA NISSAN FRONTIER</t>
  </si>
  <si>
    <t>CAJAS DE CLIPS (19MM) PEQUEÑO</t>
  </si>
  <si>
    <t>CAJAS DE CLIPS (32MM) MEDIANO</t>
  </si>
  <si>
    <t>PRODUCTOS DE PAPEL, CARTÓN E IMPRESOS</t>
  </si>
  <si>
    <t>CARPETAS AZULES DE 5 PULGADAS CON 3 AROS.</t>
  </si>
  <si>
    <t>2.3.3.1.01</t>
  </si>
  <si>
    <t>CARPETAS INSTITUCIONALES CON BOLSILLO FULL COLOR, CARTÓN 9X12</t>
  </si>
  <si>
    <t>CARPETAS NO.3</t>
  </si>
  <si>
    <t>RESMA</t>
  </si>
  <si>
    <t>MATERIAL PARA LIMPIEZA</t>
  </si>
  <si>
    <t>CARRO DE LIMPIEZA DE 2 BALDES</t>
  </si>
  <si>
    <t>CAJA</t>
  </si>
  <si>
    <t>2.3.9.1.01</t>
  </si>
  <si>
    <t>CERA PARA CONTAR RED STAR 1.1 OZ</t>
  </si>
  <si>
    <t>CINTA ADHESIVA 3/4</t>
  </si>
  <si>
    <t>CORRECTOR LIQUIDO 20ML</t>
  </si>
  <si>
    <t>CUBO PLÁSTICO, CON BRAZALETE EN METAL, MEDIANO</t>
  </si>
  <si>
    <t>Caja</t>
  </si>
  <si>
    <t>DISCO DURO EXTERNO DE 2 TERA BYTES</t>
  </si>
  <si>
    <t>DOCENAS DE BRILLO DE METAL (FREGAR)</t>
  </si>
  <si>
    <t>ESCOBA PLÁSTICA</t>
  </si>
  <si>
    <t>EXTENSIONES ELÉCTRICAS DE 10 PIES, COLOR MAMEY (3M) 48006 VOLTECH</t>
  </si>
  <si>
    <t>FARDOS DE PAPEL HIGIÉNICO JUMBO</t>
  </si>
  <si>
    <t>FARDOS DE PAPEL TOALLA</t>
  </si>
  <si>
    <t>FARDOS DE SERVILLETAS</t>
  </si>
  <si>
    <t>FOLDERS 8 1/2X 11 (100/1) IMPROPAPEL</t>
  </si>
  <si>
    <t>FOLDERS 8 1/2X 11 (100/1), DE COLORES</t>
  </si>
  <si>
    <t>FOLDERS 8 1/2X 13 (100/1), OFI FOLDER</t>
  </si>
  <si>
    <t>GALÓN DE CLORO</t>
  </si>
  <si>
    <t>PRODUCTOS QUÍMICOS DE USO PERSONAL</t>
  </si>
  <si>
    <t>GALÓN DE GEL ANTI-BACTERIAL PARA MANOS</t>
  </si>
  <si>
    <t>2.3.7.2.03</t>
  </si>
  <si>
    <t>GALONES DE LIMPIA CRISTALES</t>
  </si>
  <si>
    <t>GRAPA INDUSTRIAL GRANDE (CAJAS)</t>
  </si>
  <si>
    <t>GRAPADORAS DE METAL</t>
  </si>
  <si>
    <t>GUILLOTINA 15¨</t>
  </si>
  <si>
    <t>IMPRESIÓN Y ENCUADERNACIÓN</t>
  </si>
  <si>
    <t>IMPRESIÓN FORMULARIOS</t>
  </si>
  <si>
    <t xml:space="preserve">2.2.2.2.01 </t>
  </si>
  <si>
    <t>EQUIPOS DE CÓMPUTO</t>
  </si>
  <si>
    <t>IMPRESORA MULTIFUNCIÓN</t>
  </si>
  <si>
    <t>LLANTAS Y NEUMÁTICOS</t>
  </si>
  <si>
    <t>INSTALACIÓN, CORRECCIÓN DE PINTURA, CRISTAL DELANTERO Y BUMPER DE VEHÍCULO</t>
  </si>
  <si>
    <t>2.3.5.3.01</t>
  </si>
  <si>
    <t>JABÓN LÍQUIDO LAVAPLATOS</t>
  </si>
  <si>
    <t>JABÓN LÍQUIDO PARA MANOS</t>
  </si>
  <si>
    <t>LAPICEROS AZULES</t>
  </si>
  <si>
    <t>LÁPIZ DE CARBÓN (DOCENA)</t>
  </si>
  <si>
    <t>LETRERO EN ACRÍLICO ROTULADO EN VINIL ADHESIVO, TORNILLOS DECORATIVO (0.71MT X 1.06MT) CON INSTALACIÓN</t>
  </si>
  <si>
    <t>LIBRETAS RAYADAS 5X8 (DOCENA)</t>
  </si>
  <si>
    <t>MANTENIMIENTO Y REPARACIÓN DE EQUIPOS DE TRANSPORTE, TRACCIÓN Y ELEVACIÓN</t>
  </si>
  <si>
    <t>MANTENIMIENTO DE VEHÍCULOS</t>
  </si>
  <si>
    <t>MANTENIMIENTO Y REPARACIÓN DE MAQUINARIAS Y EQUIPOS</t>
  </si>
  <si>
    <t>MANTENIMIENTO Y/O REPARACIÓN IMPRESORA MULTIFUNCIONAL</t>
  </si>
  <si>
    <t>MEMORIAS USB 8 GB</t>
  </si>
  <si>
    <t>MURAL DE CORCHO, MARCO MADERA 24X35</t>
  </si>
  <si>
    <t>NEUTRALIZADOR DE OLOR</t>
  </si>
  <si>
    <t>NOTAS DE PAPEL AUTOADHESIVO, POST IT 3X3</t>
  </si>
  <si>
    <t>PINTURAS, BARNICES, LACAS, DILUYENTES Y ABSORBENTES PARA PINTURA</t>
  </si>
  <si>
    <t>PASTAS DE CLORO DE CISTERNAS 200GRS</t>
  </si>
  <si>
    <t>2.3.7.2.06</t>
  </si>
  <si>
    <t>PINESPUMA</t>
  </si>
  <si>
    <t>PIZARRAS BLANCAS LAMINADAS 90X60 CM CON TRÍPODE</t>
  </si>
  <si>
    <t>EQUIPO DE COMUNICACIÓN, TELECOMUNICACIONES Y SEÑALAMIENTO</t>
  </si>
  <si>
    <t>PUNTO DE REUNIÓN 2X2 PIES, METAL COLOCADO EN PARED</t>
  </si>
  <si>
    <t>2.6.5.5.01</t>
  </si>
  <si>
    <t>RASTRILLO PLÁSTICO PALO EN MADERA</t>
  </si>
  <si>
    <t>REFLECTORES LED 100W</t>
  </si>
  <si>
    <t>REGLAS PLÁSTICAS 12¨</t>
  </si>
  <si>
    <t>REGLETAS 6 SALIDAS VOLTECH</t>
  </si>
  <si>
    <t>RESALTADOR AMARILLO FLUORESCENTE</t>
  </si>
  <si>
    <t>RESALTADOR FLUORESCENTE</t>
  </si>
  <si>
    <t>RESMA DE HOJAS TIMBRADAS CON LOGO DE LA INSTITUCIÓN 8 1/2 X 11 (BOND 24)</t>
  </si>
  <si>
    <t>RESMA DE PAPEL 8 1/2X11</t>
  </si>
  <si>
    <t>RESMA DE PAPEL 8 1/2X14</t>
  </si>
  <si>
    <t>ROUTER WIFI</t>
  </si>
  <si>
    <t>SACAPUNTAS</t>
  </si>
  <si>
    <t>SACO DE DETERGENTE EN POLVO</t>
  </si>
  <si>
    <t>SELLO DE DESPACHADO (CUADRADO)</t>
  </si>
  <si>
    <t>SELLO DE RECIBIDO (CUADRADO)</t>
  </si>
  <si>
    <t>SELLOS GOMIGRAFOS</t>
  </si>
  <si>
    <t>SEÑALES DE RUTA DE EVACUACIÓN FLECHA DERECHA 5X8 EN VINIL FOTOLUMINISCENTE SOBRE PVC DE 4MM</t>
  </si>
  <si>
    <t>SEÑALES DE SALIDA 12X25¨ EN VINIL FOTOLUMINISCENTE SOBRE PVC DE 4MM</t>
  </si>
  <si>
    <t>SEÑALIZACIONES DE EXTINTORES Y MODO DE USO</t>
  </si>
  <si>
    <t>SEPARADORES CARPETA 8 1/2 X11</t>
  </si>
  <si>
    <t>SERVICIO DE MANTENIMIENTO DE AIRE ACONDICIONADO</t>
  </si>
  <si>
    <t>SERVICIOS DE DESINSTALACIÓN, INSTALACIÓN Y MANTENIMIENTO</t>
  </si>
  <si>
    <t>STICK DE COLLE 35G (PEGAMENTO)</t>
  </si>
  <si>
    <t>SUAPER</t>
  </si>
  <si>
    <t>TABLA DE APOYO DE MADERA</t>
  </si>
  <si>
    <t>TAPE 3M SCOTH-23 DE GOMA</t>
  </si>
  <si>
    <t>GASOLINA</t>
  </si>
  <si>
    <t>TICKETS DE COMBUSTIBLE DE RD$1,000.00</t>
  </si>
  <si>
    <t>2.3.7.1.01</t>
  </si>
  <si>
    <t>TICKETS DE COMBUSTIBLE DE RD$500.00</t>
  </si>
  <si>
    <t>TIJERAS DE OFICINA</t>
  </si>
  <si>
    <t>TINTA PARA SELLO COLOR AZUL (DOCENAS)</t>
  </si>
  <si>
    <t>TUBOS FLUORESCENTES BLANCOS 32W CAJA 25/1</t>
  </si>
  <si>
    <t>UNIDADES DE SACAGRAPAS</t>
  </si>
  <si>
    <t>ZAFACÓN DE METAL PARA ESCRITORIO</t>
  </si>
  <si>
    <t>FUNDAMBIEMTE</t>
  </si>
  <si>
    <t>1.00 PA</t>
  </si>
  <si>
    <t>BUEN PASTOR</t>
  </si>
  <si>
    <t>EL GUANO</t>
  </si>
  <si>
    <t xml:space="preserve">DON JUAN </t>
  </si>
  <si>
    <t>EL CAIMITO</t>
  </si>
  <si>
    <t>QUEBRADA HONDA</t>
  </si>
  <si>
    <t>EL RUBIO</t>
  </si>
  <si>
    <t>LOS PEREZ DE GURABO</t>
  </si>
  <si>
    <t>RANCHITO JACAGUA</t>
  </si>
  <si>
    <t xml:space="preserve">RANCHITO PICHE </t>
  </si>
  <si>
    <t>CANCA LA PIEDRA</t>
  </si>
  <si>
    <t>KOREA</t>
  </si>
  <si>
    <t xml:space="preserve">CEIBA MADERA </t>
  </si>
  <si>
    <t xml:space="preserve">SAN MARCOS </t>
  </si>
  <si>
    <t>EL LIMON</t>
  </si>
  <si>
    <t>VILLA NUEVA</t>
  </si>
  <si>
    <t>LA CUMBRE</t>
  </si>
  <si>
    <t>EL JAVILLAR</t>
  </si>
  <si>
    <t>JACAGUA ADENTRO</t>
  </si>
  <si>
    <t>LA JAIBA</t>
  </si>
  <si>
    <t xml:space="preserve">ANA CRUZ </t>
  </si>
  <si>
    <t>SERVICIO REGIONAL DE SALUD</t>
  </si>
  <si>
    <t>2.6.7.4.01</t>
  </si>
  <si>
    <t>POA  2020</t>
  </si>
  <si>
    <t>ANTICIPO FINANCIERO</t>
  </si>
  <si>
    <t>2.2.7.1.04</t>
  </si>
  <si>
    <t xml:space="preserve">Croquis Elaborado
</t>
  </si>
  <si>
    <t>Seguimiento al desarrollo del Plan de Capacitación del SRS  2020</t>
  </si>
  <si>
    <t xml:space="preserve"> Capacitacion a personal faltante en el  EIS en los CEAS 
</t>
  </si>
  <si>
    <t>Seguimiento al logro minimo  de 20% de registro en el EIS</t>
  </si>
  <si>
    <t>Talleres de  Veeduría Ciudadana de Salud.</t>
  </si>
  <si>
    <t xml:space="preserve"> Impartición de Talleres de  Salud Ambiental Hospitalaria.</t>
  </si>
  <si>
    <t>Análisis de Informe mensual Salud Ambiental Hospitalaria.</t>
  </si>
  <si>
    <t xml:space="preserve"> Acompañar y dar seguimiento en la conformación de los diferentes comités  de los CEAS de su influencia  </t>
  </si>
  <si>
    <t xml:space="preserve">Encuentro de juramentación de los comités de CEAS </t>
  </si>
  <si>
    <t>Acta constitutiva</t>
  </si>
  <si>
    <t>ENCARGADO PROGRAMA VIH</t>
  </si>
  <si>
    <t>ENCARGADA PROGRAMA VIH y TB</t>
  </si>
  <si>
    <t>Seguimiento a la conformación de los Comité de Veeduría Ciudadana en Salud.</t>
  </si>
  <si>
    <t>Seguimiento de la implementación de la Estartegia Código Rojo</t>
  </si>
  <si>
    <t>Seguimiento para coordinar acciones de atención a la mujer durante el embarazo, parto y puerperio.</t>
  </si>
  <si>
    <t>Seguimiento para la implementación de las etapas de la ruta critica.</t>
  </si>
  <si>
    <t>Seguimiento para coordinación de las acciones en los  Circulos Comunitarios</t>
  </si>
  <si>
    <t>Readecuación de Infraestructura Tecnológica del SRS</t>
  </si>
  <si>
    <t>Seguimiento a la atencion a Pacientes con discapacidad funcional.</t>
  </si>
  <si>
    <t>Remisión</t>
  </si>
  <si>
    <t xml:space="preserve">Coordinacion de preparacion Operativos  Semana Santa y Navidad. </t>
  </si>
  <si>
    <t>SRSNC3.1.39.26.12</t>
  </si>
  <si>
    <t>Mesa de trabajo coordinacion con el departamento de Atención al Usuario y coordinadores de zona para seguimiento de la consulta programada en las UNAP grupos priorizados</t>
  </si>
  <si>
    <t>carta de solicitud de compra a administracion</t>
  </si>
  <si>
    <t>Se realizará un informe trimestral</t>
  </si>
  <si>
    <t>Seguimiento a la funcionalidad de los comité de morbilidad materna extrema</t>
  </si>
  <si>
    <t>Conformacion Comite de Etica SRS</t>
  </si>
  <si>
    <t>Requerimientos a DIGEIG</t>
  </si>
  <si>
    <t>Coordinación de acuerdos intra  sectoriales para apoyar la disminución de las listas de espera quirúrgicas</t>
  </si>
  <si>
    <t xml:space="preserve">recordar que el acuerdo marco no inicio en el 2019 </t>
  </si>
  <si>
    <t xml:space="preserve">Dr. Bienvenido Cabrera </t>
  </si>
  <si>
    <t xml:space="preserve">Gerente regional de  Planificacion y Desarrrollo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</si>
</sst>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#,##0.00;[Red]#,##0.00"/>
    <numFmt numFmtId="167" formatCode="#,##0.0"/>
    <numFmt numFmtId="168" formatCode="#,##0.000"/>
  </numFmts>
  <fonts count="68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Arial"/>
      <family val="2"/>
    </font>
    <font>
      <sz val="11"/>
      <name val="Cambria"/>
      <family val="1"/>
      <scheme val="major"/>
    </font>
    <font>
      <b/>
      <sz val="12"/>
      <color theme="4" tint="-0.249977111117893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10"/>
      <name val="Times New Roman"/>
      <family val="1"/>
    </font>
    <font>
      <sz val="10"/>
      <color theme="0"/>
      <name val="Times New Roman"/>
      <family val="1"/>
    </font>
    <font>
      <b/>
      <sz val="9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0"/>
      <name val="Calibri"/>
      <family val="2"/>
      <scheme val="minor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name val="Tw Cen MT"/>
      <family val="2"/>
    </font>
    <font>
      <sz val="11"/>
      <color theme="1"/>
      <name val="Tw Cen MT"/>
      <family val="2"/>
    </font>
    <font>
      <b/>
      <sz val="11"/>
      <color theme="1"/>
      <name val="Tw Cen MT"/>
      <family val="2"/>
    </font>
    <font>
      <sz val="11"/>
      <color theme="1"/>
      <name val="Times New Roman"/>
      <family val="1"/>
    </font>
    <font>
      <sz val="11"/>
      <name val="Calibri"/>
      <family val="2"/>
      <scheme val="minor"/>
    </font>
    <font>
      <sz val="11"/>
      <name val="Times New Roman"/>
      <family val="1"/>
    </font>
    <font>
      <sz val="10"/>
      <color theme="1"/>
      <name val="Times New Roman"/>
      <family val="1"/>
    </font>
    <font>
      <sz val="12"/>
      <color indexed="81"/>
      <name val="Tahoma"/>
      <family val="2"/>
    </font>
    <font>
      <b/>
      <sz val="12"/>
      <color indexed="81"/>
      <name val="Tahoma"/>
      <family val="2"/>
    </font>
    <font>
      <sz val="11"/>
      <color theme="0"/>
      <name val="Times New Roman"/>
      <family val="1"/>
    </font>
    <font>
      <sz val="1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0"/>
      <color rgb="FF00B0F0"/>
      <name val="Calibri"/>
      <family val="2"/>
      <scheme val="minor"/>
    </font>
    <font>
      <sz val="10"/>
      <color rgb="FF00B0F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b/>
      <u/>
      <sz val="18"/>
      <color theme="1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573F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4506668294322"/>
      </right>
      <top/>
      <bottom/>
      <diagonal/>
    </border>
    <border>
      <left style="thin">
        <color theme="3" tint="0.39994506668294322"/>
      </left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/>
      <diagonal/>
    </border>
    <border>
      <left/>
      <right style="thin">
        <color theme="3" tint="0.39994506668294322"/>
      </right>
      <top/>
      <bottom/>
      <diagonal/>
    </border>
    <border>
      <left/>
      <right/>
      <top style="thin">
        <color theme="3" tint="0.39988402966399123"/>
      </top>
      <bottom/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 style="thin">
        <color indexed="6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indexed="64"/>
      </bottom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0" fontId="1" fillId="0" borderId="0"/>
    <xf numFmtId="0" fontId="5" fillId="0" borderId="0"/>
    <xf numFmtId="0" fontId="2" fillId="0" borderId="0"/>
    <xf numFmtId="0" fontId="3" fillId="0" borderId="0"/>
    <xf numFmtId="0" fontId="30" fillId="0" borderId="0"/>
    <xf numFmtId="164" fontId="2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</cellStyleXfs>
  <cellXfs count="543">
    <xf numFmtId="0" fontId="0" fillId="0" borderId="0" xfId="0"/>
    <xf numFmtId="0" fontId="9" fillId="3" borderId="0" xfId="0" applyFont="1" applyFill="1"/>
    <xf numFmtId="0" fontId="9" fillId="0" borderId="0" xfId="0" applyFont="1"/>
    <xf numFmtId="0" fontId="1" fillId="0" borderId="0" xfId="2"/>
    <xf numFmtId="0" fontId="2" fillId="0" borderId="0" xfId="4"/>
    <xf numFmtId="0" fontId="11" fillId="0" borderId="0" xfId="2" applyFont="1"/>
    <xf numFmtId="0" fontId="5" fillId="0" borderId="0" xfId="3" applyFont="1"/>
    <xf numFmtId="0" fontId="14" fillId="7" borderId="4" xfId="3" applyFont="1" applyFill="1" applyBorder="1" applyAlignment="1" applyProtection="1">
      <alignment vertical="top"/>
    </xf>
    <xf numFmtId="0" fontId="15" fillId="7" borderId="4" xfId="3" applyFont="1" applyFill="1" applyBorder="1" applyAlignment="1" applyProtection="1">
      <alignment horizontal="center" vertical="top"/>
    </xf>
    <xf numFmtId="0" fontId="15" fillId="7" borderId="4" xfId="3" applyFont="1" applyFill="1" applyBorder="1" applyAlignment="1" applyProtection="1">
      <alignment vertical="top"/>
    </xf>
    <xf numFmtId="166" fontId="15" fillId="7" borderId="4" xfId="1" applyNumberFormat="1" applyFont="1" applyFill="1" applyBorder="1" applyAlignment="1" applyProtection="1">
      <alignment vertical="top"/>
      <protection hidden="1"/>
    </xf>
    <xf numFmtId="166" fontId="15" fillId="7" borderId="4" xfId="1" applyNumberFormat="1" applyFont="1" applyFill="1" applyBorder="1" applyAlignment="1" applyProtection="1">
      <alignment horizontal="right" vertical="top"/>
      <protection hidden="1"/>
    </xf>
    <xf numFmtId="0" fontId="18" fillId="10" borderId="7" xfId="4" applyFont="1" applyFill="1" applyBorder="1" applyAlignment="1" applyProtection="1">
      <alignment horizontal="left"/>
      <protection locked="0"/>
    </xf>
    <xf numFmtId="0" fontId="19" fillId="10" borderId="0" xfId="4" applyFont="1" applyFill="1" applyBorder="1" applyAlignment="1"/>
    <xf numFmtId="0" fontId="19" fillId="10" borderId="8" xfId="4" applyFont="1" applyFill="1" applyBorder="1" applyAlignment="1"/>
    <xf numFmtId="4" fontId="11" fillId="6" borderId="0" xfId="4" applyNumberFormat="1" applyFont="1" applyFill="1" applyBorder="1" applyProtection="1">
      <protection locked="0"/>
    </xf>
    <xf numFmtId="0" fontId="11" fillId="6" borderId="8" xfId="4" applyFont="1" applyFill="1" applyBorder="1"/>
    <xf numFmtId="0" fontId="10" fillId="4" borderId="7" xfId="4" applyFont="1" applyFill="1" applyBorder="1" applyAlignment="1">
      <alignment horizontal="left"/>
    </xf>
    <xf numFmtId="0" fontId="11" fillId="4" borderId="0" xfId="4" applyFont="1" applyFill="1" applyBorder="1"/>
    <xf numFmtId="4" fontId="11" fillId="4" borderId="0" xfId="4" applyNumberFormat="1" applyFont="1" applyFill="1" applyBorder="1" applyProtection="1">
      <protection locked="0"/>
    </xf>
    <xf numFmtId="0" fontId="11" fillId="4" borderId="8" xfId="4" applyFont="1" applyFill="1" applyBorder="1"/>
    <xf numFmtId="0" fontId="10" fillId="10" borderId="7" xfId="4" applyFont="1" applyFill="1" applyBorder="1" applyAlignment="1" applyProtection="1">
      <protection locked="0"/>
    </xf>
    <xf numFmtId="0" fontId="10" fillId="10" borderId="0" xfId="4" applyFont="1" applyFill="1" applyBorder="1" applyAlignment="1" applyProtection="1">
      <protection locked="0"/>
    </xf>
    <xf numFmtId="0" fontId="10" fillId="10" borderId="8" xfId="4" applyFont="1" applyFill="1" applyBorder="1" applyAlignment="1" applyProtection="1">
      <protection locked="0"/>
    </xf>
    <xf numFmtId="0" fontId="5" fillId="0" borderId="0" xfId="4" applyFont="1"/>
    <xf numFmtId="0" fontId="11" fillId="0" borderId="0" xfId="4" applyFont="1"/>
    <xf numFmtId="0" fontId="6" fillId="0" borderId="0" xfId="0" applyFont="1"/>
    <xf numFmtId="0" fontId="0" fillId="3" borderId="0" xfId="0" applyFill="1"/>
    <xf numFmtId="0" fontId="6" fillId="3" borderId="0" xfId="0" applyFont="1" applyFill="1"/>
    <xf numFmtId="0" fontId="21" fillId="3" borderId="0" xfId="0" applyFont="1" applyFill="1"/>
    <xf numFmtId="0" fontId="1" fillId="3" borderId="0" xfId="2" applyFont="1" applyFill="1"/>
    <xf numFmtId="0" fontId="25" fillId="3" borderId="0" xfId="4" applyFont="1" applyFill="1"/>
    <xf numFmtId="0" fontId="6" fillId="3" borderId="0" xfId="3" applyFont="1" applyFill="1" applyProtection="1">
      <protection locked="0"/>
    </xf>
    <xf numFmtId="0" fontId="6" fillId="3" borderId="0" xfId="3" applyFont="1" applyFill="1"/>
    <xf numFmtId="0" fontId="6" fillId="3" borderId="0" xfId="4" applyFont="1" applyFill="1"/>
    <xf numFmtId="0" fontId="24" fillId="3" borderId="0" xfId="4" applyFont="1" applyFill="1"/>
    <xf numFmtId="0" fontId="26" fillId="0" borderId="13" xfId="0" applyFont="1" applyFill="1" applyBorder="1" applyAlignment="1"/>
    <xf numFmtId="0" fontId="0" fillId="0" borderId="0" xfId="0" applyAlignment="1"/>
    <xf numFmtId="0" fontId="0" fillId="0" borderId="13" xfId="0" applyBorder="1" applyAlignment="1"/>
    <xf numFmtId="0" fontId="8" fillId="0" borderId="0" xfId="0" applyFont="1" applyAlignment="1"/>
    <xf numFmtId="0" fontId="21" fillId="3" borderId="0" xfId="0" applyFont="1" applyFill="1" applyBorder="1"/>
    <xf numFmtId="0" fontId="0" fillId="0" borderId="0" xfId="0" applyFill="1" applyBorder="1" applyAlignment="1"/>
    <xf numFmtId="0" fontId="0" fillId="0" borderId="14" xfId="0" applyBorder="1" applyAlignment="1"/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" xfId="0" applyBorder="1" applyAlignment="1"/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26" fillId="0" borderId="23" xfId="0" applyFont="1" applyFill="1" applyBorder="1" applyAlignment="1"/>
    <xf numFmtId="0" fontId="26" fillId="0" borderId="15" xfId="0" applyFont="1" applyFill="1" applyBorder="1" applyAlignment="1"/>
    <xf numFmtId="0" fontId="26" fillId="0" borderId="17" xfId="0" applyFont="1" applyFill="1" applyBorder="1" applyAlignment="1"/>
    <xf numFmtId="0" fontId="0" fillId="0" borderId="24" xfId="0" applyBorder="1" applyAlignment="1"/>
    <xf numFmtId="0" fontId="0" fillId="3" borderId="0" xfId="0" applyFill="1" applyBorder="1"/>
    <xf numFmtId="0" fontId="0" fillId="0" borderId="0" xfId="0" applyFill="1"/>
    <xf numFmtId="0" fontId="9" fillId="0" borderId="0" xfId="0" applyFont="1" applyFill="1"/>
    <xf numFmtId="0" fontId="20" fillId="3" borderId="0" xfId="0" applyFont="1" applyFill="1" applyBorder="1" applyAlignment="1"/>
    <xf numFmtId="0" fontId="27" fillId="3" borderId="0" xfId="0" applyFont="1" applyFill="1" applyBorder="1" applyAlignment="1"/>
    <xf numFmtId="0" fontId="29" fillId="3" borderId="0" xfId="0" applyFont="1" applyFill="1" applyBorder="1" applyAlignment="1"/>
    <xf numFmtId="0" fontId="28" fillId="3" borderId="0" xfId="0" applyFont="1" applyFill="1" applyBorder="1" applyAlignment="1"/>
    <xf numFmtId="0" fontId="30" fillId="0" borderId="0" xfId="6"/>
    <xf numFmtId="0" fontId="30" fillId="0" borderId="13" xfId="6" applyBorder="1"/>
    <xf numFmtId="0" fontId="30" fillId="0" borderId="13" xfId="6" applyBorder="1" applyAlignment="1">
      <alignment wrapText="1"/>
    </xf>
    <xf numFmtId="0" fontId="30" fillId="0" borderId="0" xfId="6" applyAlignment="1">
      <alignment wrapText="1"/>
    </xf>
    <xf numFmtId="0" fontId="30" fillId="0" borderId="13" xfId="6" applyBorder="1" applyAlignment="1">
      <alignment vertical="top" wrapText="1"/>
    </xf>
    <xf numFmtId="0" fontId="30" fillId="0" borderId="13" xfId="6" applyBorder="1" applyAlignment="1">
      <alignment vertical="top"/>
    </xf>
    <xf numFmtId="0" fontId="30" fillId="0" borderId="0" xfId="6" applyAlignment="1">
      <alignment vertical="top"/>
    </xf>
    <xf numFmtId="0" fontId="9" fillId="0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13" xfId="0" applyBorder="1"/>
    <xf numFmtId="0" fontId="30" fillId="0" borderId="13" xfId="6" applyBorder="1" applyAlignment="1">
      <alignment horizontal="left" vertical="center" wrapText="1"/>
    </xf>
    <xf numFmtId="0" fontId="30" fillId="0" borderId="13" xfId="6" applyBorder="1" applyAlignment="1">
      <alignment horizontal="left" vertical="center"/>
    </xf>
    <xf numFmtId="0" fontId="30" fillId="0" borderId="0" xfId="6" applyAlignment="1">
      <alignment horizontal="left" vertical="center"/>
    </xf>
    <xf numFmtId="0" fontId="0" fillId="3" borderId="13" xfId="0" applyFill="1" applyBorder="1"/>
    <xf numFmtId="0" fontId="0" fillId="3" borderId="2" xfId="0" applyFill="1" applyBorder="1"/>
    <xf numFmtId="0" fontId="8" fillId="0" borderId="25" xfId="0" applyFont="1" applyBorder="1" applyAlignment="1"/>
    <xf numFmtId="0" fontId="0" fillId="0" borderId="13" xfId="0" applyFill="1" applyBorder="1" applyAlignment="1"/>
    <xf numFmtId="0" fontId="0" fillId="0" borderId="2" xfId="0" applyFill="1" applyBorder="1" applyAlignment="1"/>
    <xf numFmtId="0" fontId="8" fillId="0" borderId="26" xfId="0" applyFont="1" applyBorder="1" applyAlignment="1"/>
    <xf numFmtId="0" fontId="0" fillId="0" borderId="27" xfId="0" applyBorder="1" applyAlignment="1"/>
    <xf numFmtId="0" fontId="0" fillId="0" borderId="28" xfId="0" applyBorder="1" applyAlignment="1"/>
    <xf numFmtId="0" fontId="8" fillId="0" borderId="29" xfId="0" applyFont="1" applyBorder="1" applyAlignment="1"/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12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 vertical="center" wrapText="1"/>
    </xf>
    <xf numFmtId="0" fontId="33" fillId="0" borderId="30" xfId="0" applyFont="1" applyBorder="1" applyAlignment="1">
      <alignment horizontal="left" vertical="top"/>
    </xf>
    <xf numFmtId="0" fontId="32" fillId="0" borderId="20" xfId="0" applyFont="1" applyBorder="1" applyAlignment="1">
      <alignment horizontal="left" vertical="top"/>
    </xf>
    <xf numFmtId="0" fontId="32" fillId="0" borderId="21" xfId="0" applyFont="1" applyBorder="1" applyAlignment="1">
      <alignment horizontal="left" vertical="top"/>
    </xf>
    <xf numFmtId="0" fontId="32" fillId="0" borderId="22" xfId="0" applyFont="1" applyBorder="1" applyAlignment="1">
      <alignment horizontal="left" vertical="top"/>
    </xf>
    <xf numFmtId="0" fontId="9" fillId="0" borderId="0" xfId="0" applyFont="1" applyBorder="1"/>
    <xf numFmtId="0" fontId="22" fillId="3" borderId="0" xfId="0" applyFont="1" applyFill="1" applyBorder="1" applyAlignment="1"/>
    <xf numFmtId="0" fontId="7" fillId="3" borderId="0" xfId="0" applyFont="1" applyFill="1" applyBorder="1" applyAlignment="1"/>
    <xf numFmtId="0" fontId="18" fillId="11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13" borderId="13" xfId="0" applyFont="1" applyFill="1" applyBorder="1" applyAlignment="1">
      <alignment vertical="center" wrapText="1"/>
    </xf>
    <xf numFmtId="0" fontId="19" fillId="13" borderId="30" xfId="0" applyFont="1" applyFill="1" applyBorder="1" applyAlignment="1">
      <alignment vertical="center" wrapText="1"/>
    </xf>
    <xf numFmtId="0" fontId="19" fillId="0" borderId="30" xfId="0" applyFont="1" applyBorder="1" applyAlignment="1">
      <alignment vertical="center" wrapText="1"/>
    </xf>
    <xf numFmtId="0" fontId="19" fillId="0" borderId="30" xfId="0" applyFont="1" applyBorder="1" applyAlignment="1">
      <alignment horizontal="left" vertical="center" wrapText="1"/>
    </xf>
    <xf numFmtId="0" fontId="19" fillId="13" borderId="14" xfId="0" applyFont="1" applyFill="1" applyBorder="1" applyAlignment="1">
      <alignment vertical="center" wrapText="1"/>
    </xf>
    <xf numFmtId="0" fontId="19" fillId="0" borderId="23" xfId="0" applyFont="1" applyBorder="1" applyAlignment="1">
      <alignment vertical="center" wrapText="1"/>
    </xf>
    <xf numFmtId="0" fontId="19" fillId="0" borderId="15" xfId="0" applyFont="1" applyBorder="1" applyAlignment="1">
      <alignment horizontal="left" vertical="center" wrapText="1"/>
    </xf>
    <xf numFmtId="0" fontId="19" fillId="13" borderId="16" xfId="0" applyFont="1" applyFill="1" applyBorder="1" applyAlignment="1">
      <alignment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/>
    </xf>
    <xf numFmtId="0" fontId="19" fillId="13" borderId="18" xfId="0" applyFont="1" applyFill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8" fillId="11" borderId="30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9" fillId="12" borderId="14" xfId="0" applyFont="1" applyFill="1" applyBorder="1" applyAlignment="1">
      <alignment vertical="center" wrapText="1"/>
    </xf>
    <xf numFmtId="0" fontId="19" fillId="0" borderId="15" xfId="0" applyFont="1" applyBorder="1" applyAlignment="1">
      <alignment horizontal="left" vertical="center"/>
    </xf>
    <xf numFmtId="0" fontId="19" fillId="12" borderId="16" xfId="0" applyFont="1" applyFill="1" applyBorder="1" applyAlignment="1">
      <alignment vertical="center" wrapText="1"/>
    </xf>
    <xf numFmtId="0" fontId="19" fillId="12" borderId="18" xfId="0" applyFont="1" applyFill="1" applyBorder="1" applyAlignment="1">
      <alignment vertical="center" wrapText="1"/>
    </xf>
    <xf numFmtId="0" fontId="19" fillId="0" borderId="24" xfId="0" applyFont="1" applyBorder="1" applyAlignment="1">
      <alignment horizontal="left" vertical="center" wrapText="1"/>
    </xf>
    <xf numFmtId="0" fontId="19" fillId="12" borderId="31" xfId="0" applyFont="1" applyFill="1" applyBorder="1" applyAlignment="1">
      <alignment vertical="center" wrapText="1"/>
    </xf>
    <xf numFmtId="0" fontId="19" fillId="0" borderId="32" xfId="0" applyFont="1" applyBorder="1" applyAlignment="1">
      <alignment horizontal="left" vertical="center" wrapText="1"/>
    </xf>
    <xf numFmtId="0" fontId="19" fillId="0" borderId="33" xfId="0" applyFont="1" applyBorder="1" applyAlignment="1">
      <alignment horizontal="left" vertical="center" wrapText="1"/>
    </xf>
    <xf numFmtId="0" fontId="19" fillId="13" borderId="2" xfId="0" applyFont="1" applyFill="1" applyBorder="1" applyAlignment="1">
      <alignment vertical="center" wrapText="1"/>
    </xf>
    <xf numFmtId="0" fontId="19" fillId="14" borderId="31" xfId="0" applyFont="1" applyFill="1" applyBorder="1" applyAlignment="1">
      <alignment vertical="center" wrapText="1"/>
    </xf>
    <xf numFmtId="0" fontId="19" fillId="14" borderId="14" xfId="0" applyFont="1" applyFill="1" applyBorder="1" applyAlignment="1">
      <alignment vertical="center" wrapText="1"/>
    </xf>
    <xf numFmtId="0" fontId="19" fillId="0" borderId="23" xfId="0" applyFont="1" applyBorder="1" applyAlignment="1">
      <alignment horizontal="left" vertical="center" wrapText="1"/>
    </xf>
    <xf numFmtId="0" fontId="19" fillId="14" borderId="34" xfId="0" applyFont="1" applyFill="1" applyBorder="1" applyAlignment="1">
      <alignment vertical="center" wrapText="1"/>
    </xf>
    <xf numFmtId="0" fontId="19" fillId="15" borderId="14" xfId="0" applyFont="1" applyFill="1" applyBorder="1" applyAlignment="1">
      <alignment vertical="center" wrapText="1"/>
    </xf>
    <xf numFmtId="0" fontId="19" fillId="15" borderId="16" xfId="0" applyFont="1" applyFill="1" applyBorder="1" applyAlignment="1">
      <alignment vertical="center" wrapText="1"/>
    </xf>
    <xf numFmtId="0" fontId="19" fillId="15" borderId="18" xfId="0" applyFont="1" applyFill="1" applyBorder="1" applyAlignment="1">
      <alignment vertical="center" wrapText="1"/>
    </xf>
    <xf numFmtId="0" fontId="30" fillId="0" borderId="0" xfId="6" applyAlignment="1">
      <alignment horizontal="left"/>
    </xf>
    <xf numFmtId="0" fontId="19" fillId="12" borderId="35" xfId="0" applyFont="1" applyFill="1" applyBorder="1" applyAlignment="1">
      <alignment vertical="center" wrapText="1"/>
    </xf>
    <xf numFmtId="0" fontId="0" fillId="0" borderId="30" xfId="0" applyBorder="1" applyAlignment="1">
      <alignment horizontal="left" vertical="center"/>
    </xf>
    <xf numFmtId="0" fontId="30" fillId="0" borderId="30" xfId="6" applyBorder="1" applyAlignment="1">
      <alignment horizontal="left" vertical="center"/>
    </xf>
    <xf numFmtId="0" fontId="19" fillId="0" borderId="36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19" fillId="0" borderId="37" xfId="0" applyFont="1" applyBorder="1" applyAlignment="1">
      <alignment horizontal="left" vertical="center" wrapText="1"/>
    </xf>
    <xf numFmtId="0" fontId="19" fillId="0" borderId="38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/>
    </xf>
    <xf numFmtId="0" fontId="30" fillId="0" borderId="32" xfId="6" applyBorder="1" applyAlignment="1">
      <alignment horizontal="left" vertical="center"/>
    </xf>
    <xf numFmtId="0" fontId="34" fillId="0" borderId="0" xfId="0" applyFont="1" applyFill="1" applyAlignment="1">
      <alignment horizontal="center" vertical="center" wrapText="1"/>
    </xf>
    <xf numFmtId="0" fontId="8" fillId="0" borderId="0" xfId="0" applyFont="1"/>
    <xf numFmtId="0" fontId="8" fillId="0" borderId="39" xfId="0" applyFont="1" applyBorder="1"/>
    <xf numFmtId="0" fontId="9" fillId="0" borderId="0" xfId="0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wrapText="1"/>
    </xf>
    <xf numFmtId="0" fontId="21" fillId="3" borderId="0" xfId="0" applyFont="1" applyFill="1" applyAlignment="1">
      <alignment wrapText="1"/>
    </xf>
    <xf numFmtId="0" fontId="6" fillId="3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35" fillId="0" borderId="0" xfId="4" applyFont="1" applyBorder="1" applyAlignment="1">
      <alignment vertical="center" wrapText="1"/>
    </xf>
    <xf numFmtId="0" fontId="0" fillId="0" borderId="40" xfId="0" applyBorder="1"/>
    <xf numFmtId="0" fontId="8" fillId="0" borderId="40" xfId="0" applyFont="1" applyBorder="1"/>
    <xf numFmtId="0" fontId="9" fillId="3" borderId="0" xfId="0" applyFont="1" applyFill="1" applyProtection="1"/>
    <xf numFmtId="0" fontId="9" fillId="0" borderId="0" xfId="0" applyFont="1" applyProtection="1"/>
    <xf numFmtId="4" fontId="9" fillId="3" borderId="0" xfId="0" applyNumberFormat="1" applyFont="1" applyFill="1"/>
    <xf numFmtId="4" fontId="9" fillId="0" borderId="0" xfId="0" applyNumberFormat="1" applyFont="1"/>
    <xf numFmtId="0" fontId="10" fillId="0" borderId="0" xfId="0" applyFont="1" applyFill="1" applyBorder="1" applyAlignment="1">
      <alignment horizontal="justify" vertical="top" wrapText="1"/>
    </xf>
    <xf numFmtId="0" fontId="23" fillId="0" borderId="0" xfId="0" applyFont="1" applyFill="1" applyBorder="1" applyAlignment="1">
      <alignment vertical="top" wrapText="1"/>
    </xf>
    <xf numFmtId="0" fontId="23" fillId="0" borderId="0" xfId="0" applyFont="1" applyFill="1" applyBorder="1" applyAlignment="1" applyProtection="1">
      <alignment vertical="top" wrapText="1"/>
    </xf>
    <xf numFmtId="4" fontId="23" fillId="0" borderId="0" xfId="0" applyNumberFormat="1" applyFont="1" applyFill="1" applyBorder="1" applyAlignment="1">
      <alignment vertical="top" wrapText="1"/>
    </xf>
    <xf numFmtId="0" fontId="6" fillId="0" borderId="0" xfId="0" applyFont="1" applyFill="1" applyBorder="1"/>
    <xf numFmtId="0" fontId="0" fillId="0" borderId="0" xfId="0" applyFill="1" applyBorder="1"/>
    <xf numFmtId="0" fontId="27" fillId="0" borderId="0" xfId="0" applyFont="1" applyFill="1" applyBorder="1" applyAlignment="1"/>
    <xf numFmtId="0" fontId="29" fillId="0" borderId="0" xfId="0" applyFont="1" applyFill="1" applyBorder="1" applyAlignment="1"/>
    <xf numFmtId="0" fontId="28" fillId="0" borderId="0" xfId="0" applyFont="1" applyFill="1" applyBorder="1" applyAlignment="1"/>
    <xf numFmtId="0" fontId="20" fillId="0" borderId="9" xfId="0" applyFont="1" applyFill="1" applyBorder="1" applyAlignment="1"/>
    <xf numFmtId="0" fontId="1" fillId="0" borderId="0" xfId="2" applyFont="1" applyFill="1"/>
    <xf numFmtId="0" fontId="6" fillId="0" borderId="0" xfId="0" applyFont="1" applyFill="1"/>
    <xf numFmtId="0" fontId="1" fillId="0" borderId="0" xfId="2" applyFill="1"/>
    <xf numFmtId="0" fontId="10" fillId="0" borderId="0" xfId="0" applyFont="1" applyFill="1" applyBorder="1" applyAlignment="1">
      <alignment vertical="top"/>
    </xf>
    <xf numFmtId="0" fontId="8" fillId="16" borderId="0" xfId="0" applyFont="1" applyFill="1" applyAlignment="1"/>
    <xf numFmtId="0" fontId="0" fillId="16" borderId="21" xfId="0" applyFill="1" applyBorder="1" applyAlignment="1"/>
    <xf numFmtId="0" fontId="0" fillId="0" borderId="0" xfId="0" applyAlignment="1">
      <alignment horizontal="left"/>
    </xf>
    <xf numFmtId="0" fontId="8" fillId="0" borderId="0" xfId="0" applyFont="1" applyFill="1" applyBorder="1" applyAlignment="1"/>
    <xf numFmtId="0" fontId="36" fillId="3" borderId="0" xfId="2" applyFont="1" applyFill="1"/>
    <xf numFmtId="0" fontId="11" fillId="3" borderId="0" xfId="2" applyFont="1" applyFill="1"/>
    <xf numFmtId="0" fontId="24" fillId="3" borderId="0" xfId="2" applyFont="1" applyFill="1"/>
    <xf numFmtId="0" fontId="37" fillId="3" borderId="0" xfId="2" applyFont="1" applyFill="1"/>
    <xf numFmtId="0" fontId="21" fillId="0" borderId="0" xfId="0" applyFont="1" applyFill="1" applyAlignment="1" applyProtection="1">
      <alignment horizontal="left" vertical="center" wrapText="1"/>
      <protection locked="0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4" fontId="10" fillId="0" borderId="0" xfId="0" applyNumberFormat="1" applyFont="1" applyFill="1" applyBorder="1" applyAlignment="1">
      <alignment vertical="center" wrapText="1"/>
    </xf>
    <xf numFmtId="3" fontId="11" fillId="0" borderId="0" xfId="0" applyNumberFormat="1" applyFont="1" applyFill="1" applyBorder="1" applyAlignment="1" applyProtection="1">
      <alignment horizontal="right" vertical="top"/>
      <protection locked="0"/>
    </xf>
    <xf numFmtId="0" fontId="11" fillId="0" borderId="0" xfId="0" applyFont="1" applyFill="1" applyBorder="1" applyAlignment="1">
      <alignment vertical="top"/>
    </xf>
    <xf numFmtId="0" fontId="11" fillId="0" borderId="0" xfId="0" applyFont="1" applyFill="1" applyBorder="1" applyAlignment="1" applyProtection="1">
      <alignment horizontal="center" vertical="top"/>
    </xf>
    <xf numFmtId="0" fontId="11" fillId="0" borderId="0" xfId="0" applyFont="1" applyFill="1" applyBorder="1" applyAlignment="1" applyProtection="1">
      <alignment vertical="top"/>
      <protection locked="0"/>
    </xf>
    <xf numFmtId="4" fontId="11" fillId="0" borderId="0" xfId="0" applyNumberFormat="1" applyFont="1" applyFill="1" applyBorder="1" applyAlignment="1" applyProtection="1">
      <alignment vertical="top"/>
    </xf>
    <xf numFmtId="4" fontId="11" fillId="0" borderId="0" xfId="0" applyNumberFormat="1" applyFont="1" applyFill="1" applyBorder="1" applyAlignment="1" applyProtection="1">
      <alignment horizontal="right" vertical="top"/>
    </xf>
    <xf numFmtId="4" fontId="11" fillId="0" borderId="0" xfId="0" applyNumberFormat="1" applyFont="1" applyFill="1" applyBorder="1" applyAlignment="1" applyProtection="1">
      <alignment horizontal="center" vertical="top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5" xfId="2" applyFont="1" applyFill="1" applyBorder="1" applyAlignment="1" applyProtection="1">
      <alignment vertical="center" wrapText="1"/>
      <protection locked="0"/>
    </xf>
    <xf numFmtId="0" fontId="11" fillId="0" borderId="5" xfId="2" applyFont="1" applyFill="1" applyBorder="1" applyAlignment="1" applyProtection="1">
      <alignment vertical="center" wrapText="1"/>
      <protection locked="0"/>
    </xf>
    <xf numFmtId="0" fontId="11" fillId="0" borderId="0" xfId="2" applyFont="1" applyAlignment="1">
      <alignment horizontal="center"/>
    </xf>
    <xf numFmtId="0" fontId="11" fillId="0" borderId="5" xfId="2" applyFont="1" applyFill="1" applyBorder="1" applyAlignment="1" applyProtection="1">
      <alignment horizontal="center" vertical="center" wrapText="1"/>
    </xf>
    <xf numFmtId="0" fontId="11" fillId="0" borderId="7" xfId="2" applyFont="1" applyFill="1" applyBorder="1" applyAlignment="1" applyProtection="1">
      <alignment vertical="center" wrapText="1"/>
      <protection locked="0"/>
    </xf>
    <xf numFmtId="0" fontId="11" fillId="0" borderId="5" xfId="2" applyNumberFormat="1" applyFont="1" applyFill="1" applyBorder="1" applyAlignment="1" applyProtection="1">
      <alignment horizontal="center" vertical="center" wrapText="1"/>
    </xf>
    <xf numFmtId="0" fontId="9" fillId="0" borderId="0" xfId="0" applyFont="1" applyFill="1" applyAlignment="1" applyProtection="1">
      <alignment horizontal="center" vertical="center" wrapText="1"/>
    </xf>
    <xf numFmtId="0" fontId="9" fillId="0" borderId="0" xfId="0" applyNumberFormat="1" applyFont="1" applyFill="1" applyAlignment="1" applyProtection="1">
      <alignment horizontal="center" vertical="center" wrapText="1"/>
    </xf>
    <xf numFmtId="0" fontId="0" fillId="0" borderId="41" xfId="0" applyFill="1" applyBorder="1" applyAlignment="1"/>
    <xf numFmtId="0" fontId="9" fillId="0" borderId="0" xfId="0" applyFont="1" applyFill="1" applyAlignment="1" applyProtection="1">
      <alignment horizontal="center" vertical="center" wrapText="1"/>
      <protection locked="0"/>
    </xf>
    <xf numFmtId="0" fontId="21" fillId="0" borderId="0" xfId="0" applyFont="1" applyFill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38" fillId="0" borderId="0" xfId="0" applyFont="1" applyFill="1" applyBorder="1" applyAlignment="1"/>
    <xf numFmtId="0" fontId="11" fillId="0" borderId="0" xfId="0" applyFont="1" applyFill="1"/>
    <xf numFmtId="0" fontId="10" fillId="0" borderId="42" xfId="0" applyFont="1" applyFill="1" applyBorder="1" applyAlignment="1">
      <alignment vertical="center" wrapText="1"/>
    </xf>
    <xf numFmtId="0" fontId="10" fillId="0" borderId="43" xfId="0" applyFont="1" applyFill="1" applyBorder="1" applyAlignment="1">
      <alignment vertical="center" wrapText="1"/>
    </xf>
    <xf numFmtId="0" fontId="10" fillId="0" borderId="44" xfId="0" applyFont="1" applyFill="1" applyBorder="1" applyAlignment="1">
      <alignment vertical="center" wrapText="1"/>
    </xf>
    <xf numFmtId="0" fontId="11" fillId="0" borderId="7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8" xfId="2" applyFont="1" applyFill="1" applyBorder="1" applyAlignment="1">
      <alignment vertical="center"/>
    </xf>
    <xf numFmtId="0" fontId="39" fillId="0" borderId="0" xfId="2" applyFont="1" applyFill="1" applyAlignment="1" applyProtection="1">
      <alignment vertical="center"/>
      <protection locked="0"/>
    </xf>
    <xf numFmtId="0" fontId="10" fillId="0" borderId="5" xfId="2" applyFont="1" applyFill="1" applyBorder="1" applyAlignment="1" applyProtection="1">
      <alignment horizontal="left" vertical="center" wrapText="1"/>
      <protection locked="0"/>
    </xf>
    <xf numFmtId="0" fontId="11" fillId="0" borderId="5" xfId="2" applyFont="1" applyFill="1" applyBorder="1" applyAlignment="1" applyProtection="1">
      <alignment horizontal="left" vertical="center" wrapText="1"/>
      <protection locked="0"/>
    </xf>
    <xf numFmtId="0" fontId="11" fillId="6" borderId="7" xfId="4" applyFont="1" applyFill="1" applyBorder="1" applyAlignment="1">
      <alignment horizontal="left" indent="5"/>
    </xf>
    <xf numFmtId="0" fontId="11" fillId="6" borderId="7" xfId="3" applyFont="1" applyFill="1" applyBorder="1" applyAlignment="1">
      <alignment horizontal="left" indent="5"/>
    </xf>
    <xf numFmtId="0" fontId="10" fillId="4" borderId="7" xfId="4" applyFont="1" applyFill="1" applyBorder="1" applyAlignment="1">
      <alignment horizontal="left" indent="5"/>
    </xf>
    <xf numFmtId="0" fontId="11" fillId="0" borderId="0" xfId="2" applyFont="1" applyFill="1" applyAlignment="1">
      <alignment vertical="center"/>
    </xf>
    <xf numFmtId="9" fontId="9" fillId="0" borderId="0" xfId="0" applyNumberFormat="1" applyFont="1" applyFill="1" applyAlignment="1" applyProtection="1">
      <alignment horizontal="center" vertical="center" wrapText="1"/>
      <protection locked="0"/>
    </xf>
    <xf numFmtId="0" fontId="40" fillId="0" borderId="0" xfId="0" applyNumberFormat="1" applyFont="1" applyFill="1" applyAlignment="1">
      <alignment horizontal="left" vertical="center" wrapText="1"/>
    </xf>
    <xf numFmtId="0" fontId="41" fillId="0" borderId="0" xfId="0" applyFont="1" applyFill="1" applyAlignment="1" applyProtection="1">
      <alignment horizontal="left" vertical="center" wrapText="1"/>
      <protection locked="0"/>
    </xf>
    <xf numFmtId="0" fontId="41" fillId="0" borderId="0" xfId="0" applyNumberFormat="1" applyFont="1" applyFill="1" applyAlignment="1" applyProtection="1">
      <alignment horizontal="center" vertical="center" wrapText="1"/>
    </xf>
    <xf numFmtId="0" fontId="41" fillId="0" borderId="0" xfId="0" applyFont="1" applyFill="1" applyAlignment="1" applyProtection="1">
      <alignment horizontal="center" vertical="center" wrapText="1"/>
      <protection locked="0"/>
    </xf>
    <xf numFmtId="0" fontId="40" fillId="0" borderId="0" xfId="0" applyFont="1" applyFill="1" applyAlignment="1" applyProtection="1">
      <alignment horizontal="center" vertical="center" wrapText="1"/>
      <protection locked="0"/>
    </xf>
    <xf numFmtId="0" fontId="40" fillId="0" borderId="0" xfId="0" applyFont="1" applyFill="1" applyAlignment="1" applyProtection="1">
      <alignment horizontal="left" vertical="center" wrapText="1"/>
      <protection locked="0"/>
    </xf>
    <xf numFmtId="1" fontId="41" fillId="0" borderId="0" xfId="0" applyNumberFormat="1" applyFont="1" applyFill="1" applyAlignment="1" applyProtection="1">
      <alignment horizontal="center" vertical="center" wrapText="1"/>
      <protection locked="0"/>
    </xf>
    <xf numFmtId="0" fontId="9" fillId="0" borderId="0" xfId="0" applyFont="1" applyFill="1" applyBorder="1" applyProtection="1">
      <protection locked="0"/>
    </xf>
    <xf numFmtId="0" fontId="21" fillId="0" borderId="0" xfId="0" applyNumberFormat="1" applyFont="1" applyFill="1" applyAlignment="1">
      <alignment horizontal="left" vertical="center" wrapText="1"/>
    </xf>
    <xf numFmtId="9" fontId="9" fillId="0" borderId="0" xfId="8" applyFont="1" applyFill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>
      <alignment vertical="top" wrapText="1"/>
    </xf>
    <xf numFmtId="0" fontId="42" fillId="0" borderId="0" xfId="0" applyNumberFormat="1" applyFont="1" applyFill="1"/>
    <xf numFmtId="3" fontId="42" fillId="0" borderId="0" xfId="0" applyNumberFormat="1" applyFont="1" applyFill="1" applyBorder="1" applyAlignment="1" applyProtection="1">
      <alignment horizontal="right" vertical="top"/>
      <protection locked="0"/>
    </xf>
    <xf numFmtId="0" fontId="42" fillId="0" borderId="0" xfId="0" applyNumberFormat="1" applyFont="1" applyFill="1" applyBorder="1" applyAlignment="1">
      <alignment vertical="top"/>
    </xf>
    <xf numFmtId="0" fontId="42" fillId="0" borderId="0" xfId="0" applyNumberFormat="1" applyFont="1" applyFill="1" applyBorder="1" applyAlignment="1" applyProtection="1">
      <alignment horizontal="center" vertical="top"/>
    </xf>
    <xf numFmtId="0" fontId="42" fillId="0" borderId="0" xfId="0" applyFont="1" applyFill="1" applyBorder="1" applyAlignment="1" applyProtection="1">
      <alignment vertical="top"/>
      <protection locked="0"/>
    </xf>
    <xf numFmtId="4" fontId="42" fillId="0" borderId="0" xfId="0" applyNumberFormat="1" applyFont="1" applyFill="1" applyBorder="1" applyAlignment="1" applyProtection="1">
      <alignment horizontal="right" vertical="top"/>
    </xf>
    <xf numFmtId="4" fontId="42" fillId="0" borderId="0" xfId="0" applyNumberFormat="1" applyFont="1" applyFill="1" applyBorder="1" applyAlignment="1" applyProtection="1">
      <alignment horizontal="center" vertical="top"/>
      <protection locked="0"/>
    </xf>
    <xf numFmtId="0" fontId="42" fillId="0" borderId="0" xfId="0" applyNumberFormat="1" applyFont="1" applyFill="1" applyBorder="1" applyAlignment="1">
      <alignment vertical="top" wrapText="1"/>
    </xf>
    <xf numFmtId="0" fontId="42" fillId="0" borderId="0" xfId="2" applyNumberFormat="1" applyFont="1" applyFill="1" applyAlignment="1">
      <alignment vertical="center"/>
    </xf>
    <xf numFmtId="0" fontId="43" fillId="0" borderId="0" xfId="0" applyFont="1" applyFill="1" applyBorder="1" applyAlignment="1" applyProtection="1">
      <alignment horizontal="center" vertical="center"/>
    </xf>
    <xf numFmtId="0" fontId="9" fillId="0" borderId="0" xfId="0" applyFont="1" applyFill="1" applyAlignment="1" applyProtection="1">
      <alignment horizontal="center" vertical="center"/>
      <protection locked="0"/>
    </xf>
    <xf numFmtId="0" fontId="44" fillId="0" borderId="0" xfId="0" applyFont="1" applyFill="1" applyAlignment="1" applyProtection="1">
      <alignment horizontal="left" vertical="center" wrapText="1"/>
      <protection locked="0"/>
    </xf>
    <xf numFmtId="0" fontId="45" fillId="0" borderId="0" xfId="0" applyFont="1" applyFill="1" applyAlignment="1" applyProtection="1">
      <alignment horizontal="left" vertical="center" wrapText="1"/>
      <protection locked="0"/>
    </xf>
    <xf numFmtId="9" fontId="41" fillId="0" borderId="0" xfId="0" applyNumberFormat="1" applyFont="1" applyFill="1" applyAlignment="1" applyProtection="1">
      <alignment horizontal="center" vertical="center" wrapText="1"/>
      <protection locked="0"/>
    </xf>
    <xf numFmtId="0" fontId="29" fillId="3" borderId="0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10" fontId="41" fillId="0" borderId="0" xfId="0" applyNumberFormat="1" applyFont="1" applyFill="1" applyAlignment="1" applyProtection="1">
      <alignment horizontal="center" vertical="center" wrapText="1"/>
      <protection locked="0"/>
    </xf>
    <xf numFmtId="0" fontId="46" fillId="0" borderId="0" xfId="0" applyFont="1" applyFill="1" applyAlignment="1" applyProtection="1">
      <alignment horizontal="left" vertical="center" wrapText="1"/>
      <protection locked="0"/>
    </xf>
    <xf numFmtId="0" fontId="30" fillId="0" borderId="13" xfId="0" applyFont="1" applyFill="1" applyBorder="1"/>
    <xf numFmtId="0" fontId="47" fillId="0" borderId="13" xfId="0" applyFont="1" applyFill="1" applyBorder="1"/>
    <xf numFmtId="0" fontId="48" fillId="3" borderId="0" xfId="0" applyFont="1" applyFill="1" applyAlignment="1">
      <alignment horizontal="left" wrapText="1"/>
    </xf>
    <xf numFmtId="0" fontId="49" fillId="3" borderId="0" xfId="0" applyFont="1" applyFill="1"/>
    <xf numFmtId="0" fontId="48" fillId="3" borderId="0" xfId="0" applyFont="1" applyFill="1" applyBorder="1" applyAlignment="1">
      <alignment wrapText="1"/>
    </xf>
    <xf numFmtId="0" fontId="48" fillId="10" borderId="31" xfId="0" applyFont="1" applyFill="1" applyBorder="1" applyAlignment="1">
      <alignment horizontal="center" vertical="center" wrapText="1"/>
    </xf>
    <xf numFmtId="0" fontId="48" fillId="10" borderId="32" xfId="0" applyFont="1" applyFill="1" applyBorder="1" applyAlignment="1">
      <alignment horizontal="center" vertical="center" wrapText="1"/>
    </xf>
    <xf numFmtId="0" fontId="48" fillId="10" borderId="33" xfId="0" applyFont="1" applyFill="1" applyBorder="1" applyAlignment="1">
      <alignment horizontal="center" vertical="center" wrapText="1"/>
    </xf>
    <xf numFmtId="0" fontId="49" fillId="0" borderId="46" xfId="0" applyFont="1" applyBorder="1"/>
    <xf numFmtId="3" fontId="49" fillId="0" borderId="2" xfId="0" applyNumberFormat="1" applyFont="1" applyBorder="1" applyAlignment="1">
      <alignment horizontal="right" vertical="center"/>
    </xf>
    <xf numFmtId="0" fontId="49" fillId="0" borderId="2" xfId="0" applyFont="1" applyBorder="1" applyAlignment="1">
      <alignment horizontal="center" vertical="center"/>
    </xf>
    <xf numFmtId="0" fontId="49" fillId="0" borderId="2" xfId="0" applyFont="1" applyBorder="1" applyAlignment="1">
      <alignment horizontal="center"/>
    </xf>
    <xf numFmtId="0" fontId="49" fillId="0" borderId="16" xfId="0" applyFont="1" applyBorder="1"/>
    <xf numFmtId="3" fontId="49" fillId="0" borderId="13" xfId="0" applyNumberFormat="1" applyFont="1" applyBorder="1" applyAlignment="1">
      <alignment horizontal="right" vertical="center"/>
    </xf>
    <xf numFmtId="0" fontId="49" fillId="0" borderId="13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/>
    </xf>
    <xf numFmtId="0" fontId="50" fillId="10" borderId="31" xfId="0" applyFont="1" applyFill="1" applyBorder="1" applyAlignment="1">
      <alignment horizontal="center" vertical="center"/>
    </xf>
    <xf numFmtId="4" fontId="50" fillId="10" borderId="32" xfId="0" applyNumberFormat="1" applyFont="1" applyFill="1" applyBorder="1" applyAlignment="1">
      <alignment horizontal="right" vertical="center"/>
    </xf>
    <xf numFmtId="0" fontId="50" fillId="10" borderId="32" xfId="0" applyFont="1" applyFill="1" applyBorder="1" applyAlignment="1">
      <alignment horizontal="center" vertical="center"/>
    </xf>
    <xf numFmtId="0" fontId="48" fillId="3" borderId="0" xfId="0" applyFont="1" applyFill="1" applyAlignment="1">
      <alignment horizontal="center" vertical="center" wrapText="1"/>
    </xf>
    <xf numFmtId="0" fontId="48" fillId="3" borderId="0" xfId="0" applyFont="1" applyFill="1" applyBorder="1" applyAlignment="1">
      <alignment horizontal="center" vertical="center"/>
    </xf>
    <xf numFmtId="0" fontId="30" fillId="0" borderId="0" xfId="0" applyFont="1" applyFill="1" applyBorder="1"/>
    <xf numFmtId="0" fontId="47" fillId="0" borderId="0" xfId="0" applyFont="1" applyFill="1" applyBorder="1"/>
    <xf numFmtId="0" fontId="48" fillId="10" borderId="25" xfId="0" applyFont="1" applyFill="1" applyBorder="1" applyAlignment="1">
      <alignment horizontal="center" vertical="center" wrapText="1"/>
    </xf>
    <xf numFmtId="0" fontId="49" fillId="3" borderId="21" xfId="0" applyFont="1" applyFill="1" applyBorder="1"/>
    <xf numFmtId="0" fontId="49" fillId="3" borderId="22" xfId="0" applyFont="1" applyFill="1" applyBorder="1"/>
    <xf numFmtId="0" fontId="49" fillId="0" borderId="20" xfId="0" applyFont="1" applyFill="1" applyBorder="1"/>
    <xf numFmtId="0" fontId="49" fillId="0" borderId="21" xfId="0" applyFont="1" applyFill="1" applyBorder="1"/>
    <xf numFmtId="9" fontId="50" fillId="10" borderId="32" xfId="8" applyFont="1" applyFill="1" applyBorder="1" applyAlignment="1">
      <alignment horizontal="center" vertical="center"/>
    </xf>
    <xf numFmtId="9" fontId="50" fillId="10" borderId="32" xfId="0" applyNumberFormat="1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0" fontId="47" fillId="0" borderId="13" xfId="0" applyFont="1" applyFill="1" applyBorder="1" applyAlignment="1">
      <alignment horizontal="center" vertical="center"/>
    </xf>
    <xf numFmtId="0" fontId="52" fillId="0" borderId="0" xfId="0" applyNumberFormat="1" applyFont="1" applyFill="1" applyAlignment="1">
      <alignment horizontal="left" vertical="center" wrapText="1"/>
    </xf>
    <xf numFmtId="0" fontId="51" fillId="0" borderId="0" xfId="0" applyFont="1" applyFill="1" applyAlignment="1" applyProtection="1">
      <alignment horizontal="left" vertical="center" wrapText="1"/>
      <protection locked="0"/>
    </xf>
    <xf numFmtId="0" fontId="51" fillId="0" borderId="0" xfId="0" applyNumberFormat="1" applyFont="1" applyFill="1" applyAlignment="1" applyProtection="1">
      <alignment horizontal="center" vertical="center" wrapText="1"/>
    </xf>
    <xf numFmtId="0" fontId="51" fillId="0" borderId="0" xfId="0" applyFont="1" applyFill="1" applyAlignment="1" applyProtection="1">
      <alignment horizontal="center" vertical="center" wrapText="1"/>
      <protection locked="0"/>
    </xf>
    <xf numFmtId="0" fontId="52" fillId="0" borderId="0" xfId="0" applyFont="1" applyFill="1" applyAlignment="1" applyProtection="1">
      <alignment horizontal="center" vertical="center" wrapText="1"/>
      <protection locked="0"/>
    </xf>
    <xf numFmtId="0" fontId="52" fillId="0" borderId="0" xfId="0" applyFont="1" applyFill="1" applyAlignment="1" applyProtection="1">
      <alignment horizontal="left" vertical="center" wrapText="1"/>
      <protection locked="0"/>
    </xf>
    <xf numFmtId="0" fontId="53" fillId="0" borderId="0" xfId="0" applyFont="1" applyFill="1" applyAlignment="1" applyProtection="1">
      <alignment horizontal="left" vertical="center" wrapText="1"/>
      <protection locked="0"/>
    </xf>
    <xf numFmtId="1" fontId="51" fillId="0" borderId="0" xfId="0" applyNumberFormat="1" applyFont="1" applyFill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54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left" vertical="top" wrapText="1"/>
      <protection locked="0"/>
    </xf>
    <xf numFmtId="9" fontId="49" fillId="0" borderId="13" xfId="8" applyFont="1" applyBorder="1" applyAlignment="1">
      <alignment horizontal="center"/>
    </xf>
    <xf numFmtId="10" fontId="49" fillId="0" borderId="13" xfId="8" applyNumberFormat="1" applyFont="1" applyBorder="1" applyAlignment="1">
      <alignment horizontal="center"/>
    </xf>
    <xf numFmtId="9" fontId="49" fillId="0" borderId="2" xfId="8" applyFont="1" applyBorder="1" applyAlignment="1">
      <alignment horizontal="center"/>
    </xf>
    <xf numFmtId="10" fontId="49" fillId="0" borderId="2" xfId="8" applyNumberFormat="1" applyFont="1" applyBorder="1" applyAlignment="1">
      <alignment horizontal="center"/>
    </xf>
    <xf numFmtId="0" fontId="49" fillId="0" borderId="48" xfId="0" applyFont="1" applyBorder="1" applyAlignment="1">
      <alignment wrapText="1"/>
    </xf>
    <xf numFmtId="3" fontId="49" fillId="0" borderId="30" xfId="0" applyNumberFormat="1" applyFont="1" applyBorder="1" applyAlignment="1">
      <alignment horizontal="right" vertical="center"/>
    </xf>
    <xf numFmtId="0" fontId="49" fillId="0" borderId="30" xfId="0" applyFont="1" applyBorder="1" applyAlignment="1">
      <alignment horizontal="center"/>
    </xf>
    <xf numFmtId="9" fontId="49" fillId="0" borderId="30" xfId="8" applyFont="1" applyBorder="1" applyAlignment="1">
      <alignment horizontal="center"/>
    </xf>
    <xf numFmtId="10" fontId="49" fillId="0" borderId="30" xfId="8" applyNumberFormat="1" applyFont="1" applyBorder="1" applyAlignment="1">
      <alignment horizontal="center"/>
    </xf>
    <xf numFmtId="10" fontId="50" fillId="10" borderId="33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 applyProtection="1">
      <alignment horizontal="left" vertical="center" wrapText="1"/>
      <protection locked="0"/>
    </xf>
    <xf numFmtId="0" fontId="45" fillId="0" borderId="0" xfId="0" applyFont="1" applyFill="1" applyBorder="1" applyAlignment="1" applyProtection="1">
      <alignment horizontal="center" vertical="center"/>
      <protection locked="0"/>
    </xf>
    <xf numFmtId="0" fontId="9" fillId="0" borderId="45" xfId="0" applyFont="1" applyFill="1" applyBorder="1" applyAlignment="1" applyProtection="1">
      <alignment horizontal="left" vertical="center" wrapText="1"/>
      <protection locked="0"/>
    </xf>
    <xf numFmtId="0" fontId="57" fillId="0" borderId="0" xfId="0" applyFont="1" applyFill="1"/>
    <xf numFmtId="0" fontId="0" fillId="0" borderId="0" xfId="0" applyBorder="1" applyAlignment="1"/>
    <xf numFmtId="0" fontId="1" fillId="0" borderId="0" xfId="2" applyFont="1" applyFill="1" applyAlignment="1">
      <alignment horizontal="center" vertical="center"/>
    </xf>
    <xf numFmtId="0" fontId="11" fillId="0" borderId="0" xfId="2" applyFont="1" applyAlignment="1">
      <alignment horizontal="center" vertical="center"/>
    </xf>
    <xf numFmtId="165" fontId="11" fillId="0" borderId="5" xfId="9" applyFont="1" applyFill="1" applyBorder="1" applyAlignment="1" applyProtection="1">
      <alignment horizontal="center" vertical="center" wrapText="1"/>
    </xf>
    <xf numFmtId="0" fontId="19" fillId="3" borderId="0" xfId="0" applyFont="1" applyFill="1"/>
    <xf numFmtId="0" fontId="19" fillId="3" borderId="0" xfId="0" applyFont="1" applyFill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wrapText="1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8" fillId="18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17" borderId="0" xfId="0" applyFont="1" applyFill="1" applyBorder="1" applyAlignment="1">
      <alignment horizontal="left" vertical="center" wrapText="1"/>
    </xf>
    <xf numFmtId="0" fontId="19" fillId="17" borderId="0" xfId="0" applyFont="1" applyFill="1" applyBorder="1" applyAlignment="1">
      <alignment horizontal="center" vertical="center" wrapText="1"/>
    </xf>
    <xf numFmtId="9" fontId="19" fillId="17" borderId="0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left" vertical="center" wrapText="1"/>
    </xf>
    <xf numFmtId="9" fontId="19" fillId="0" borderId="0" xfId="0" applyNumberFormat="1" applyFont="1" applyBorder="1" applyAlignment="1">
      <alignment horizontal="center" vertical="center" wrapText="1"/>
    </xf>
    <xf numFmtId="9" fontId="19" fillId="0" borderId="0" xfId="8" applyNumberFormat="1" applyFont="1" applyBorder="1" applyAlignment="1">
      <alignment horizontal="left" vertical="center" wrapText="1"/>
    </xf>
    <xf numFmtId="9" fontId="19" fillId="17" borderId="0" xfId="0" applyNumberFormat="1" applyFont="1" applyFill="1" applyBorder="1" applyAlignment="1">
      <alignment horizontal="left" vertical="center" wrapText="1"/>
    </xf>
    <xf numFmtId="9" fontId="19" fillId="0" borderId="0" xfId="0" applyNumberFormat="1" applyFont="1" applyBorder="1" applyAlignment="1">
      <alignment horizontal="left" vertical="center" wrapText="1"/>
    </xf>
    <xf numFmtId="0" fontId="19" fillId="0" borderId="0" xfId="0" applyFont="1" applyBorder="1" applyAlignment="1">
      <alignment horizontal="center" vertical="center" wrapText="1"/>
    </xf>
    <xf numFmtId="10" fontId="19" fillId="0" borderId="0" xfId="0" applyNumberFormat="1" applyFont="1" applyBorder="1" applyAlignment="1">
      <alignment horizontal="center" vertical="center" wrapText="1"/>
    </xf>
    <xf numFmtId="0" fontId="18" fillId="3" borderId="0" xfId="0" applyFont="1" applyFill="1"/>
    <xf numFmtId="0" fontId="18" fillId="3" borderId="0" xfId="0" applyFont="1" applyFill="1" applyAlignment="1">
      <alignment wrapText="1"/>
    </xf>
    <xf numFmtId="0" fontId="49" fillId="0" borderId="25" xfId="0" applyFont="1" applyFill="1" applyBorder="1"/>
    <xf numFmtId="0" fontId="58" fillId="0" borderId="0" xfId="0" applyNumberFormat="1" applyFont="1" applyFill="1"/>
    <xf numFmtId="3" fontId="58" fillId="0" borderId="0" xfId="0" applyNumberFormat="1" applyFont="1" applyFill="1" applyBorder="1" applyAlignment="1" applyProtection="1">
      <alignment horizontal="right" vertical="top"/>
      <protection locked="0"/>
    </xf>
    <xf numFmtId="0" fontId="58" fillId="0" borderId="0" xfId="0" applyNumberFormat="1" applyFont="1" applyFill="1" applyBorder="1" applyAlignment="1">
      <alignment vertical="top"/>
    </xf>
    <xf numFmtId="0" fontId="58" fillId="0" borderId="0" xfId="0" applyNumberFormat="1" applyFont="1" applyFill="1" applyBorder="1" applyAlignment="1" applyProtection="1">
      <alignment horizontal="center" vertical="top"/>
    </xf>
    <xf numFmtId="0" fontId="58" fillId="0" borderId="0" xfId="0" applyFont="1" applyFill="1" applyBorder="1" applyAlignment="1" applyProtection="1">
      <alignment vertical="top"/>
      <protection locked="0"/>
    </xf>
    <xf numFmtId="0" fontId="58" fillId="0" borderId="0" xfId="0" applyNumberFormat="1" applyFont="1" applyFill="1" applyBorder="1" applyAlignment="1" applyProtection="1">
      <alignment vertical="top"/>
    </xf>
    <xf numFmtId="0" fontId="58" fillId="0" borderId="0" xfId="0" applyFont="1" applyFill="1" applyBorder="1" applyAlignment="1" applyProtection="1">
      <alignment vertical="top" wrapText="1"/>
      <protection locked="0"/>
    </xf>
    <xf numFmtId="4" fontId="58" fillId="0" borderId="0" xfId="0" applyNumberFormat="1" applyFont="1" applyFill="1" applyBorder="1" applyAlignment="1" applyProtection="1">
      <alignment horizontal="right" vertical="top"/>
    </xf>
    <xf numFmtId="4" fontId="58" fillId="0" borderId="0" xfId="0" applyNumberFormat="1" applyFont="1" applyFill="1" applyBorder="1" applyAlignment="1" applyProtection="1">
      <alignment horizontal="center" vertical="top"/>
      <protection locked="0"/>
    </xf>
    <xf numFmtId="167" fontId="11" fillId="0" borderId="0" xfId="0" applyNumberFormat="1" applyFont="1" applyFill="1" applyBorder="1" applyAlignment="1" applyProtection="1">
      <alignment horizontal="right" vertical="top"/>
      <protection locked="0"/>
    </xf>
    <xf numFmtId="167" fontId="58" fillId="0" borderId="0" xfId="0" applyNumberFormat="1" applyFont="1" applyFill="1" applyBorder="1" applyAlignment="1" applyProtection="1">
      <alignment horizontal="right" vertical="top"/>
      <protection locked="0"/>
    </xf>
    <xf numFmtId="167" fontId="42" fillId="0" borderId="0" xfId="0" applyNumberFormat="1" applyFont="1" applyFill="1" applyBorder="1" applyAlignment="1" applyProtection="1">
      <alignment horizontal="right" vertical="top"/>
      <protection locked="0"/>
    </xf>
    <xf numFmtId="4" fontId="58" fillId="0" borderId="0" xfId="0" applyNumberFormat="1" applyFont="1" applyFill="1" applyBorder="1" applyAlignment="1" applyProtection="1">
      <alignment horizontal="right" vertical="top"/>
      <protection locked="0"/>
    </xf>
    <xf numFmtId="167" fontId="11" fillId="0" borderId="0" xfId="0" applyNumberFormat="1" applyFont="1" applyFill="1" applyBorder="1" applyAlignment="1" applyProtection="1">
      <alignment vertical="top"/>
    </xf>
    <xf numFmtId="0" fontId="58" fillId="0" borderId="0" xfId="0" applyNumberFormat="1" applyFont="1" applyFill="1" applyBorder="1" applyAlignment="1">
      <alignment vertical="top" wrapText="1"/>
    </xf>
    <xf numFmtId="0" fontId="11" fillId="0" borderId="0" xfId="0" applyNumberFormat="1" applyFont="1" applyFill="1" applyBorder="1" applyAlignment="1" applyProtection="1">
      <alignment vertical="top"/>
    </xf>
    <xf numFmtId="0" fontId="9" fillId="0" borderId="0" xfId="0" applyFont="1" applyFill="1" applyBorder="1" applyAlignment="1" applyProtection="1">
      <alignment wrapText="1"/>
      <protection locked="0"/>
    </xf>
    <xf numFmtId="0" fontId="11" fillId="0" borderId="0" xfId="0" applyNumberFormat="1" applyFont="1" applyFill="1"/>
    <xf numFmtId="0" fontId="11" fillId="0" borderId="0" xfId="0" applyNumberFormat="1" applyFont="1" applyFill="1" applyBorder="1" applyAlignment="1">
      <alignment vertical="top"/>
    </xf>
    <xf numFmtId="0" fontId="11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Fill="1" applyBorder="1" applyAlignment="1" applyProtection="1">
      <alignment vertical="top" wrapText="1"/>
      <protection locked="0"/>
    </xf>
    <xf numFmtId="4" fontId="11" fillId="0" borderId="0" xfId="0" applyNumberFormat="1" applyFont="1" applyFill="1" applyBorder="1" applyAlignment="1" applyProtection="1">
      <alignment horizontal="right" vertical="top"/>
      <protection locked="0"/>
    </xf>
    <xf numFmtId="4" fontId="42" fillId="0" borderId="0" xfId="0" applyNumberFormat="1" applyFont="1" applyFill="1" applyBorder="1" applyAlignment="1" applyProtection="1">
      <alignment horizontal="right" vertical="top"/>
      <protection locked="0"/>
    </xf>
    <xf numFmtId="167" fontId="58" fillId="0" borderId="0" xfId="0" applyNumberFormat="1" applyFont="1" applyFill="1" applyBorder="1" applyAlignment="1" applyProtection="1">
      <alignment horizontal="right" vertical="top"/>
    </xf>
    <xf numFmtId="168" fontId="58" fillId="0" borderId="0" xfId="0" applyNumberFormat="1" applyFont="1" applyFill="1" applyBorder="1" applyAlignment="1" applyProtection="1">
      <alignment horizontal="right" vertical="top"/>
      <protection locked="0"/>
    </xf>
    <xf numFmtId="3" fontId="58" fillId="0" borderId="0" xfId="0" applyNumberFormat="1" applyFont="1" applyFill="1" applyAlignment="1" applyProtection="1">
      <alignment horizontal="right" vertical="top"/>
      <protection locked="0"/>
    </xf>
    <xf numFmtId="0" fontId="58" fillId="0" borderId="0" xfId="0" applyNumberFormat="1" applyFont="1" applyFill="1" applyAlignment="1">
      <alignment vertical="top"/>
    </xf>
    <xf numFmtId="0" fontId="58" fillId="0" borderId="0" xfId="0" applyNumberFormat="1" applyFont="1" applyFill="1" applyAlignment="1" applyProtection="1">
      <alignment horizontal="center" vertical="top"/>
    </xf>
    <xf numFmtId="0" fontId="58" fillId="0" borderId="0" xfId="0" applyFont="1" applyFill="1" applyAlignment="1" applyProtection="1">
      <alignment vertical="top"/>
      <protection locked="0"/>
    </xf>
    <xf numFmtId="0" fontId="58" fillId="0" borderId="0" xfId="0" applyNumberFormat="1" applyFont="1" applyFill="1" applyAlignment="1" applyProtection="1">
      <alignment vertical="top"/>
    </xf>
    <xf numFmtId="0" fontId="58" fillId="0" borderId="0" xfId="0" applyFont="1" applyFill="1" applyAlignment="1" applyProtection="1">
      <alignment vertical="top" wrapText="1"/>
      <protection locked="0"/>
    </xf>
    <xf numFmtId="167" fontId="58" fillId="0" borderId="0" xfId="0" applyNumberFormat="1" applyFont="1" applyFill="1" applyAlignment="1" applyProtection="1">
      <alignment horizontal="right" vertical="top"/>
      <protection locked="0"/>
    </xf>
    <xf numFmtId="4" fontId="58" fillId="0" borderId="0" xfId="0" applyNumberFormat="1" applyFont="1" applyFill="1" applyAlignment="1" applyProtection="1">
      <alignment horizontal="right" vertical="top"/>
    </xf>
    <xf numFmtId="4" fontId="58" fillId="0" borderId="0" xfId="0" applyNumberFormat="1" applyFont="1" applyFill="1" applyAlignment="1" applyProtection="1">
      <alignment horizontal="center" vertical="top"/>
      <protection locked="0"/>
    </xf>
    <xf numFmtId="0" fontId="15" fillId="4" borderId="3" xfId="4" applyFont="1" applyFill="1" applyBorder="1" applyAlignment="1">
      <alignment horizontal="center" vertical="center" wrapText="1"/>
    </xf>
    <xf numFmtId="0" fontId="14" fillId="8" borderId="13" xfId="3" applyFont="1" applyFill="1" applyBorder="1" applyAlignment="1" applyProtection="1"/>
    <xf numFmtId="0" fontId="15" fillId="8" borderId="13" xfId="3" applyFont="1" applyFill="1" applyBorder="1" applyAlignment="1" applyProtection="1">
      <alignment horizontal="center"/>
    </xf>
    <xf numFmtId="0" fontId="15" fillId="8" borderId="13" xfId="3" applyFont="1" applyFill="1" applyBorder="1" applyAlignment="1" applyProtection="1">
      <alignment horizontal="center" vertical="top"/>
    </xf>
    <xf numFmtId="0" fontId="15" fillId="8" borderId="13" xfId="4" applyFont="1" applyFill="1" applyBorder="1" applyProtection="1"/>
    <xf numFmtId="166" fontId="15" fillId="8" borderId="13" xfId="1" applyNumberFormat="1" applyFont="1" applyFill="1" applyBorder="1" applyAlignment="1" applyProtection="1">
      <alignment vertical="top"/>
      <protection hidden="1"/>
    </xf>
    <xf numFmtId="166" fontId="15" fillId="8" borderId="13" xfId="1" applyNumberFormat="1" applyFont="1" applyFill="1" applyBorder="1" applyAlignment="1" applyProtection="1">
      <alignment horizontal="right" vertical="top"/>
      <protection hidden="1"/>
    </xf>
    <xf numFmtId="0" fontId="14" fillId="9" borderId="13" xfId="3" applyFont="1" applyFill="1" applyBorder="1" applyAlignment="1" applyProtection="1">
      <alignment vertical="top"/>
    </xf>
    <xf numFmtId="0" fontId="15" fillId="9" borderId="13" xfId="3" applyFont="1" applyFill="1" applyBorder="1" applyAlignment="1" applyProtection="1">
      <alignment horizontal="center" vertical="top"/>
    </xf>
    <xf numFmtId="0" fontId="15" fillId="9" borderId="13" xfId="4" applyFont="1" applyFill="1" applyBorder="1" applyAlignment="1" applyProtection="1">
      <alignment vertical="top"/>
    </xf>
    <xf numFmtId="166" fontId="15" fillId="9" borderId="13" xfId="1" applyNumberFormat="1" applyFont="1" applyFill="1" applyBorder="1" applyAlignment="1" applyProtection="1">
      <alignment vertical="top"/>
      <protection hidden="1"/>
    </xf>
    <xf numFmtId="166" fontId="15" fillId="9" borderId="13" xfId="1" applyNumberFormat="1" applyFont="1" applyFill="1" applyBorder="1" applyAlignment="1" applyProtection="1">
      <alignment horizontal="right" vertical="top"/>
      <protection hidden="1"/>
    </xf>
    <xf numFmtId="0" fontId="14" fillId="3" borderId="13" xfId="3" applyFont="1" applyFill="1" applyBorder="1" applyAlignment="1" applyProtection="1">
      <alignment vertical="top"/>
    </xf>
    <xf numFmtId="0" fontId="15" fillId="3" borderId="13" xfId="3" applyFont="1" applyFill="1" applyBorder="1" applyAlignment="1" applyProtection="1">
      <alignment horizontal="center" vertical="top"/>
    </xf>
    <xf numFmtId="0" fontId="15" fillId="3" borderId="13" xfId="4" applyFont="1" applyFill="1" applyBorder="1" applyAlignment="1" applyProtection="1">
      <alignment vertical="top"/>
    </xf>
    <xf numFmtId="166" fontId="15" fillId="3" borderId="13" xfId="1" applyNumberFormat="1" applyFont="1" applyFill="1" applyBorder="1" applyAlignment="1" applyProtection="1">
      <alignment vertical="top"/>
      <protection hidden="1"/>
    </xf>
    <xf numFmtId="166" fontId="15" fillId="6" borderId="13" xfId="1" applyNumberFormat="1" applyFont="1" applyFill="1" applyBorder="1" applyAlignment="1" applyProtection="1">
      <alignment horizontal="right" vertical="top"/>
      <protection hidden="1"/>
    </xf>
    <xf numFmtId="0" fontId="16" fillId="3" borderId="13" xfId="3" applyFont="1" applyFill="1" applyBorder="1" applyAlignment="1" applyProtection="1">
      <alignment vertical="top"/>
    </xf>
    <xf numFmtId="0" fontId="17" fillId="3" borderId="13" xfId="3" applyFont="1" applyFill="1" applyBorder="1" applyAlignment="1" applyProtection="1">
      <alignment horizontal="center" vertical="top"/>
    </xf>
    <xf numFmtId="0" fontId="17" fillId="3" borderId="13" xfId="3" applyFont="1" applyFill="1" applyBorder="1" applyAlignment="1" applyProtection="1">
      <alignment vertical="top"/>
    </xf>
    <xf numFmtId="166" fontId="17" fillId="3" borderId="13" xfId="1" applyNumberFormat="1" applyFont="1" applyFill="1" applyBorder="1" applyAlignment="1" applyProtection="1">
      <alignment vertical="top"/>
      <protection locked="0"/>
    </xf>
    <xf numFmtId="166" fontId="17" fillId="3" borderId="13" xfId="1" applyNumberFormat="1" applyFont="1" applyFill="1" applyBorder="1" applyAlignment="1" applyProtection="1">
      <alignment vertical="top"/>
    </xf>
    <xf numFmtId="166" fontId="17" fillId="6" borderId="13" xfId="1" applyNumberFormat="1" applyFont="1" applyFill="1" applyBorder="1" applyAlignment="1" applyProtection="1">
      <alignment horizontal="right" vertical="top"/>
    </xf>
    <xf numFmtId="0" fontId="17" fillId="3" borderId="13" xfId="4" applyFont="1" applyFill="1" applyBorder="1" applyAlignment="1" applyProtection="1">
      <alignment vertical="top"/>
    </xf>
    <xf numFmtId="0" fontId="17" fillId="3" borderId="13" xfId="4" applyFont="1" applyFill="1" applyBorder="1" applyAlignment="1" applyProtection="1">
      <alignment vertical="top"/>
      <protection locked="0"/>
    </xf>
    <xf numFmtId="0" fontId="17" fillId="3" borderId="13" xfId="4" applyFont="1" applyFill="1" applyBorder="1" applyAlignment="1" applyProtection="1">
      <alignment vertical="top" wrapText="1"/>
    </xf>
    <xf numFmtId="0" fontId="15" fillId="3" borderId="13" xfId="3" applyFont="1" applyFill="1" applyBorder="1" applyAlignment="1" applyProtection="1">
      <alignment vertical="top"/>
    </xf>
    <xf numFmtId="0" fontId="16" fillId="3" borderId="13" xfId="3" applyFont="1" applyFill="1" applyBorder="1" applyProtection="1"/>
    <xf numFmtId="0" fontId="17" fillId="3" borderId="13" xfId="4" applyFont="1" applyFill="1" applyBorder="1" applyProtection="1"/>
    <xf numFmtId="166" fontId="15" fillId="3" borderId="13" xfId="1" applyNumberFormat="1" applyFont="1" applyFill="1" applyBorder="1" applyAlignment="1" applyProtection="1">
      <alignment vertical="top"/>
      <protection locked="0"/>
    </xf>
    <xf numFmtId="0" fontId="14" fillId="3" borderId="13" xfId="3" applyFont="1" applyFill="1" applyBorder="1" applyProtection="1"/>
    <xf numFmtId="0" fontId="15" fillId="3" borderId="13" xfId="4" applyFont="1" applyFill="1" applyBorder="1" applyProtection="1"/>
    <xf numFmtId="166" fontId="15" fillId="3" borderId="13" xfId="1" applyNumberFormat="1" applyFont="1" applyFill="1" applyBorder="1" applyAlignment="1" applyProtection="1">
      <alignment vertical="top"/>
    </xf>
    <xf numFmtId="166" fontId="15" fillId="6" borderId="13" xfId="1" applyNumberFormat="1" applyFont="1" applyFill="1" applyBorder="1" applyAlignment="1" applyProtection="1">
      <alignment horizontal="right" vertical="top"/>
    </xf>
    <xf numFmtId="0" fontId="17" fillId="3" borderId="13" xfId="4" applyFont="1" applyFill="1" applyBorder="1" applyAlignment="1" applyProtection="1">
      <alignment wrapText="1"/>
    </xf>
    <xf numFmtId="0" fontId="17" fillId="3" borderId="13" xfId="3" applyFont="1" applyFill="1" applyBorder="1" applyAlignment="1" applyProtection="1">
      <alignment vertical="top" wrapText="1"/>
    </xf>
    <xf numFmtId="0" fontId="16" fillId="3" borderId="13" xfId="3" applyFont="1" applyFill="1" applyBorder="1" applyAlignment="1" applyProtection="1">
      <alignment horizontal="center" vertical="center"/>
    </xf>
    <xf numFmtId="0" fontId="17" fillId="3" borderId="13" xfId="3" applyFont="1" applyFill="1" applyBorder="1" applyAlignment="1" applyProtection="1">
      <alignment horizontal="center" vertical="center"/>
    </xf>
    <xf numFmtId="0" fontId="15" fillId="3" borderId="13" xfId="3" applyFont="1" applyFill="1" applyBorder="1" applyAlignment="1" applyProtection="1">
      <alignment vertical="top" wrapText="1"/>
    </xf>
    <xf numFmtId="0" fontId="15" fillId="3" borderId="13" xfId="4" applyFont="1" applyFill="1" applyBorder="1" applyAlignment="1" applyProtection="1">
      <alignment vertical="top" wrapText="1"/>
    </xf>
    <xf numFmtId="0" fontId="16" fillId="3" borderId="13" xfId="3" applyFont="1" applyFill="1" applyBorder="1" applyAlignment="1" applyProtection="1">
      <alignment vertical="top"/>
      <protection locked="0"/>
    </xf>
    <xf numFmtId="0" fontId="17" fillId="3" borderId="13" xfId="3" applyFont="1" applyFill="1" applyBorder="1" applyAlignment="1" applyProtection="1">
      <alignment horizontal="center" vertical="top"/>
      <protection locked="0"/>
    </xf>
    <xf numFmtId="0" fontId="17" fillId="3" borderId="13" xfId="4" applyFont="1" applyFill="1" applyBorder="1" applyAlignment="1" applyProtection="1">
      <alignment vertical="top" wrapText="1"/>
      <protection locked="0"/>
    </xf>
    <xf numFmtId="0" fontId="16" fillId="3" borderId="13" xfId="4" applyFont="1" applyFill="1" applyBorder="1" applyProtection="1">
      <protection locked="0"/>
    </xf>
    <xf numFmtId="0" fontId="10" fillId="4" borderId="4" xfId="3" applyFont="1" applyFill="1" applyBorder="1" applyAlignment="1">
      <alignment horizontal="center" textRotation="90" wrapText="1"/>
    </xf>
    <xf numFmtId="0" fontId="10" fillId="4" borderId="4" xfId="3" applyFont="1" applyFill="1" applyBorder="1" applyAlignment="1">
      <alignment horizontal="center" vertical="center" wrapText="1"/>
    </xf>
    <xf numFmtId="0" fontId="10" fillId="4" borderId="4" xfId="3" applyFont="1" applyFill="1" applyBorder="1" applyAlignment="1">
      <alignment horizontal="center" vertical="center"/>
    </xf>
    <xf numFmtId="0" fontId="12" fillId="5" borderId="13" xfId="3" applyFont="1" applyFill="1" applyBorder="1" applyAlignment="1">
      <alignment horizontal="left" vertical="top" wrapText="1"/>
    </xf>
    <xf numFmtId="0" fontId="12" fillId="5" borderId="13" xfId="3" applyFont="1" applyFill="1" applyBorder="1" applyAlignment="1">
      <alignment horizontal="center" vertical="top" wrapText="1"/>
    </xf>
    <xf numFmtId="0" fontId="12" fillId="5" borderId="13" xfId="3" applyFont="1" applyFill="1" applyBorder="1" applyAlignment="1">
      <alignment vertical="top" wrapText="1"/>
    </xf>
    <xf numFmtId="4" fontId="12" fillId="5" borderId="13" xfId="3" applyNumberFormat="1" applyFont="1" applyFill="1" applyBorder="1" applyAlignment="1">
      <alignment vertical="top" wrapText="1"/>
    </xf>
    <xf numFmtId="0" fontId="12" fillId="2" borderId="13" xfId="3" applyFont="1" applyFill="1" applyBorder="1" applyAlignment="1">
      <alignment horizontal="left" vertical="top" wrapText="1"/>
    </xf>
    <xf numFmtId="0" fontId="12" fillId="2" borderId="13" xfId="3" applyFont="1" applyFill="1" applyBorder="1" applyAlignment="1">
      <alignment horizontal="center" vertical="top" wrapText="1"/>
    </xf>
    <xf numFmtId="0" fontId="12" fillId="3" borderId="13" xfId="3" applyFont="1" applyFill="1" applyBorder="1" applyAlignment="1">
      <alignment vertical="top" wrapText="1"/>
    </xf>
    <xf numFmtId="4" fontId="12" fillId="2" borderId="13" xfId="3" applyNumberFormat="1" applyFont="1" applyFill="1" applyBorder="1" applyAlignment="1">
      <alignment vertical="top" wrapText="1"/>
    </xf>
    <xf numFmtId="4" fontId="12" fillId="6" borderId="13" xfId="3" applyNumberFormat="1" applyFont="1" applyFill="1" applyBorder="1" applyAlignment="1">
      <alignment vertical="top" wrapText="1"/>
    </xf>
    <xf numFmtId="0" fontId="13" fillId="2" borderId="13" xfId="3" applyFont="1" applyFill="1" applyBorder="1" applyAlignment="1">
      <alignment horizontal="left" vertical="top" wrapText="1"/>
    </xf>
    <xf numFmtId="0" fontId="13" fillId="2" borderId="13" xfId="3" applyFont="1" applyFill="1" applyBorder="1" applyAlignment="1">
      <alignment horizontal="center" vertical="top" wrapText="1"/>
    </xf>
    <xf numFmtId="0" fontId="13" fillId="3" borderId="13" xfId="3" applyFont="1" applyFill="1" applyBorder="1" applyAlignment="1">
      <alignment vertical="top" wrapText="1"/>
    </xf>
    <xf numFmtId="4" fontId="13" fillId="2" borderId="13" xfId="3" applyNumberFormat="1" applyFont="1" applyFill="1" applyBorder="1" applyAlignment="1" applyProtection="1">
      <alignment vertical="top" wrapText="1"/>
    </xf>
    <xf numFmtId="4" fontId="13" fillId="6" borderId="13" xfId="3" applyNumberFormat="1" applyFont="1" applyFill="1" applyBorder="1" applyAlignment="1" applyProtection="1">
      <alignment horizontal="right" vertical="top" wrapText="1"/>
    </xf>
    <xf numFmtId="0" fontId="12" fillId="2" borderId="13" xfId="3" applyFont="1" applyFill="1" applyBorder="1" applyAlignment="1">
      <alignment vertical="top" wrapText="1"/>
    </xf>
    <xf numFmtId="4" fontId="12" fillId="2" borderId="13" xfId="3" applyNumberFormat="1" applyFont="1" applyFill="1" applyBorder="1" applyAlignment="1" applyProtection="1">
      <alignment vertical="top" wrapText="1"/>
    </xf>
    <xf numFmtId="4" fontId="12" fillId="6" borderId="13" xfId="3" applyNumberFormat="1" applyFont="1" applyFill="1" applyBorder="1" applyAlignment="1" applyProtection="1">
      <alignment vertical="top" wrapText="1"/>
    </xf>
    <xf numFmtId="0" fontId="13" fillId="3" borderId="13" xfId="3" applyFont="1" applyFill="1" applyBorder="1"/>
    <xf numFmtId="0" fontId="13" fillId="2" borderId="13" xfId="3" applyFont="1" applyFill="1" applyBorder="1" applyAlignment="1">
      <alignment vertical="top" wrapText="1"/>
    </xf>
    <xf numFmtId="0" fontId="11" fillId="4" borderId="13" xfId="3" applyFont="1" applyFill="1" applyBorder="1" applyAlignment="1">
      <alignment vertical="top" wrapText="1"/>
    </xf>
    <xf numFmtId="0" fontId="10" fillId="4" borderId="13" xfId="3" applyFont="1" applyFill="1" applyBorder="1" applyAlignment="1">
      <alignment vertical="top" wrapText="1"/>
    </xf>
    <xf numFmtId="4" fontId="10" fillId="4" borderId="13" xfId="3" applyNumberFormat="1" applyFont="1" applyFill="1" applyBorder="1" applyAlignment="1" applyProtection="1">
      <alignment vertical="top" wrapText="1"/>
    </xf>
    <xf numFmtId="4" fontId="10" fillId="4" borderId="49" xfId="4" applyNumberFormat="1" applyFont="1" applyFill="1" applyBorder="1" applyAlignment="1">
      <alignment horizontal="center" vertical="center"/>
    </xf>
    <xf numFmtId="0" fontId="11" fillId="6" borderId="13" xfId="4" applyFont="1" applyFill="1" applyBorder="1" applyAlignment="1">
      <alignment horizontal="left"/>
    </xf>
    <xf numFmtId="0" fontId="11" fillId="6" borderId="13" xfId="4" applyFont="1" applyFill="1" applyBorder="1"/>
    <xf numFmtId="4" fontId="11" fillId="6" borderId="13" xfId="4" applyNumberFormat="1" applyFont="1" applyFill="1" applyBorder="1" applyProtection="1">
      <protection locked="0"/>
    </xf>
    <xf numFmtId="0" fontId="11" fillId="6" borderId="13" xfId="3" applyFont="1" applyFill="1" applyBorder="1" applyAlignment="1">
      <alignment horizontal="left" indent="2"/>
    </xf>
    <xf numFmtId="166" fontId="17" fillId="6" borderId="13" xfId="1" applyNumberFormat="1" applyFont="1" applyFill="1" applyBorder="1" applyAlignment="1" applyProtection="1">
      <alignment horizontal="right" vertical="top"/>
      <protection locked="0"/>
    </xf>
    <xf numFmtId="4" fontId="10" fillId="4" borderId="49" xfId="4" applyNumberFormat="1" applyFont="1" applyFill="1" applyBorder="1"/>
    <xf numFmtId="4" fontId="11" fillId="6" borderId="13" xfId="4" applyNumberFormat="1" applyFont="1" applyFill="1" applyBorder="1" applyProtection="1"/>
    <xf numFmtId="0" fontId="17" fillId="3" borderId="13" xfId="3" applyFont="1" applyFill="1" applyBorder="1" applyAlignment="1" applyProtection="1">
      <alignment horizontal="right" vertical="top"/>
    </xf>
    <xf numFmtId="0" fontId="10" fillId="0" borderId="5" xfId="2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5" xfId="2" applyFont="1" applyBorder="1" applyAlignment="1">
      <alignment vertical="center" wrapText="1"/>
    </xf>
    <xf numFmtId="0" fontId="11" fillId="0" borderId="5" xfId="2" applyFont="1" applyBorder="1" applyAlignment="1">
      <alignment horizontal="center" vertical="center" wrapText="1"/>
    </xf>
    <xf numFmtId="2" fontId="10" fillId="0" borderId="5" xfId="2" applyNumberFormat="1" applyFont="1" applyBorder="1" applyAlignment="1">
      <alignment horizontal="left" vertical="center" wrapText="1"/>
    </xf>
    <xf numFmtId="0" fontId="11" fillId="0" borderId="7" xfId="2" applyFont="1" applyBorder="1" applyAlignment="1">
      <alignment vertical="center" wrapText="1"/>
    </xf>
    <xf numFmtId="0" fontId="10" fillId="0" borderId="0" xfId="0" applyFont="1" applyAlignment="1" applyProtection="1">
      <alignment horizontal="left" vertical="center" wrapText="1"/>
      <protection locked="0"/>
    </xf>
    <xf numFmtId="0" fontId="10" fillId="0" borderId="0" xfId="2" applyFont="1" applyFill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horizontal="left" vertical="center" wrapText="1"/>
      <protection locked="0"/>
    </xf>
    <xf numFmtId="0" fontId="10" fillId="0" borderId="5" xfId="2" applyFont="1" applyBorder="1" applyAlignment="1" applyProtection="1">
      <alignment horizontal="left" vertical="center" wrapText="1"/>
      <protection locked="0"/>
    </xf>
    <xf numFmtId="0" fontId="10" fillId="0" borderId="5" xfId="2" applyFont="1" applyBorder="1" applyAlignment="1">
      <alignment horizontal="left" vertical="center" wrapText="1"/>
    </xf>
    <xf numFmtId="0" fontId="11" fillId="0" borderId="5" xfId="2" applyFont="1" applyBorder="1" applyAlignment="1" applyProtection="1">
      <alignment horizontal="center" vertical="center" wrapText="1"/>
      <protection locked="0"/>
    </xf>
    <xf numFmtId="165" fontId="11" fillId="0" borderId="5" xfId="2" applyNumberFormat="1" applyFont="1" applyFill="1" applyBorder="1" applyAlignment="1" applyProtection="1">
      <alignment horizontal="center" vertical="center" wrapText="1"/>
      <protection locked="0"/>
    </xf>
    <xf numFmtId="165" fontId="11" fillId="0" borderId="5" xfId="9" applyNumberFormat="1" applyFont="1" applyBorder="1" applyAlignment="1">
      <alignment horizontal="center" vertical="center" wrapText="1"/>
    </xf>
    <xf numFmtId="0" fontId="11" fillId="0" borderId="7" xfId="2" applyFont="1" applyBorder="1" applyAlignment="1" applyProtection="1">
      <alignment horizontal="left" vertical="center" wrapText="1"/>
      <protection locked="0"/>
    </xf>
    <xf numFmtId="0" fontId="11" fillId="0" borderId="0" xfId="2" applyFont="1" applyAlignment="1">
      <alignment vertical="center" wrapText="1"/>
    </xf>
    <xf numFmtId="0" fontId="11" fillId="0" borderId="0" xfId="0" applyNumberFormat="1" applyFont="1" applyFill="1" applyAlignment="1" applyProtection="1">
      <alignment horizontal="left" vertical="center" wrapText="1"/>
    </xf>
    <xf numFmtId="0" fontId="10" fillId="0" borderId="0" xfId="0" applyFont="1" applyFill="1" applyAlignment="1" applyProtection="1">
      <alignment horizontal="left" vertical="center" wrapText="1"/>
      <protection locked="0"/>
    </xf>
    <xf numFmtId="0" fontId="11" fillId="0" borderId="5" xfId="2" applyFont="1" applyFill="1" applyBorder="1" applyAlignment="1" applyProtection="1">
      <alignment horizontal="center" vertical="center" wrapText="1"/>
      <protection locked="0"/>
    </xf>
    <xf numFmtId="165" fontId="11" fillId="0" borderId="5" xfId="2" applyNumberFormat="1" applyFont="1" applyFill="1" applyBorder="1" applyAlignment="1" applyProtection="1">
      <alignment horizontal="center" vertical="center" wrapText="1"/>
    </xf>
    <xf numFmtId="0" fontId="11" fillId="0" borderId="0" xfId="2" applyFont="1" applyFill="1" applyAlignment="1">
      <alignment vertical="center" wrapText="1"/>
    </xf>
    <xf numFmtId="0" fontId="10" fillId="0" borderId="5" xfId="2" applyNumberFormat="1" applyFont="1" applyFill="1" applyBorder="1" applyAlignment="1" applyProtection="1">
      <alignment horizontal="left" vertical="center" wrapText="1"/>
    </xf>
    <xf numFmtId="165" fontId="11" fillId="0" borderId="5" xfId="2" applyNumberFormat="1" applyFont="1" applyBorder="1" applyAlignment="1" applyProtection="1">
      <alignment horizontal="center" vertical="center" wrapText="1"/>
      <protection locked="0"/>
    </xf>
    <xf numFmtId="165" fontId="10" fillId="0" borderId="5" xfId="2" applyNumberFormat="1" applyFont="1" applyBorder="1" applyAlignment="1" applyProtection="1">
      <alignment horizontal="center" vertical="center" wrapText="1"/>
      <protection locked="0"/>
    </xf>
    <xf numFmtId="165" fontId="11" fillId="0" borderId="5" xfId="2" applyNumberFormat="1" applyFont="1" applyBorder="1" applyAlignment="1">
      <alignment horizontal="center" vertical="center" wrapText="1"/>
    </xf>
    <xf numFmtId="0" fontId="11" fillId="0" borderId="0" xfId="2" applyFont="1" applyAlignment="1">
      <alignment horizontal="left" vertical="center" wrapText="1"/>
    </xf>
    <xf numFmtId="0" fontId="10" fillId="0" borderId="0" xfId="2" applyFont="1" applyAlignment="1" applyProtection="1">
      <alignment horizontal="left" vertical="center" wrapText="1"/>
      <protection locked="0"/>
    </xf>
    <xf numFmtId="165" fontId="11" fillId="0" borderId="5" xfId="2" applyNumberFormat="1" applyFont="1" applyBorder="1" applyAlignment="1">
      <alignment horizontal="right" vertical="center" wrapText="1"/>
    </xf>
    <xf numFmtId="0" fontId="11" fillId="0" borderId="0" xfId="2" applyNumberFormat="1" applyFont="1" applyFill="1" applyAlignment="1" applyProtection="1">
      <alignment horizontal="left" vertical="center" wrapText="1"/>
    </xf>
    <xf numFmtId="0" fontId="11" fillId="0" borderId="0" xfId="2" applyFont="1" applyFill="1" applyAlignment="1" applyProtection="1">
      <alignment horizontal="left" vertical="center" wrapText="1"/>
      <protection locked="0"/>
    </xf>
    <xf numFmtId="0" fontId="10" fillId="16" borderId="0" xfId="2" applyFont="1" applyFill="1" applyAlignment="1" applyProtection="1">
      <alignment horizontal="center" vertical="center" wrapText="1"/>
      <protection locked="0"/>
    </xf>
    <xf numFmtId="0" fontId="11" fillId="0" borderId="0" xfId="2" applyNumberFormat="1" applyFont="1" applyFill="1" applyAlignment="1">
      <alignment vertical="center"/>
    </xf>
    <xf numFmtId="0" fontId="10" fillId="0" borderId="9" xfId="0" applyFont="1" applyBorder="1"/>
    <xf numFmtId="0" fontId="10" fillId="0" borderId="9" xfId="0" applyFont="1" applyBorder="1" applyAlignment="1">
      <alignment horizontal="center"/>
    </xf>
    <xf numFmtId="0" fontId="21" fillId="0" borderId="0" xfId="0" applyFont="1"/>
    <xf numFmtId="0" fontId="45" fillId="0" borderId="0" xfId="0" applyFont="1"/>
    <xf numFmtId="0" fontId="45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1" fillId="0" borderId="7" xfId="2" applyFont="1" applyBorder="1" applyAlignment="1">
      <alignment vertical="center"/>
    </xf>
    <xf numFmtId="0" fontId="11" fillId="0" borderId="0" xfId="2" applyFont="1" applyAlignment="1">
      <alignment vertical="center"/>
    </xf>
    <xf numFmtId="0" fontId="11" fillId="0" borderId="8" xfId="2" applyFont="1" applyBorder="1" applyAlignment="1">
      <alignment vertical="center"/>
    </xf>
    <xf numFmtId="2" fontId="10" fillId="0" borderId="5" xfId="2" applyNumberFormat="1" applyFont="1" applyBorder="1" applyAlignment="1">
      <alignment vertical="center" wrapText="1"/>
    </xf>
    <xf numFmtId="0" fontId="11" fillId="0" borderId="5" xfId="2" applyFont="1" applyBorder="1" applyAlignment="1" applyProtection="1">
      <alignment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5" xfId="2" applyFont="1" applyBorder="1" applyAlignment="1" applyProtection="1">
      <alignment vertical="center" wrapText="1"/>
      <protection locked="0"/>
    </xf>
    <xf numFmtId="0" fontId="11" fillId="0" borderId="7" xfId="2" applyFont="1" applyBorder="1" applyAlignment="1" applyProtection="1">
      <alignment vertical="center" wrapText="1"/>
      <protection locked="0"/>
    </xf>
    <xf numFmtId="4" fontId="11" fillId="0" borderId="5" xfId="2" applyNumberFormat="1" applyFont="1" applyBorder="1" applyAlignment="1" applyProtection="1">
      <alignment vertical="center" wrapText="1"/>
      <protection locked="0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/>
    <xf numFmtId="0" fontId="62" fillId="3" borderId="0" xfId="0" applyFont="1" applyFill="1"/>
    <xf numFmtId="0" fontId="63" fillId="0" borderId="0" xfId="2" applyFont="1"/>
    <xf numFmtId="0" fontId="9" fillId="0" borderId="0" xfId="0" applyFont="1" applyFill="1" applyBorder="1" applyAlignment="1" applyProtection="1">
      <alignment horizontal="left" wrapText="1"/>
      <protection locked="0"/>
    </xf>
    <xf numFmtId="0" fontId="9" fillId="16" borderId="0" xfId="0" applyFont="1" applyFill="1" applyBorder="1" applyAlignment="1" applyProtection="1">
      <alignment horizontal="left" vertical="center" wrapText="1"/>
      <protection locked="0"/>
    </xf>
    <xf numFmtId="0" fontId="9" fillId="19" borderId="0" xfId="0" applyFont="1" applyFill="1" applyBorder="1" applyAlignment="1" applyProtection="1">
      <alignment horizontal="left" vertical="center" wrapText="1"/>
      <protection locked="0"/>
    </xf>
    <xf numFmtId="0" fontId="9" fillId="19" borderId="0" xfId="0" applyFont="1" applyFill="1" applyAlignment="1" applyProtection="1">
      <alignment horizontal="left" vertical="center" wrapText="1"/>
      <protection locked="0"/>
    </xf>
    <xf numFmtId="0" fontId="43" fillId="0" borderId="0" xfId="0" applyNumberFormat="1" applyFont="1" applyFill="1" applyBorder="1" applyAlignment="1" applyProtection="1">
      <alignment horizontal="center" vertical="center"/>
      <protection locked="0"/>
    </xf>
    <xf numFmtId="0" fontId="43" fillId="0" borderId="0" xfId="0" applyFont="1" applyFill="1" applyAlignment="1" applyProtection="1">
      <alignment horizontal="left" vertical="center" wrapText="1"/>
      <protection locked="0"/>
    </xf>
    <xf numFmtId="0" fontId="9" fillId="16" borderId="0" xfId="0" applyFont="1" applyFill="1" applyAlignment="1" applyProtection="1">
      <alignment horizontal="left" vertical="center" wrapText="1"/>
      <protection locked="0"/>
    </xf>
    <xf numFmtId="0" fontId="64" fillId="0" borderId="0" xfId="0" applyFont="1" applyFill="1" applyAlignment="1">
      <alignment horizontal="left" vertical="center"/>
    </xf>
    <xf numFmtId="0" fontId="64" fillId="0" borderId="0" xfId="0" applyFont="1" applyFill="1"/>
    <xf numFmtId="0" fontId="64" fillId="0" borderId="0" xfId="0" applyFont="1" applyFill="1" applyAlignment="1">
      <alignment horizontal="center" vertical="center"/>
    </xf>
    <xf numFmtId="0" fontId="64" fillId="0" borderId="0" xfId="0" applyFont="1" applyFill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6" fillId="0" borderId="0" xfId="0" applyFont="1" applyAlignment="1">
      <alignment vertical="center"/>
    </xf>
    <xf numFmtId="0" fontId="67" fillId="0" borderId="0" xfId="0" applyFont="1"/>
    <xf numFmtId="0" fontId="67" fillId="0" borderId="0" xfId="0" applyFont="1" applyAlignment="1">
      <alignment vertical="center"/>
    </xf>
    <xf numFmtId="0" fontId="36" fillId="0" borderId="0" xfId="0" applyFont="1" applyFill="1" applyBorder="1" applyAlignment="1">
      <alignment horizontal="center" vertical="center" wrapText="1"/>
    </xf>
    <xf numFmtId="0" fontId="9" fillId="10" borderId="0" xfId="0" applyFont="1" applyFill="1" applyBorder="1" applyAlignment="1" applyProtection="1">
      <alignment horizontal="left" vertical="center" wrapText="1"/>
      <protection locked="0"/>
    </xf>
    <xf numFmtId="0" fontId="48" fillId="10" borderId="26" xfId="0" applyFont="1" applyFill="1" applyBorder="1" applyAlignment="1">
      <alignment horizontal="center" vertical="center" wrapText="1"/>
    </xf>
    <xf numFmtId="0" fontId="48" fillId="10" borderId="47" xfId="0" applyFont="1" applyFill="1" applyBorder="1" applyAlignment="1">
      <alignment horizontal="center" vertical="center" wrapText="1"/>
    </xf>
    <xf numFmtId="0" fontId="48" fillId="3" borderId="0" xfId="0" applyFont="1" applyFill="1" applyAlignment="1">
      <alignment horizontal="left" wrapText="1"/>
    </xf>
    <xf numFmtId="0" fontId="32" fillId="0" borderId="1" xfId="0" applyFont="1" applyBorder="1" applyAlignment="1" applyProtection="1">
      <alignment horizontal="left"/>
      <protection locked="0"/>
    </xf>
    <xf numFmtId="0" fontId="32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Fill="1" applyBorder="1" applyAlignment="1" applyProtection="1">
      <alignment horizontal="left" vertical="center"/>
      <protection locked="0"/>
    </xf>
    <xf numFmtId="0" fontId="12" fillId="4" borderId="3" xfId="3" applyFont="1" applyFill="1" applyBorder="1" applyAlignment="1">
      <alignment horizontal="center" textRotation="90"/>
    </xf>
    <xf numFmtId="0" fontId="12" fillId="4" borderId="4" xfId="3" applyFont="1" applyFill="1" applyBorder="1" applyAlignment="1">
      <alignment horizontal="center" vertical="center" wrapText="1"/>
    </xf>
    <xf numFmtId="0" fontId="12" fillId="4" borderId="6" xfId="3" applyFont="1" applyFill="1" applyBorder="1" applyAlignment="1">
      <alignment horizontal="center" vertical="center" wrapText="1"/>
    </xf>
    <xf numFmtId="0" fontId="12" fillId="4" borderId="4" xfId="3" applyFont="1" applyFill="1" applyBorder="1" applyAlignment="1">
      <alignment horizontal="center" vertical="center"/>
    </xf>
    <xf numFmtId="0" fontId="12" fillId="4" borderId="6" xfId="3" applyFont="1" applyFill="1" applyBorder="1" applyAlignment="1">
      <alignment horizontal="center" vertical="center"/>
    </xf>
    <xf numFmtId="0" fontId="15" fillId="4" borderId="3" xfId="4" applyFont="1" applyFill="1" applyBorder="1" applyAlignment="1">
      <alignment horizontal="center" vertical="center" wrapText="1"/>
    </xf>
    <xf numFmtId="0" fontId="15" fillId="4" borderId="10" xfId="4" applyFont="1" applyFill="1" applyBorder="1" applyAlignment="1">
      <alignment horizontal="center" vertical="center" wrapText="1"/>
    </xf>
    <xf numFmtId="0" fontId="15" fillId="4" borderId="11" xfId="4" applyFont="1" applyFill="1" applyBorder="1" applyAlignment="1">
      <alignment horizontal="center" vertical="center" wrapText="1"/>
    </xf>
    <xf numFmtId="0" fontId="15" fillId="4" borderId="12" xfId="4" applyFont="1" applyFill="1" applyBorder="1" applyAlignment="1">
      <alignment horizontal="center" vertical="center" wrapText="1"/>
    </xf>
    <xf numFmtId="0" fontId="18" fillId="17" borderId="0" xfId="0" applyFont="1" applyFill="1" applyBorder="1" applyAlignment="1">
      <alignment horizontal="center" vertical="center" wrapText="1"/>
    </xf>
  </cellXfs>
  <cellStyles count="10">
    <cellStyle name="Millares 2" xfId="1"/>
    <cellStyle name="Millares 3" xfId="7"/>
    <cellStyle name="Moneda" xfId="9" builtinId="4"/>
    <cellStyle name="Normal" xfId="0" builtinId="0"/>
    <cellStyle name="Normal 2" xfId="2"/>
    <cellStyle name="Normal 2 2" xfId="3"/>
    <cellStyle name="Normal 3" xfId="4"/>
    <cellStyle name="Normal 4" xfId="5"/>
    <cellStyle name="Normal 5" xfId="6"/>
    <cellStyle name="Porcentaje" xfId="8" builtinId="5"/>
  </cellStyles>
  <dxfs count="20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3" tint="0.39994506668294322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_(&quot;$&quot;* #,##0.00_);_(&quot;$&quot;* \(#,##0.00\);_(&quot;$&quot;* &quot;-&quot;??_);_(@_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5" formatCode="_(&quot;$&quot;* #,##0.00_);_(&quot;$&quot;* \(#,##0.00\);_(&quot;$&quot;* &quot;-&quot;??_);_(@_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right style="thin">
          <color theme="3" tint="0.39994506668294322"/>
        </right>
        <top style="thin">
          <color theme="3" tint="0.3999450666829432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theme="3" tint="0.39994506668294322"/>
        </left>
        <right style="thin">
          <color theme="3" tint="0.39994506668294322"/>
        </right>
        <top/>
        <bottom/>
      </border>
      <protection locked="0" hidden="0"/>
    </dxf>
    <dxf>
      <border outline="0">
        <right style="thin">
          <color theme="3" tint="0.39994506668294322"/>
        </right>
        <top style="thin">
          <color theme="3" tint="0.3999450666829432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theme="3" tint="0.39994506668294322"/>
        </left>
        <right style="thin">
          <color theme="3" tint="0.3999450666829432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#,##0.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7" formatCode="#,##0.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193581</xdr:colOff>
      <xdr:row>0</xdr:row>
      <xdr:rowOff>59532</xdr:rowOff>
    </xdr:from>
    <xdr:to>
      <xdr:col>6</xdr:col>
      <xdr:colOff>2269957</xdr:colOff>
      <xdr:row>5</xdr:row>
      <xdr:rowOff>154781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9800" y="59532"/>
          <a:ext cx="2076376" cy="107156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5</xdr:row>
          <xdr:rowOff>47625</xdr:rowOff>
        </xdr:from>
        <xdr:to>
          <xdr:col>6</xdr:col>
          <xdr:colOff>1638300</xdr:colOff>
          <xdr:row>6</xdr:row>
          <xdr:rowOff>133350</xdr:rowOff>
        </xdr:to>
        <xdr:sp macro="" textlink="">
          <xdr:nvSpPr>
            <xdr:cNvPr id="2055" name="CommandButton1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</xdr:row>
      <xdr:rowOff>0</xdr:rowOff>
    </xdr:from>
    <xdr:to>
      <xdr:col>2</xdr:col>
      <xdr:colOff>752475</xdr:colOff>
      <xdr:row>7</xdr:row>
      <xdr:rowOff>0</xdr:rowOff>
    </xdr:to>
    <xdr:pic>
      <xdr:nvPicPr>
        <xdr:cNvPr id="41299" name="2 Imagen">
          <a:extLst>
            <a:ext uri="{FF2B5EF4-FFF2-40B4-BE49-F238E27FC236}">
              <a16:creationId xmlns="" xmlns:a16="http://schemas.microsoft.com/office/drawing/2014/main" id="{00000000-0008-0000-0200-000053A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1533525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647700</xdr:colOff>
      <xdr:row>8</xdr:row>
      <xdr:rowOff>0</xdr:rowOff>
    </xdr:from>
    <xdr:to>
      <xdr:col>1</xdr:col>
      <xdr:colOff>1400175</xdr:colOff>
      <xdr:row>8</xdr:row>
      <xdr:rowOff>0</xdr:rowOff>
    </xdr:to>
    <xdr:pic>
      <xdr:nvPicPr>
        <xdr:cNvPr id="41302" name="2 Imagen">
          <a:extLst>
            <a:ext uri="{FF2B5EF4-FFF2-40B4-BE49-F238E27FC236}">
              <a16:creationId xmlns="" xmlns:a16="http://schemas.microsoft.com/office/drawing/2014/main" id="{00000000-0008-0000-0200-000056A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775" y="1724025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</xdr:col>
      <xdr:colOff>647700</xdr:colOff>
      <xdr:row>258</xdr:row>
      <xdr:rowOff>0</xdr:rowOff>
    </xdr:from>
    <xdr:ext cx="752475" cy="0"/>
    <xdr:pic>
      <xdr:nvPicPr>
        <xdr:cNvPr id="14" name="2 Imagen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0841" y="1700213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277092</xdr:colOff>
      <xdr:row>0</xdr:row>
      <xdr:rowOff>127722</xdr:rowOff>
    </xdr:from>
    <xdr:to>
      <xdr:col>2</xdr:col>
      <xdr:colOff>26455</xdr:colOff>
      <xdr:row>6</xdr:row>
      <xdr:rowOff>41996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092" y="127722"/>
          <a:ext cx="1991022" cy="10572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2</xdr:row>
          <xdr:rowOff>104775</xdr:rowOff>
        </xdr:from>
        <xdr:to>
          <xdr:col>1</xdr:col>
          <xdr:colOff>581025</xdr:colOff>
          <xdr:row>3</xdr:row>
          <xdr:rowOff>57150</xdr:rowOff>
        </xdr:to>
        <xdr:sp macro="" textlink="">
          <xdr:nvSpPr>
            <xdr:cNvPr id="41219" name="CommandButton1" hidden="1">
              <a:extLst>
                <a:ext uri="{63B3BB69-23CF-44E3-9099-C40C66FF867C}">
                  <a14:compatExt spid="_x0000_s4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647700</xdr:colOff>
      <xdr:row>223</xdr:row>
      <xdr:rowOff>0</xdr:rowOff>
    </xdr:from>
    <xdr:ext cx="752475" cy="0"/>
    <xdr:pic>
      <xdr:nvPicPr>
        <xdr:cNvPr id="7" name="2 Imagen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223</xdr:row>
      <xdr:rowOff>0</xdr:rowOff>
    </xdr:from>
    <xdr:ext cx="752475" cy="0"/>
    <xdr:pic>
      <xdr:nvPicPr>
        <xdr:cNvPr id="8" name="2 Imagen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223</xdr:row>
      <xdr:rowOff>0</xdr:rowOff>
    </xdr:from>
    <xdr:ext cx="752475" cy="0"/>
    <xdr:pic>
      <xdr:nvPicPr>
        <xdr:cNvPr id="10" name="2 Imagen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223</xdr:row>
      <xdr:rowOff>0</xdr:rowOff>
    </xdr:from>
    <xdr:ext cx="752475" cy="0"/>
    <xdr:pic>
      <xdr:nvPicPr>
        <xdr:cNvPr id="11" name="2 Imagen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223</xdr:row>
      <xdr:rowOff>0</xdr:rowOff>
    </xdr:from>
    <xdr:ext cx="752475" cy="0"/>
    <xdr:pic>
      <xdr:nvPicPr>
        <xdr:cNvPr id="12" name="2 Imagen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223</xdr:row>
      <xdr:rowOff>0</xdr:rowOff>
    </xdr:from>
    <xdr:ext cx="752475" cy="0"/>
    <xdr:pic>
      <xdr:nvPicPr>
        <xdr:cNvPr id="13" name="2 Imagen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223</xdr:row>
      <xdr:rowOff>0</xdr:rowOff>
    </xdr:from>
    <xdr:ext cx="752475" cy="0"/>
    <xdr:pic>
      <xdr:nvPicPr>
        <xdr:cNvPr id="15" name="2 Imagen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223</xdr:row>
      <xdr:rowOff>9525</xdr:rowOff>
    </xdr:from>
    <xdr:ext cx="752475" cy="0"/>
    <xdr:pic>
      <xdr:nvPicPr>
        <xdr:cNvPr id="16" name="2 Imagen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224</xdr:row>
      <xdr:rowOff>9525</xdr:rowOff>
    </xdr:from>
    <xdr:ext cx="752475" cy="0"/>
    <xdr:pic>
      <xdr:nvPicPr>
        <xdr:cNvPr id="17" name="2 Imagen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647700</xdr:colOff>
      <xdr:row>257</xdr:row>
      <xdr:rowOff>9525</xdr:rowOff>
    </xdr:from>
    <xdr:ext cx="752475" cy="0"/>
    <xdr:pic>
      <xdr:nvPicPr>
        <xdr:cNvPr id="18" name="2 Imagen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695450"/>
          <a:ext cx="752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47627</xdr:colOff>
      <xdr:row>0</xdr:row>
      <xdr:rowOff>95250</xdr:rowOff>
    </xdr:from>
    <xdr:to>
      <xdr:col>7</xdr:col>
      <xdr:colOff>809625</xdr:colOff>
      <xdr:row>5</xdr:row>
      <xdr:rowOff>123825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7" y="95250"/>
          <a:ext cx="2019298" cy="10001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114300</xdr:colOff>
          <xdr:row>2</xdr:row>
          <xdr:rowOff>38100</xdr:rowOff>
        </xdr:from>
        <xdr:to>
          <xdr:col>6</xdr:col>
          <xdr:colOff>561975</xdr:colOff>
          <xdr:row>2</xdr:row>
          <xdr:rowOff>161925</xdr:rowOff>
        </xdr:to>
        <xdr:sp macro="" textlink="">
          <xdr:nvSpPr>
            <xdr:cNvPr id="10449" name="CommandButton1" hidden="1">
              <a:extLst>
                <a:ext uri="{63B3BB69-23CF-44E3-9099-C40C66FF867C}">
                  <a14:compatExt spid="_x0000_s10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306457</xdr:colOff>
      <xdr:row>0</xdr:row>
      <xdr:rowOff>95250</xdr:rowOff>
    </xdr:from>
    <xdr:to>
      <xdr:col>6</xdr:col>
      <xdr:colOff>1844123</xdr:colOff>
      <xdr:row>5</xdr:row>
      <xdr:rowOff>142875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457" y="95250"/>
          <a:ext cx="1868970" cy="1008408"/>
        </a:xfrm>
        <a:prstGeom prst="rect">
          <a:avLst/>
        </a:prstGeom>
      </xdr:spPr>
    </xdr:pic>
    <xdr:clientData/>
  </xdr:twoCellAnchor>
  <xdr:twoCellAnchor editAs="oneCell">
    <xdr:from>
      <xdr:col>1</xdr:col>
      <xdr:colOff>3899</xdr:colOff>
      <xdr:row>0</xdr:row>
      <xdr:rowOff>95250</xdr:rowOff>
    </xdr:from>
    <xdr:to>
      <xdr:col>6</xdr:col>
      <xdr:colOff>1877741</xdr:colOff>
      <xdr:row>5</xdr:row>
      <xdr:rowOff>142875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375" y="95250"/>
          <a:ext cx="1877741" cy="1009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209549</xdr:colOff>
      <xdr:row>0</xdr:row>
      <xdr:rowOff>0</xdr:rowOff>
    </xdr:from>
    <xdr:to>
      <xdr:col>6</xdr:col>
      <xdr:colOff>1953453</xdr:colOff>
      <xdr:row>4</xdr:row>
      <xdr:rowOff>37041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95424" y="0"/>
          <a:ext cx="1953453" cy="10096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161925</xdr:rowOff>
        </xdr:from>
        <xdr:to>
          <xdr:col>6</xdr:col>
          <xdr:colOff>1457325</xdr:colOff>
          <xdr:row>5</xdr:row>
          <xdr:rowOff>209550</xdr:rowOff>
        </xdr:to>
        <xdr:sp macro="" textlink="">
          <xdr:nvSpPr>
            <xdr:cNvPr id="44034" name="CommandButton1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533400</xdr:colOff>
      <xdr:row>8</xdr:row>
      <xdr:rowOff>0</xdr:rowOff>
    </xdr:from>
    <xdr:to>
      <xdr:col>3</xdr:col>
      <xdr:colOff>504825</xdr:colOff>
      <xdr:row>8</xdr:row>
      <xdr:rowOff>0</xdr:rowOff>
    </xdr:to>
    <xdr:pic>
      <xdr:nvPicPr>
        <xdr:cNvPr id="29875" name="2 Imagen">
          <a:extLst>
            <a:ext uri="{FF2B5EF4-FFF2-40B4-BE49-F238E27FC236}">
              <a16:creationId xmlns="" xmlns:a16="http://schemas.microsoft.com/office/drawing/2014/main" id="{00000000-0008-0000-0600-0000B37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4425" y="108585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38101</xdr:colOff>
      <xdr:row>1</xdr:row>
      <xdr:rowOff>33618</xdr:rowOff>
    </xdr:from>
    <xdr:to>
      <xdr:col>3</xdr:col>
      <xdr:colOff>428552</xdr:colOff>
      <xdr:row>7</xdr:row>
      <xdr:rowOff>17649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33618"/>
          <a:ext cx="2076376" cy="1136556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533400</xdr:colOff>
      <xdr:row>1</xdr:row>
      <xdr:rowOff>0</xdr:rowOff>
    </xdr:from>
    <xdr:to>
      <xdr:col>3</xdr:col>
      <xdr:colOff>504825</xdr:colOff>
      <xdr:row>1</xdr:row>
      <xdr:rowOff>0</xdr:rowOff>
    </xdr:to>
    <xdr:pic>
      <xdr:nvPicPr>
        <xdr:cNvPr id="5" name="2 Imagen">
          <a:extLst>
            <a:ext uri="{FF2B5EF4-FFF2-40B4-BE49-F238E27FC236}">
              <a16:creationId xmlns=""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362075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3" name="Text Box 6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1176655" y="2376487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1174750" y="341261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5" name="Text Box 6">
          <a:extLst>
            <a:ext uri="{FF2B5EF4-FFF2-40B4-BE49-F238E27FC236}">
              <a16:creationId xmlns=""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1176655" y="2376487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6" name="Text Box 3">
          <a:extLst>
            <a:ext uri="{FF2B5EF4-FFF2-40B4-BE49-F238E27FC236}">
              <a16:creationId xmlns=""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174750" y="341261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SpPr txBox="1">
          <a:spLocks noChangeArrowheads="1"/>
        </xdr:cNvSpPr>
      </xdr:nvSpPr>
      <xdr:spPr bwMode="auto">
        <a:xfrm>
          <a:off x="1176655" y="2376487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8" name="Text Box 3">
          <a:extLst>
            <a:ext uri="{FF2B5EF4-FFF2-40B4-BE49-F238E27FC236}">
              <a16:creationId xmlns="" xmlns:a16="http://schemas.microsoft.com/office/drawing/2014/main" id="{00000000-0008-0000-0700-000008000000}"/>
            </a:ext>
          </a:extLst>
        </xdr:cNvPr>
        <xdr:cNvSpPr txBox="1">
          <a:spLocks noChangeArrowheads="1"/>
        </xdr:cNvSpPr>
      </xdr:nvSpPr>
      <xdr:spPr bwMode="auto">
        <a:xfrm>
          <a:off x="1174750" y="341261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9" name="Text Box 6">
          <a:extLst>
            <a:ext uri="{FF2B5EF4-FFF2-40B4-BE49-F238E27FC236}">
              <a16:creationId xmlns="" xmlns:a16="http://schemas.microsoft.com/office/drawing/2014/main" id="{00000000-0008-0000-0700-000009000000}"/>
            </a:ext>
          </a:extLst>
        </xdr:cNvPr>
        <xdr:cNvSpPr txBox="1">
          <a:spLocks noChangeArrowheads="1"/>
        </xdr:cNvSpPr>
      </xdr:nvSpPr>
      <xdr:spPr bwMode="auto">
        <a:xfrm>
          <a:off x="1176655" y="2376487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10" name="Text Box 3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SpPr txBox="1">
          <a:spLocks noChangeArrowheads="1"/>
        </xdr:cNvSpPr>
      </xdr:nvSpPr>
      <xdr:spPr bwMode="auto">
        <a:xfrm>
          <a:off x="1174750" y="341261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1" name="Text Box 6">
          <a:extLst>
            <a:ext uri="{FF2B5EF4-FFF2-40B4-BE49-F238E27FC236}">
              <a16:creationId xmlns="" xmlns:a16="http://schemas.microsoft.com/office/drawing/2014/main" id="{00000000-0008-0000-0700-00000B000000}"/>
            </a:ext>
          </a:extLst>
        </xdr:cNvPr>
        <xdr:cNvSpPr txBox="1">
          <a:spLocks noChangeArrowheads="1"/>
        </xdr:cNvSpPr>
      </xdr:nvSpPr>
      <xdr:spPr bwMode="auto">
        <a:xfrm>
          <a:off x="1176655" y="2473642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221</xdr:row>
      <xdr:rowOff>160020</xdr:rowOff>
    </xdr:from>
    <xdr:to>
      <xdr:col>5</xdr:col>
      <xdr:colOff>407745</xdr:colOff>
      <xdr:row>221</xdr:row>
      <xdr:rowOff>160655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700-00000C000000}"/>
            </a:ext>
          </a:extLst>
        </xdr:cNvPr>
        <xdr:cNvSpPr txBox="1">
          <a:spLocks noChangeArrowheads="1"/>
        </xdr:cNvSpPr>
      </xdr:nvSpPr>
      <xdr:spPr bwMode="auto">
        <a:xfrm>
          <a:off x="1174750" y="367169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3" name="Text Box 6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SpPr txBox="1">
          <a:spLocks noChangeArrowheads="1"/>
        </xdr:cNvSpPr>
      </xdr:nvSpPr>
      <xdr:spPr bwMode="auto">
        <a:xfrm>
          <a:off x="1176655" y="2473642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221</xdr:row>
      <xdr:rowOff>160020</xdr:rowOff>
    </xdr:from>
    <xdr:to>
      <xdr:col>5</xdr:col>
      <xdr:colOff>407745</xdr:colOff>
      <xdr:row>221</xdr:row>
      <xdr:rowOff>160655</xdr:rowOff>
    </xdr:to>
    <xdr:sp macro="" textlink="">
      <xdr:nvSpPr>
        <xdr:cNvPr id="14" name="Text Box 3">
          <a:extLst>
            <a:ext uri="{FF2B5EF4-FFF2-40B4-BE49-F238E27FC236}">
              <a16:creationId xmlns="" xmlns:a16="http://schemas.microsoft.com/office/drawing/2014/main" id="{00000000-0008-0000-0700-00000E000000}"/>
            </a:ext>
          </a:extLst>
        </xdr:cNvPr>
        <xdr:cNvSpPr txBox="1">
          <a:spLocks noChangeArrowheads="1"/>
        </xdr:cNvSpPr>
      </xdr:nvSpPr>
      <xdr:spPr bwMode="auto">
        <a:xfrm>
          <a:off x="1174750" y="367169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0700-00000F000000}"/>
            </a:ext>
          </a:extLst>
        </xdr:cNvPr>
        <xdr:cNvSpPr txBox="1">
          <a:spLocks noChangeArrowheads="1"/>
        </xdr:cNvSpPr>
      </xdr:nvSpPr>
      <xdr:spPr bwMode="auto">
        <a:xfrm>
          <a:off x="1176655" y="2473642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221</xdr:row>
      <xdr:rowOff>160020</xdr:rowOff>
    </xdr:from>
    <xdr:to>
      <xdr:col>5</xdr:col>
      <xdr:colOff>407745</xdr:colOff>
      <xdr:row>221</xdr:row>
      <xdr:rowOff>160655</xdr:rowOff>
    </xdr:to>
    <xdr:sp macro="" textlink="">
      <xdr:nvSpPr>
        <xdr:cNvPr id="16" name="Text Box 3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SpPr txBox="1">
          <a:spLocks noChangeArrowheads="1"/>
        </xdr:cNvSpPr>
      </xdr:nvSpPr>
      <xdr:spPr bwMode="auto">
        <a:xfrm>
          <a:off x="1174750" y="367169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7" name="Text Box 6">
          <a:extLst>
            <a:ext uri="{FF2B5EF4-FFF2-40B4-BE49-F238E27FC236}">
              <a16:creationId xmlns="" xmlns:a16="http://schemas.microsoft.com/office/drawing/2014/main" id="{00000000-0008-0000-0700-000011000000}"/>
            </a:ext>
          </a:extLst>
        </xdr:cNvPr>
        <xdr:cNvSpPr txBox="1">
          <a:spLocks noChangeArrowheads="1"/>
        </xdr:cNvSpPr>
      </xdr:nvSpPr>
      <xdr:spPr bwMode="auto">
        <a:xfrm>
          <a:off x="1176655" y="24736425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221</xdr:row>
      <xdr:rowOff>160020</xdr:rowOff>
    </xdr:from>
    <xdr:to>
      <xdr:col>5</xdr:col>
      <xdr:colOff>407745</xdr:colOff>
      <xdr:row>221</xdr:row>
      <xdr:rowOff>160655</xdr:rowOff>
    </xdr:to>
    <xdr:sp macro="" textlink="">
      <xdr:nvSpPr>
        <xdr:cNvPr id="18" name="Text Box 3">
          <a:extLst>
            <a:ext uri="{FF2B5EF4-FFF2-40B4-BE49-F238E27FC236}">
              <a16:creationId xmlns="" xmlns:a16="http://schemas.microsoft.com/office/drawing/2014/main" id="{00000000-0008-0000-0700-000012000000}"/>
            </a:ext>
          </a:extLst>
        </xdr:cNvPr>
        <xdr:cNvSpPr txBox="1">
          <a:spLocks noChangeArrowheads="1"/>
        </xdr:cNvSpPr>
      </xdr:nvSpPr>
      <xdr:spPr bwMode="auto">
        <a:xfrm>
          <a:off x="1174750" y="36716970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 editAs="oneCell">
    <xdr:from>
      <xdr:col>0</xdr:col>
      <xdr:colOff>1</xdr:colOff>
      <xdr:row>0</xdr:row>
      <xdr:rowOff>62192</xdr:rowOff>
    </xdr:from>
    <xdr:to>
      <xdr:col>3</xdr:col>
      <xdr:colOff>257176</xdr:colOff>
      <xdr:row>4</xdr:row>
      <xdr:rowOff>180975</xdr:rowOff>
    </xdr:to>
    <xdr:pic>
      <xdr:nvPicPr>
        <xdr:cNvPr id="19" name="Imagen 18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62192"/>
          <a:ext cx="1485900" cy="105223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3" name="Text Box 6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>
          <a:spLocks noChangeArrowheads="1"/>
        </xdr:cNvSpPr>
      </xdr:nvSpPr>
      <xdr:spPr bwMode="auto">
        <a:xfrm>
          <a:off x="1176655" y="233743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4" name="Text Box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 txBox="1">
          <a:spLocks noChangeArrowheads="1"/>
        </xdr:cNvSpPr>
      </xdr:nvSpPr>
      <xdr:spPr bwMode="auto">
        <a:xfrm>
          <a:off x="1174750" y="337356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5" name="Text Box 6">
          <a:extLst>
            <a:ext uri="{FF2B5EF4-FFF2-40B4-BE49-F238E27FC236}">
              <a16:creationId xmlns="" xmlns:a16="http://schemas.microsoft.com/office/drawing/2014/main" id="{00000000-0008-0000-0800-000005000000}"/>
            </a:ext>
          </a:extLst>
        </xdr:cNvPr>
        <xdr:cNvSpPr txBox="1">
          <a:spLocks noChangeArrowheads="1"/>
        </xdr:cNvSpPr>
      </xdr:nvSpPr>
      <xdr:spPr bwMode="auto">
        <a:xfrm>
          <a:off x="1176655" y="233743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6" name="Text Box 3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SpPr txBox="1">
          <a:spLocks noChangeArrowheads="1"/>
        </xdr:cNvSpPr>
      </xdr:nvSpPr>
      <xdr:spPr bwMode="auto">
        <a:xfrm>
          <a:off x="1174750" y="337356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7" name="Text Box 6">
          <a:extLst>
            <a:ext uri="{FF2B5EF4-FFF2-40B4-BE49-F238E27FC236}">
              <a16:creationId xmlns="" xmlns:a16="http://schemas.microsoft.com/office/drawing/2014/main" id="{00000000-0008-0000-0800-000007000000}"/>
            </a:ext>
          </a:extLst>
        </xdr:cNvPr>
        <xdr:cNvSpPr txBox="1">
          <a:spLocks noChangeArrowheads="1"/>
        </xdr:cNvSpPr>
      </xdr:nvSpPr>
      <xdr:spPr bwMode="auto">
        <a:xfrm>
          <a:off x="1176655" y="233743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8" name="Text Box 3">
          <a:extLst>
            <a:ext uri="{FF2B5EF4-FFF2-40B4-BE49-F238E27FC236}">
              <a16:creationId xmlns="" xmlns:a16="http://schemas.microsoft.com/office/drawing/2014/main" id="{00000000-0008-0000-0800-000008000000}"/>
            </a:ext>
          </a:extLst>
        </xdr:cNvPr>
        <xdr:cNvSpPr txBox="1">
          <a:spLocks noChangeArrowheads="1"/>
        </xdr:cNvSpPr>
      </xdr:nvSpPr>
      <xdr:spPr bwMode="auto">
        <a:xfrm>
          <a:off x="1174750" y="337356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140</xdr:row>
      <xdr:rowOff>0</xdr:rowOff>
    </xdr:from>
    <xdr:to>
      <xdr:col>5</xdr:col>
      <xdr:colOff>150872</xdr:colOff>
      <xdr:row>140</xdr:row>
      <xdr:rowOff>0</xdr:rowOff>
    </xdr:to>
    <xdr:sp macro="" textlink="">
      <xdr:nvSpPr>
        <xdr:cNvPr id="9" name="Text Box 6">
          <a:extLst>
            <a:ext uri="{FF2B5EF4-FFF2-40B4-BE49-F238E27FC236}">
              <a16:creationId xmlns="" xmlns:a16="http://schemas.microsoft.com/office/drawing/2014/main" id="{00000000-0008-0000-0800-000009000000}"/>
            </a:ext>
          </a:extLst>
        </xdr:cNvPr>
        <xdr:cNvSpPr txBox="1">
          <a:spLocks noChangeArrowheads="1"/>
        </xdr:cNvSpPr>
      </xdr:nvSpPr>
      <xdr:spPr bwMode="auto">
        <a:xfrm>
          <a:off x="1176655" y="2337435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203</xdr:row>
      <xdr:rowOff>160020</xdr:rowOff>
    </xdr:from>
    <xdr:to>
      <xdr:col>5</xdr:col>
      <xdr:colOff>407745</xdr:colOff>
      <xdr:row>203</xdr:row>
      <xdr:rowOff>160655</xdr:rowOff>
    </xdr:to>
    <xdr:sp macro="" textlink="">
      <xdr:nvSpPr>
        <xdr:cNvPr id="10" name="Text Box 3">
          <a:extLst>
            <a:ext uri="{FF2B5EF4-FFF2-40B4-BE49-F238E27FC236}">
              <a16:creationId xmlns="" xmlns:a16="http://schemas.microsoft.com/office/drawing/2014/main" id="{00000000-0008-0000-0800-00000A000000}"/>
            </a:ext>
          </a:extLst>
        </xdr:cNvPr>
        <xdr:cNvSpPr txBox="1">
          <a:spLocks noChangeArrowheads="1"/>
        </xdr:cNvSpPr>
      </xdr:nvSpPr>
      <xdr:spPr bwMode="auto">
        <a:xfrm>
          <a:off x="1174750" y="337356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1" name="Text Box 6">
          <a:extLst>
            <a:ext uri="{FF2B5EF4-FFF2-40B4-BE49-F238E27FC236}">
              <a16:creationId xmlns="" xmlns:a16="http://schemas.microsoft.com/office/drawing/2014/main" id="{00000000-0008-0000-0800-00000B000000}"/>
            </a:ext>
          </a:extLst>
        </xdr:cNvPr>
        <xdr:cNvSpPr txBox="1">
          <a:spLocks noChangeArrowheads="1"/>
        </xdr:cNvSpPr>
      </xdr:nvSpPr>
      <xdr:spPr bwMode="auto">
        <a:xfrm>
          <a:off x="1176655" y="243459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2" name="Text Box 3">
          <a:extLst>
            <a:ext uri="{FF2B5EF4-FFF2-40B4-BE49-F238E27FC236}">
              <a16:creationId xmlns="" xmlns:a16="http://schemas.microsoft.com/office/drawing/2014/main" id="{00000000-0008-0000-0800-00000C000000}"/>
            </a:ext>
          </a:extLst>
        </xdr:cNvPr>
        <xdr:cNvSpPr txBox="1">
          <a:spLocks noChangeArrowheads="1"/>
        </xdr:cNvSpPr>
      </xdr:nvSpPr>
      <xdr:spPr bwMode="auto">
        <a:xfrm>
          <a:off x="1174750" y="363264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3" name="Text Box 6">
          <a:extLst>
            <a:ext uri="{FF2B5EF4-FFF2-40B4-BE49-F238E27FC236}">
              <a16:creationId xmlns="" xmlns:a16="http://schemas.microsoft.com/office/drawing/2014/main" id="{00000000-0008-0000-0800-00000D000000}"/>
            </a:ext>
          </a:extLst>
        </xdr:cNvPr>
        <xdr:cNvSpPr txBox="1">
          <a:spLocks noChangeArrowheads="1"/>
        </xdr:cNvSpPr>
      </xdr:nvSpPr>
      <xdr:spPr bwMode="auto">
        <a:xfrm>
          <a:off x="1176655" y="243459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4" name="Text Box 3">
          <a:extLst>
            <a:ext uri="{FF2B5EF4-FFF2-40B4-BE49-F238E27FC236}">
              <a16:creationId xmlns="" xmlns:a16="http://schemas.microsoft.com/office/drawing/2014/main" id="{00000000-0008-0000-0800-00000E000000}"/>
            </a:ext>
          </a:extLst>
        </xdr:cNvPr>
        <xdr:cNvSpPr txBox="1">
          <a:spLocks noChangeArrowheads="1"/>
        </xdr:cNvSpPr>
      </xdr:nvSpPr>
      <xdr:spPr bwMode="auto">
        <a:xfrm>
          <a:off x="1174750" y="363264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5" name="Text Box 6">
          <a:extLst>
            <a:ext uri="{FF2B5EF4-FFF2-40B4-BE49-F238E27FC236}">
              <a16:creationId xmlns="" xmlns:a16="http://schemas.microsoft.com/office/drawing/2014/main" id="{00000000-0008-0000-0800-00000F000000}"/>
            </a:ext>
          </a:extLst>
        </xdr:cNvPr>
        <xdr:cNvSpPr txBox="1">
          <a:spLocks noChangeArrowheads="1"/>
        </xdr:cNvSpPr>
      </xdr:nvSpPr>
      <xdr:spPr bwMode="auto">
        <a:xfrm>
          <a:off x="1176655" y="243459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6" name="Text Box 3">
          <a:extLst>
            <a:ext uri="{FF2B5EF4-FFF2-40B4-BE49-F238E27FC236}">
              <a16:creationId xmlns="" xmlns:a16="http://schemas.microsoft.com/office/drawing/2014/main" id="{00000000-0008-0000-0800-000010000000}"/>
            </a:ext>
          </a:extLst>
        </xdr:cNvPr>
        <xdr:cNvSpPr txBox="1">
          <a:spLocks noChangeArrowheads="1"/>
        </xdr:cNvSpPr>
      </xdr:nvSpPr>
      <xdr:spPr bwMode="auto">
        <a:xfrm>
          <a:off x="1174750" y="363264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5080</xdr:colOff>
      <xdr:row>146</xdr:row>
      <xdr:rowOff>0</xdr:rowOff>
    </xdr:from>
    <xdr:to>
      <xdr:col>5</xdr:col>
      <xdr:colOff>150872</xdr:colOff>
      <xdr:row>146</xdr:row>
      <xdr:rowOff>0</xdr:rowOff>
    </xdr:to>
    <xdr:sp macro="" textlink="">
      <xdr:nvSpPr>
        <xdr:cNvPr id="17" name="Text Box 6">
          <a:extLst>
            <a:ext uri="{FF2B5EF4-FFF2-40B4-BE49-F238E27FC236}">
              <a16:creationId xmlns="" xmlns:a16="http://schemas.microsoft.com/office/drawing/2014/main" id="{00000000-0008-0000-0800-000011000000}"/>
            </a:ext>
          </a:extLst>
        </xdr:cNvPr>
        <xdr:cNvSpPr txBox="1">
          <a:spLocks noChangeArrowheads="1"/>
        </xdr:cNvSpPr>
      </xdr:nvSpPr>
      <xdr:spPr bwMode="auto">
        <a:xfrm>
          <a:off x="1176655" y="24345900"/>
          <a:ext cx="14579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18288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>
    <xdr:from>
      <xdr:col>5</xdr:col>
      <xdr:colOff>3175</xdr:colOff>
      <xdr:row>219</xdr:row>
      <xdr:rowOff>160020</xdr:rowOff>
    </xdr:from>
    <xdr:to>
      <xdr:col>5</xdr:col>
      <xdr:colOff>407745</xdr:colOff>
      <xdr:row>219</xdr:row>
      <xdr:rowOff>160655</xdr:rowOff>
    </xdr:to>
    <xdr:sp macro="" textlink="">
      <xdr:nvSpPr>
        <xdr:cNvPr id="18" name="Text Box 3">
          <a:extLst>
            <a:ext uri="{FF2B5EF4-FFF2-40B4-BE49-F238E27FC236}">
              <a16:creationId xmlns="" xmlns:a16="http://schemas.microsoft.com/office/drawing/2014/main" id="{00000000-0008-0000-0800-000012000000}"/>
            </a:ext>
          </a:extLst>
        </xdr:cNvPr>
        <xdr:cNvSpPr txBox="1">
          <a:spLocks noChangeArrowheads="1"/>
        </xdr:cNvSpPr>
      </xdr:nvSpPr>
      <xdr:spPr bwMode="auto">
        <a:xfrm>
          <a:off x="1174750" y="36326445"/>
          <a:ext cx="404570" cy="6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1">
            <a:defRPr sz="1000"/>
          </a:pPr>
          <a:r>
            <a:rPr lang="es-ES" sz="1000" b="1" i="0" strike="noStrike">
              <a:solidFill>
                <a:srgbClr val="000000"/>
              </a:solidFill>
              <a:latin typeface="Arial"/>
              <a:cs typeface="Arial"/>
            </a:rPr>
            <a:t>De este Año</a:t>
          </a:r>
        </a:p>
      </xdr:txBody>
    </xdr:sp>
    <xdr:clientData/>
  </xdr:twoCellAnchor>
  <xdr:twoCellAnchor editAs="oneCell">
    <xdr:from>
      <xdr:col>0</xdr:col>
      <xdr:colOff>0</xdr:colOff>
      <xdr:row>0</xdr:row>
      <xdr:rowOff>62192</xdr:rowOff>
    </xdr:from>
    <xdr:to>
      <xdr:col>4</xdr:col>
      <xdr:colOff>316795</xdr:colOff>
      <xdr:row>5</xdr:row>
      <xdr:rowOff>142875</xdr:rowOff>
    </xdr:to>
    <xdr:pic>
      <xdr:nvPicPr>
        <xdr:cNvPr id="19" name="Imagen 18">
          <a:extLst>
            <a:ext uri="{FF2B5EF4-FFF2-40B4-BE49-F238E27FC236}">
              <a16:creationId xmlns="" xmlns:a16="http://schemas.microsoft.com/office/drawing/2014/main" id="{00000000-0008-0000-08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62192"/>
          <a:ext cx="1955095" cy="105223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8</xdr:row>
      <xdr:rowOff>36325</xdr:rowOff>
    </xdr:from>
    <xdr:to>
      <xdr:col>14</xdr:col>
      <xdr:colOff>677032</xdr:colOff>
      <xdr:row>10</xdr:row>
      <xdr:rowOff>52777</xdr:rowOff>
    </xdr:to>
    <xdr:sp macro="" textlink="">
      <xdr:nvSpPr>
        <xdr:cNvPr id="2" name="Rectangle 24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SpPr/>
      </xdr:nvSpPr>
      <xdr:spPr>
        <a:xfrm>
          <a:off x="9353550" y="3236725"/>
          <a:ext cx="9706732" cy="2016702"/>
        </a:xfrm>
        <a:prstGeom prst="rect">
          <a:avLst/>
        </a:prstGeom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hemeClr val="lt1">
            <a:alpha val="0"/>
            <a:hueOff val="0"/>
            <a:satOff val="0"/>
            <a:lumOff val="0"/>
            <a:alphaOff val="0"/>
          </a:schemeClr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  <xdr:twoCellAnchor>
    <xdr:from>
      <xdr:col>8</xdr:col>
      <xdr:colOff>0</xdr:colOff>
      <xdr:row>21</xdr:row>
      <xdr:rowOff>63777</xdr:rowOff>
    </xdr:from>
    <xdr:to>
      <xdr:col>14</xdr:col>
      <xdr:colOff>806292</xdr:colOff>
      <xdr:row>23</xdr:row>
      <xdr:rowOff>80229</xdr:rowOff>
    </xdr:to>
    <xdr:sp macro="" textlink="">
      <xdr:nvSpPr>
        <xdr:cNvPr id="3" name="Rectangle 12">
          <a:extLst>
            <a:ext uri="{FF2B5EF4-FFF2-40B4-BE49-F238E27FC236}">
              <a16:creationId xmlns="" xmlns:a16="http://schemas.microsoft.com/office/drawing/2014/main" id="{00000000-0008-0000-0C00-000003000000}"/>
            </a:ext>
          </a:extLst>
        </xdr:cNvPr>
        <xdr:cNvSpPr/>
      </xdr:nvSpPr>
      <xdr:spPr>
        <a:xfrm>
          <a:off x="7362825" y="13465452"/>
          <a:ext cx="10150317" cy="1616652"/>
        </a:xfrm>
        <a:prstGeom prst="rect">
          <a:avLst/>
        </a:prstGeom>
        <a:noFill/>
      </xdr:spPr>
      <xdr:style>
        <a:lnRef idx="0">
          <a:schemeClr val="dk1">
            <a:alpha val="0"/>
            <a:hueOff val="0"/>
            <a:satOff val="0"/>
            <a:lumOff val="0"/>
            <a:alphaOff val="0"/>
          </a:schemeClr>
        </a:lnRef>
        <a:fillRef idx="0">
          <a:scrgbClr r="0" g="0" b="0"/>
        </a:fillRef>
        <a:effectRef idx="0">
          <a:schemeClr val="lt1">
            <a:alpha val="0"/>
            <a:hueOff val="0"/>
            <a:satOff val="0"/>
            <a:lumOff val="0"/>
            <a:alphaOff val="0"/>
          </a:schemeClr>
        </a:effectRef>
        <a:fontRef idx="minor">
          <a:schemeClr val="tx1">
            <a:hueOff val="0"/>
            <a:satOff val="0"/>
            <a:lumOff val="0"/>
            <a:alphaOff val="0"/>
          </a:schemeClr>
        </a:fontRef>
      </xdr:style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/Downloads/Matriz%20POA%202020%20SRS%20NORCENTRAL%20Infraestructura,%20Equipos%20e%20insumos%20para%20el%20Primer%20Nivel%20(2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ler/Downloads/Matriz%20POA%202020%20SRS%20NORCENTRAL%20Infraestructura,%20Equipos%20e%20insumos%20para%20el%20Primer%20Nivel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ler/Downloads/CONSOLI%20POA%202020%20SRS%20II%20NORCENTRAL%20-%20Cop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ormulario PPGR1"/>
      <sheetName val="Formulario PPGR2"/>
      <sheetName val="Formulario PPGR3"/>
      <sheetName val="Formulario PPGR4"/>
      <sheetName val="Formulario PPGR5"/>
      <sheetName val="Formulario PPGR6"/>
      <sheetName val="Formulario PPGR7"/>
      <sheetName val="Formulario PPGR8"/>
      <sheetName val="Tablero Indicadores POA"/>
      <sheetName val="Prov"/>
      <sheetName val="LSIns"/>
      <sheetName val="Obj"/>
      <sheetName val="Catalogo"/>
      <sheetName val="Matriz POA 2020 SRS NORCENTRAL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5">
          <cell r="F5" t="str">
            <v>Anticipo Financiero</v>
          </cell>
        </row>
        <row r="6">
          <cell r="F6" t="str">
            <v>Venta de servicios</v>
          </cell>
        </row>
        <row r="7">
          <cell r="F7" t="str">
            <v>Recursos externos</v>
          </cell>
        </row>
        <row r="8">
          <cell r="F8" t="str">
            <v>Nómina</v>
          </cell>
        </row>
      </sheetData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ormulario PPGR1"/>
      <sheetName val="Formulario PPGR2"/>
      <sheetName val="Formulario PPGR3"/>
      <sheetName val="Formulario PPGR4"/>
      <sheetName val="Formulario PPGR5"/>
      <sheetName val="Formulario PPGR6"/>
      <sheetName val="Formulario PPGR7"/>
      <sheetName val="Formulario PPGR8"/>
      <sheetName val="Tablero Indicadores POA"/>
      <sheetName val="Prov"/>
      <sheetName val="LSIns"/>
      <sheetName val="Obj"/>
      <sheetName val="Catalogo"/>
      <sheetName val="Matriz POA 2020 SRS NORCENTRAL "/>
    </sheetNames>
    <sheetDataSet>
      <sheetData sheetId="0" refreshError="1"/>
      <sheetData sheetId="1">
        <row r="2">
          <cell r="H2" t="str">
            <v>Servicio Nacional de Salud</v>
          </cell>
        </row>
        <row r="3">
          <cell r="H3" t="str">
            <v>Dirección de Planificación y Desarrollo</v>
          </cell>
          <cell r="N3" t="str">
            <v>R2 - SRS Norcentral</v>
          </cell>
        </row>
      </sheetData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Formulario PPGR6"/>
      <sheetName val="Formulario PPGR7"/>
      <sheetName val="Formulario PPGR8"/>
      <sheetName val="Tablero Indicadores POA"/>
      <sheetName val="Prov"/>
      <sheetName val="LSIns"/>
      <sheetName val="Obj"/>
      <sheetName val="Catalogo"/>
    </sheetNames>
    <sheetDataSet>
      <sheetData sheetId="0"/>
      <sheetData sheetId="1">
        <row r="15">
          <cell r="F1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3" name="Tabla3" displayName="Tabla3" ref="B8:V265" headerRowDxfId="199" dataDxfId="198">
  <autoFilter ref="B8:V265"/>
  <tableColumns count="21">
    <tableColumn id="20" name="Prioridades Directivas" dataDxfId="197"/>
    <tableColumn id="13" name="POA" dataDxfId="196">
      <calculatedColumnFormula>IF(Tabla3[[#This Row],[Línea estratégica]]="","",#REF!)</calculatedColumnFormula>
    </tableColumn>
    <tableColumn id="17" name="SRS" dataDxfId="195">
      <calculatedColumnFormula>IF(Tabla3[[#This Row],[Línea estratégica]]="","",#REF!)</calculatedColumnFormula>
    </tableColumn>
    <tableColumn id="18" name="AREA" dataDxfId="194">
      <calculatedColumnFormula>IF(Tabla3[[#This Row],[Línea estratégica]]="","",#REF!)</calculatedColumnFormula>
    </tableColumn>
    <tableColumn id="19" name="TIPO" dataDxfId="193">
      <calculatedColumnFormula>IF(Tabla3[[#This Row],[Línea estratégica]]="","",#REF!)</calculatedColumnFormula>
    </tableColumn>
    <tableColumn id="1" name="Línea estratégica" totalsRowLabel="Total" dataDxfId="192" totalsRowDxfId="191"/>
    <tableColumn id="2" name="Cod_LE" dataDxfId="190" totalsRowDxfId="189">
      <calculatedColumnFormula>IFERROR(VLOOKUP(Tabla3[[#This Row],[Línea estratégica]],Obj!$B$57:$C$90,2,FALSE),"")</calculatedColumnFormula>
    </tableColumn>
    <tableColumn id="15" name="Objetivo" dataDxfId="188" totalsRowDxfId="187"/>
    <tableColumn id="16" name="Cod_Obj" dataDxfId="186" totalsRowDxfId="185">
      <calculatedColumnFormula>IFERROR(VLOOKUP($I9,Obj!$D$132:$E$147,2,FALSE),"")</calculatedColumnFormula>
    </tableColumn>
    <tableColumn id="14" name="Resultado esperado" dataDxfId="184" totalsRowDxfId="183"/>
    <tableColumn id="3" name="Productos" dataDxfId="182" totalsRowDxfId="181"/>
    <tableColumn id="4" name="Indicador" dataDxfId="180" totalsRowDxfId="179"/>
    <tableColumn id="5" name="Unidad de medida" dataDxfId="178" totalsRowDxfId="177"/>
    <tableColumn id="22" name="Línea Base" dataDxfId="176" totalsRowDxfId="175"/>
    <tableColumn id="6" name="Meta" dataDxfId="174" totalsRowDxfId="173"/>
    <tableColumn id="7" name="1er. Trimestre" totalsRowFunction="sum" dataDxfId="172" totalsRowDxfId="171"/>
    <tableColumn id="8" name="2do. Trimestre" totalsRowFunction="sum" dataDxfId="170" totalsRowDxfId="169"/>
    <tableColumn id="9" name="3er. Trimestre" totalsRowFunction="sum" dataDxfId="168" totalsRowDxfId="167"/>
    <tableColumn id="10" name="4to. Trimestre" totalsRowFunction="sum" dataDxfId="166" totalsRowDxfId="165"/>
    <tableColumn id="11" name="Supuestos" dataDxfId="164" totalsRowDxfId="163"/>
    <tableColumn id="12" name="Dependencia responsable" totalsRowFunction="count" dataDxfId="162" totalsRowDxfId="161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B8:V259" totalsRowCount="1" headerRowDxfId="160" dataDxfId="159">
  <autoFilter ref="B8:V258"/>
  <sortState ref="B10:AA52">
    <sortCondition ref="V8:V267"/>
  </sortState>
  <tableColumns count="21">
    <tableColumn id="2" name="Productos " dataDxfId="158" totalsRowDxfId="157"/>
    <tableColumn id="3" name="Código" dataDxfId="156" totalsRowDxfId="155"/>
    <tableColumn id="23" name="Actividades Programables Presupuestables" dataDxfId="154" totalsRowDxfId="153"/>
    <tableColumn id="5" name="Ene" totalsRowFunction="sum" dataDxfId="152" totalsRowDxfId="151"/>
    <tableColumn id="6" name="Feb" totalsRowFunction="sum" dataDxfId="150" totalsRowDxfId="149"/>
    <tableColumn id="7" name="Mar" totalsRowFunction="sum" dataDxfId="148" totalsRowDxfId="147"/>
    <tableColumn id="8" name="Abr" totalsRowFunction="sum" dataDxfId="146" totalsRowDxfId="145"/>
    <tableColumn id="9" name="May" totalsRowFunction="sum" dataDxfId="144" totalsRowDxfId="143"/>
    <tableColumn id="10" name="Jun" totalsRowFunction="sum" dataDxfId="142" totalsRowDxfId="141"/>
    <tableColumn id="11" name="Jul" totalsRowFunction="sum" dataDxfId="140" totalsRowDxfId="139"/>
    <tableColumn id="12" name="Ago" totalsRowFunction="sum" dataDxfId="138" totalsRowDxfId="137"/>
    <tableColumn id="13" name="Sep" totalsRowFunction="sum" dataDxfId="136" totalsRowDxfId="135"/>
    <tableColumn id="14" name="Oct" totalsRowFunction="sum" dataDxfId="134" totalsRowDxfId="133"/>
    <tableColumn id="15" name="Nov" totalsRowFunction="sum" dataDxfId="132" totalsRowDxfId="131"/>
    <tableColumn id="16" name="Dic" totalsRowFunction="sum" dataDxfId="130" totalsRowDxfId="129"/>
    <tableColumn id="17" name="Total de Acciones " totalsRowFunction="sum" dataDxfId="128" totalsRowDxfId="127">
      <calculatedColumnFormula>SUM(Tabla2[[#This Row],[Ene]:[Dic]])</calculatedColumnFormula>
    </tableColumn>
    <tableColumn id="18" name="Medio de Verificación 1" dataDxfId="126" totalsRowDxfId="125"/>
    <tableColumn id="19" name="Medio de Verificación 2" dataDxfId="124" totalsRowDxfId="123"/>
    <tableColumn id="20" name="Medio de Verificación 3" dataDxfId="122" totalsRowDxfId="121"/>
    <tableColumn id="21" name="Observaciones" dataDxfId="120" totalsRowDxfId="119"/>
    <tableColumn id="22" name="Responsable " dataDxfId="118" totalsRowDxfId="117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1" name="Tabla1" displayName="Tabla1" ref="B8:R1237" totalsRowCount="1" headerRowDxfId="116" dataDxfId="115" totalsRowDxfId="114">
  <autoFilter ref="B8:R1236"/>
  <tableColumns count="17">
    <tableColumn id="13" name="ID_Dependendencia" dataDxfId="113" totalsRowDxfId="112">
      <calculatedColumnFormula>IF(Tabla1[[#This Row],[Código_Actividad]]="","",CONCATENATE(Tabla1[[#This Row],[POA]],".",Tabla1[[#This Row],[SRS]],".",Tabla1[[#This Row],[AREA]],".",Tabla1[[#This Row],[TIPO]]))</calculatedColumnFormula>
    </tableColumn>
    <tableColumn id="14" name="POA" dataDxfId="111" totalsRowDxfId="110">
      <calculatedColumnFormula>IF(Tabla1[[#This Row],[Código_Actividad]]="","",'Formulario PPGR1'!#REF!)</calculatedColumnFormula>
    </tableColumn>
    <tableColumn id="15" name="SRS" dataDxfId="109" totalsRowDxfId="108">
      <calculatedColumnFormula>IF(Tabla1[[#This Row],[Código_Actividad]]="","",'Formulario PPGR1'!#REF!)</calculatedColumnFormula>
    </tableColumn>
    <tableColumn id="16" name="AREA" dataDxfId="107" totalsRowDxfId="106">
      <calculatedColumnFormula>IF(Tabla1[[#This Row],[Código_Actividad]]="","",'Formulario PPGR1'!#REF!)</calculatedColumnFormula>
    </tableColumn>
    <tableColumn id="17" name="TIPO" dataDxfId="105" totalsRowDxfId="104">
      <calculatedColumnFormula>IF(Tabla1[[#This Row],[Código_Actividad]]="","",'Formulario PPGR1'!#REF!)</calculatedColumnFormula>
    </tableColumn>
    <tableColumn id="1" name="Código_Actividad" totalsRowLabel="Total" dataDxfId="103" totalsRowDxfId="102"/>
    <tableColumn id="2" name="Actividad" dataDxfId="101" totalsRowDxfId="100">
      <calculatedColumnFormula>IFERROR(VLOOKUP(Tabla1[[#This Row],[Código_Actividad]],'Formulario PPGR2'!$C$9:$D$1048576,2,FALSE),"")</calculatedColumnFormula>
    </tableColumn>
    <tableColumn id="10" name="Total de Actividades " totalsRowFunction="sum" dataDxfId="99" totalsRowDxfId="98">
      <calculatedColumnFormula>IFERROR(VLOOKUP(Tabla1[[#This Row],[Código_Actividad]],Tabla2[[Código]:[Total de Acciones ]],15,FALSE),"")</calculatedColumnFormula>
    </tableColumn>
    <tableColumn id="3" name="Insumo/Rubro" dataDxfId="97" totalsRowDxfId="96"/>
    <tableColumn id="12" name="InsumoAbrev" dataDxfId="95" totalsRowDxfId="94">
      <calculatedColumnFormula>IFERROR(VLOOKUP($J9,LSIns!$B$5:$C$45,2,FALSE),"")</calculatedColumnFormula>
    </tableColumn>
    <tableColumn id="11" name="Descripción" dataDxfId="93" totalsRowDxfId="92"/>
    <tableColumn id="4" name="Unidad de Medida" dataDxfId="91" totalsRowDxfId="90">
      <calculatedColumnFormula>IFERROR(VLOOKUP($L9,#REF!,2,FALSE),"")</calculatedColumnFormula>
    </tableColumn>
    <tableColumn id="5" name="Cantidad de Insumos" dataDxfId="89" totalsRowDxfId="88"/>
    <tableColumn id="6" name="Precio Unitario" dataDxfId="87" totalsRowDxfId="86"/>
    <tableColumn id="7" name="Valor Total" totalsRowFunction="sum" dataDxfId="85" totalsRowDxfId="84">
      <calculatedColumnFormula>+N9*O9</calculatedColumnFormula>
    </tableColumn>
    <tableColumn id="8" name="Código Presupuestario" dataDxfId="83" totalsRowDxfId="82"/>
    <tableColumn id="9" name="Fuente de Financiamiento" dataDxfId="81" totalsRowDxfId="80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B8:P43" headerRowDxfId="79" dataDxfId="78" tableBorderDxfId="77" headerRowCellStyle="Normal 2" dataCellStyle="Normal 2">
  <autoFilter ref="B8:P43"/>
  <tableColumns count="15">
    <tableColumn id="11" name="ID_Dependendencia" dataDxfId="76" totalsRowDxfId="75" dataCellStyle="Normal 2">
      <calculatedColumnFormula>IF(Tabla4[[#This Row],[Tipo de Intervención]]="","",CONCATENATE(Tabla4[[#This Row],[POA]],".",Tabla4[[#This Row],[SRS]],".",Tabla4[[#This Row],[AREA]],".",Tabla4[[#This Row],[TIPO]]))</calculatedColumnFormula>
    </tableColumn>
    <tableColumn id="12" name="POA" dataDxfId="74" totalsRowDxfId="73" dataCellStyle="Normal 2">
      <calculatedColumnFormula>IF(Tabla4[[#This Row],[Tipo de Intervención]]="","",'Formulario PPGR1'!#REF!)</calculatedColumnFormula>
    </tableColumn>
    <tableColumn id="13" name="SRS" dataDxfId="72" totalsRowDxfId="71" dataCellStyle="Normal 2">
      <calculatedColumnFormula>IF(Tabla4[[#This Row],[Tipo de Intervención]]="","",'Formulario PPGR1'!#REF!)</calculatedColumnFormula>
    </tableColumn>
    <tableColumn id="14" name="AREA" dataDxfId="70" totalsRowDxfId="69" dataCellStyle="Normal 2">
      <calculatedColumnFormula>IF(Tabla4[[#This Row],[Tipo de Intervención]]="","",'Formulario PPGR1'!#REF!)</calculatedColumnFormula>
    </tableColumn>
    <tableColumn id="15" name="TIPO" dataDxfId="68" totalsRowDxfId="67" dataCellStyle="Normal 2">
      <calculatedColumnFormula>IF(Tabla4[[#This Row],[Tipo de Intervención]]="","",'Formulario PPGR1'!#REF!)</calculatedColumnFormula>
    </tableColumn>
    <tableColumn id="1" name="Tipo de Intervención" totalsRowLabel="Total" dataDxfId="66" totalsRowDxfId="65"/>
    <tableColumn id="2" name="Tipo EESS" dataDxfId="64" totalsRowDxfId="63"/>
    <tableColumn id="3" name="Nombre de establecimiento" dataDxfId="62" totalsRowDxfId="61" dataCellStyle="Normal 2"/>
    <tableColumn id="4" name="Provincia" dataDxfId="60" totalsRowDxfId="59" dataCellStyle="Normal 2"/>
    <tableColumn id="6" name="ListaProvincia" dataDxfId="58" totalsRowDxfId="57" dataCellStyle="Normal 2">
      <calculatedColumnFormula>IFERROR(VLOOKUP(Tabla4[[#This Row],[Provincia]],Prov!$A$2:$B$156,2,FALSE),"")</calculatedColumnFormula>
    </tableColumn>
    <tableColumn id="5" name="Municipio" dataDxfId="56" totalsRowDxfId="55" dataCellStyle="Normal 2"/>
    <tableColumn id="7" name="Unidad de Medida" dataDxfId="54" totalsRowDxfId="53" dataCellStyle="Normal 2"/>
    <tableColumn id="8" name="Monto Estimado" totalsRowFunction="sum" dataDxfId="52" totalsRowDxfId="51" dataCellStyle="Normal 2"/>
    <tableColumn id="9" name="Código Presupuestario" dataDxfId="50" totalsRowDxfId="49" dataCellStyle="Normal 2">
      <calculatedColumnFormula>IFERROR(VLOOKUP($G9,Catalogo!$G$19:$H$24,2,FALSE),"")</calculatedColumnFormula>
    </tableColumn>
    <tableColumn id="10" name="Fuente de Financiamiento" totalsRowFunction="count" dataDxfId="48" totalsRowDxfId="47" dataCellStyle="Normal 2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id="5" name="Tabla46" displayName="Tabla46" ref="B8:W576" headerRowDxfId="46" dataDxfId="45" tableBorderDxfId="44" headerRowCellStyle="Normal 2" dataCellStyle="Normal 2">
  <autoFilter ref="B8:W576"/>
  <tableColumns count="22">
    <tableColumn id="17" name="ID_Dependendencia" dataDxfId="43" totalsRowDxfId="42" dataCellStyle="Normal 2">
      <calculatedColumnFormula>IF(Tabla46[[#This Row],[Tipos de Acciones]]="","",CONCATENATE(Tabla46[[#This Row],[POA]],".",Tabla46[[#This Row],[SRS]],".",Tabla46[[#This Row],[AREA]],".",Tabla46[[#This Row],[TIPO]]))</calculatedColumnFormula>
    </tableColumn>
    <tableColumn id="18" name="POA" dataDxfId="41" totalsRowDxfId="40" dataCellStyle="Normal 2">
      <calculatedColumnFormula>IF(Tabla46[[#This Row],[Tipos de Acciones]]="","",'Formulario PPGR1'!#REF!)</calculatedColumnFormula>
    </tableColumn>
    <tableColumn id="19" name="SRS" dataDxfId="39" totalsRowDxfId="38" dataCellStyle="Normal 2">
      <calculatedColumnFormula>IF(Tabla46[[#This Row],[Tipos de Acciones]]="","",'Formulario PPGR1'!#REF!)</calculatedColumnFormula>
    </tableColumn>
    <tableColumn id="20" name="AREA" dataDxfId="37" totalsRowDxfId="36" dataCellStyle="Normal 2">
      <calculatedColumnFormula>IF(Tabla46[[#This Row],[Tipos de Acciones]]="","",'Formulario PPGR1'!#REF!)</calculatedColumnFormula>
    </tableColumn>
    <tableColumn id="21" name="TIPO" dataDxfId="35" totalsRowDxfId="34" dataCellStyle="Normal 2">
      <calculatedColumnFormula>IF(Tabla46[[#This Row],[Tipos de Acciones]]="","",'Formulario PPGR1'!#REF!)</calculatedColumnFormula>
    </tableColumn>
    <tableColumn id="1" name="Tipos de Acciones" totalsRowLabel="Total" dataDxfId="33" totalsRowDxfId="32" dataCellStyle="Normal 2"/>
    <tableColumn id="6" name="Tipo de Equipo" dataDxfId="31" totalsRowDxfId="30" dataCellStyle="Normal 2"/>
    <tableColumn id="16" name="InsumoAbrev" dataDxfId="29" totalsRowDxfId="28" dataCellStyle="Normal 2"/>
    <tableColumn id="11" name="Item" dataDxfId="27" totalsRowDxfId="26" dataCellStyle="Normal 2"/>
    <tableColumn id="12" name="Descripción" dataDxfId="25" totalsRowDxfId="24" dataCellStyle="Normal 2"/>
    <tableColumn id="2" name="Tipo EESS" dataDxfId="23" totalsRowDxfId="22" dataCellStyle="Normal 2"/>
    <tableColumn id="3" name="Nombre de establecimiento" dataDxfId="21" totalsRowDxfId="20" dataCellStyle="Normal 2"/>
    <tableColumn id="4" name="Provincia" dataDxfId="19" totalsRowDxfId="18" dataCellStyle="Normal 2"/>
    <tableColumn id="15" name="ListaProvincia" dataDxfId="17" totalsRowDxfId="16" dataCellStyle="Normal 2"/>
    <tableColumn id="5" name="Municipio" dataDxfId="15" totalsRowDxfId="14" dataCellStyle="Normal 2"/>
    <tableColumn id="7" name="Unidad de Medida" dataDxfId="13" totalsRowDxfId="12" dataCellStyle="Normal 2"/>
    <tableColumn id="14" name="Cantidad de Insumos" dataDxfId="11" totalsRowDxfId="10" dataCellStyle="Normal 2"/>
    <tableColumn id="13" name="Precio Unitario" dataDxfId="9" totalsRowDxfId="8" dataCellStyle="Normal 2"/>
    <tableColumn id="8" name="Valor Total Estimado" totalsRowFunction="sum" dataDxfId="7" totalsRowDxfId="6" dataCellStyle="Normal 2"/>
    <tableColumn id="9" name="Código Presupuestario" dataDxfId="5" totalsRowDxfId="4" dataCellStyle="Normal 2"/>
    <tableColumn id="10" name="Fuente de Financiamiento" totalsRowFunction="count" dataDxfId="3" totalsRowDxfId="2" dataCellStyle="Normal 2"/>
    <tableColumn id="22" name="Columna1" dataDxfId="1" totalsRowDxfId="0" dataCellStyle="Normal 2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image" Target="../media/image5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.xml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K39"/>
  <sheetViews>
    <sheetView tabSelected="1" zoomScale="55" zoomScaleNormal="55" workbookViewId="0">
      <selection activeCell="F46" sqref="F46"/>
    </sheetView>
  </sheetViews>
  <sheetFormatPr baseColWidth="10" defaultRowHeight="15" x14ac:dyDescent="0.25"/>
  <cols>
    <col min="1" max="1" width="31.7109375" style="27" customWidth="1"/>
    <col min="2" max="2" width="12.7109375" style="27" customWidth="1"/>
    <col min="3" max="5" width="11.42578125" style="27"/>
    <col min="6" max="6" width="14" style="27" customWidth="1"/>
    <col min="7" max="7" width="13.85546875" style="27" customWidth="1"/>
    <col min="8" max="8" width="4" style="27" customWidth="1"/>
    <col min="9" max="9" width="37.7109375" style="27" customWidth="1"/>
    <col min="10" max="10" width="3.85546875" style="27" customWidth="1"/>
    <col min="11" max="11" width="49.28515625" style="27" bestFit="1" customWidth="1"/>
    <col min="12" max="16384" width="11.42578125" style="27"/>
  </cols>
  <sheetData>
    <row r="1" spans="1:11" ht="15.75" thickBot="1" x14ac:dyDescent="0.3">
      <c r="I1" s="284" t="s">
        <v>1223</v>
      </c>
      <c r="K1" s="284" t="s">
        <v>1279</v>
      </c>
    </row>
    <row r="2" spans="1:11" ht="15.75" thickBot="1" x14ac:dyDescent="0.3">
      <c r="A2" s="280" t="s">
        <v>437</v>
      </c>
      <c r="B2" s="263"/>
      <c r="C2" s="263"/>
      <c r="D2" s="264"/>
      <c r="E2" s="264"/>
      <c r="F2" s="264"/>
      <c r="G2" s="264"/>
      <c r="I2" s="287" t="s">
        <v>1236</v>
      </c>
      <c r="K2" s="287" t="s">
        <v>1270</v>
      </c>
    </row>
    <row r="3" spans="1:11" ht="15.75" thickBot="1" x14ac:dyDescent="0.3">
      <c r="A3" s="281" t="s">
        <v>438</v>
      </c>
      <c r="B3" s="265"/>
      <c r="C3" s="265"/>
      <c r="D3" s="264"/>
      <c r="E3" s="264"/>
      <c r="F3" s="264"/>
      <c r="G3" s="264"/>
      <c r="I3" s="288" t="s">
        <v>1231</v>
      </c>
      <c r="K3" s="287" t="s">
        <v>1271</v>
      </c>
    </row>
    <row r="4" spans="1:11" ht="15.75" thickBot="1" x14ac:dyDescent="0.3">
      <c r="A4" s="281"/>
      <c r="B4" s="265"/>
      <c r="C4" s="265"/>
      <c r="D4" s="264"/>
      <c r="E4" s="264"/>
      <c r="F4" s="264"/>
      <c r="G4" s="264"/>
      <c r="I4" s="288" t="s">
        <v>1232</v>
      </c>
      <c r="K4" s="287" t="s">
        <v>1272</v>
      </c>
    </row>
    <row r="5" spans="1:11" ht="15.75" thickBot="1" x14ac:dyDescent="0.3">
      <c r="A5" s="527" t="s">
        <v>1253</v>
      </c>
      <c r="B5" s="528"/>
      <c r="I5" s="288" t="s">
        <v>1247</v>
      </c>
      <c r="K5" s="287" t="s">
        <v>1274</v>
      </c>
    </row>
    <row r="6" spans="1:11" ht="16.5" thickBot="1" x14ac:dyDescent="0.3">
      <c r="A6" s="261" t="s">
        <v>1219</v>
      </c>
      <c r="B6" s="291">
        <f>+Tabla2[[#Totals],[Ene]]+Tabla2[[#Totals],[Feb]]+Tabla2[[#Totals],[Mar]]</f>
        <v>342</v>
      </c>
      <c r="I6" s="288" t="s">
        <v>1243</v>
      </c>
      <c r="K6" s="287" t="s">
        <v>1273</v>
      </c>
    </row>
    <row r="7" spans="1:11" ht="16.5" thickBot="1" x14ac:dyDescent="0.3">
      <c r="A7" s="261" t="s">
        <v>1220</v>
      </c>
      <c r="B7" s="291">
        <f>+Tabla2[[#Totals],[Abr]]+Tabla2[[#Totals],[May]]+Tabla2[[#Totals],[Jun]]</f>
        <v>357</v>
      </c>
      <c r="I7" s="288" t="s">
        <v>1233</v>
      </c>
      <c r="K7" s="287" t="s">
        <v>1275</v>
      </c>
    </row>
    <row r="8" spans="1:11" ht="16.5" thickBot="1" x14ac:dyDescent="0.3">
      <c r="A8" s="261" t="s">
        <v>1221</v>
      </c>
      <c r="B8" s="291">
        <f>+Tabla2[[#Totals],[Jul]]+Tabla2[[#Totals],[Ago]]+Tabla2[[#Totals],[Sep]]</f>
        <v>355</v>
      </c>
      <c r="I8" s="288" t="s">
        <v>1234</v>
      </c>
      <c r="K8" s="287" t="s">
        <v>1276</v>
      </c>
    </row>
    <row r="9" spans="1:11" ht="16.5" thickBot="1" x14ac:dyDescent="0.3">
      <c r="A9" s="261" t="s">
        <v>1222</v>
      </c>
      <c r="B9" s="291">
        <f>+Tabla2[[#Totals],[Oct]]+Tabla2[[#Totals],[Nov]]+Tabla2[[#Totals],[Dic]]</f>
        <v>321</v>
      </c>
      <c r="I9" s="288" t="s">
        <v>1235</v>
      </c>
      <c r="K9" s="287" t="s">
        <v>1277</v>
      </c>
    </row>
    <row r="10" spans="1:11" ht="16.5" thickBot="1" x14ac:dyDescent="0.3">
      <c r="A10" s="262" t="s">
        <v>1295</v>
      </c>
      <c r="B10" s="292">
        <f>SUM(B6:B9)</f>
        <v>1375</v>
      </c>
      <c r="I10" s="288" t="s">
        <v>1251</v>
      </c>
      <c r="K10" s="342" t="s">
        <v>1278</v>
      </c>
    </row>
    <row r="11" spans="1:11" x14ac:dyDescent="0.25">
      <c r="I11" s="288" t="s">
        <v>1255</v>
      </c>
    </row>
    <row r="12" spans="1:11" x14ac:dyDescent="0.25">
      <c r="I12" s="288" t="s">
        <v>1237</v>
      </c>
    </row>
    <row r="13" spans="1:11" x14ac:dyDescent="0.25">
      <c r="I13" s="288" t="s">
        <v>1238</v>
      </c>
    </row>
    <row r="14" spans="1:11" ht="15.75" thickBot="1" x14ac:dyDescent="0.3">
      <c r="A14" s="529" t="s">
        <v>1296</v>
      </c>
      <c r="B14" s="529"/>
      <c r="C14" s="529"/>
      <c r="D14" s="264"/>
      <c r="E14" s="264"/>
      <c r="F14" s="264"/>
      <c r="G14" s="264"/>
      <c r="I14" s="288" t="s">
        <v>1250</v>
      </c>
    </row>
    <row r="15" spans="1:11" ht="29.25" thickBot="1" x14ac:dyDescent="0.3">
      <c r="A15" s="266" t="s">
        <v>1224</v>
      </c>
      <c r="B15" s="267" t="s">
        <v>607</v>
      </c>
      <c r="C15" s="267" t="s">
        <v>1225</v>
      </c>
      <c r="D15" s="267" t="s">
        <v>1226</v>
      </c>
      <c r="E15" s="267" t="s">
        <v>1230</v>
      </c>
      <c r="F15" s="267" t="s">
        <v>1227</v>
      </c>
      <c r="G15" s="268" t="s">
        <v>1228</v>
      </c>
      <c r="I15" s="288" t="s">
        <v>1239</v>
      </c>
    </row>
    <row r="16" spans="1:11" x14ac:dyDescent="0.25">
      <c r="A16" s="269"/>
      <c r="B16" s="270"/>
      <c r="C16" s="271"/>
      <c r="D16" s="272"/>
      <c r="E16" s="306" t="e">
        <f t="shared" ref="E16:E30" si="0">+C16/$C$31</f>
        <v>#DIV/0!</v>
      </c>
      <c r="F16" s="307" t="e">
        <f t="shared" ref="F16:F30" si="1">+D16/$D$31</f>
        <v>#DIV/0!</v>
      </c>
      <c r="G16" s="307" t="e">
        <f t="shared" ref="G16:G30" si="2">+B16/$B$31</f>
        <v>#DIV/0!</v>
      </c>
      <c r="I16" s="288" t="s">
        <v>1240</v>
      </c>
    </row>
    <row r="17" spans="1:9" x14ac:dyDescent="0.25">
      <c r="A17" s="269"/>
      <c r="B17" s="270"/>
      <c r="C17" s="271"/>
      <c r="D17" s="276"/>
      <c r="E17" s="304" t="e">
        <f t="shared" si="0"/>
        <v>#DIV/0!</v>
      </c>
      <c r="F17" s="305" t="e">
        <f t="shared" si="1"/>
        <v>#DIV/0!</v>
      </c>
      <c r="G17" s="305" t="e">
        <f t="shared" si="2"/>
        <v>#DIV/0!</v>
      </c>
      <c r="I17" s="288" t="s">
        <v>1252</v>
      </c>
    </row>
    <row r="18" spans="1:9" x14ac:dyDescent="0.25">
      <c r="A18" s="269"/>
      <c r="B18" s="270"/>
      <c r="C18" s="271"/>
      <c r="D18" s="276"/>
      <c r="E18" s="304" t="e">
        <f t="shared" si="0"/>
        <v>#DIV/0!</v>
      </c>
      <c r="F18" s="305" t="e">
        <f t="shared" si="1"/>
        <v>#DIV/0!</v>
      </c>
      <c r="G18" s="305" t="e">
        <f t="shared" si="2"/>
        <v>#DIV/0!</v>
      </c>
      <c r="I18" s="288" t="s">
        <v>1242</v>
      </c>
    </row>
    <row r="19" spans="1:9" x14ac:dyDescent="0.25">
      <c r="A19" s="269"/>
      <c r="B19" s="270"/>
      <c r="C19" s="271"/>
      <c r="D19" s="276"/>
      <c r="E19" s="304" t="e">
        <f t="shared" si="0"/>
        <v>#DIV/0!</v>
      </c>
      <c r="F19" s="305" t="e">
        <f t="shared" si="1"/>
        <v>#DIV/0!</v>
      </c>
      <c r="G19" s="305" t="e">
        <f t="shared" si="2"/>
        <v>#DIV/0!</v>
      </c>
      <c r="I19" s="288" t="s">
        <v>1254</v>
      </c>
    </row>
    <row r="20" spans="1:9" x14ac:dyDescent="0.25">
      <c r="A20" s="269"/>
      <c r="B20" s="270"/>
      <c r="C20" s="271"/>
      <c r="D20" s="276"/>
      <c r="E20" s="304" t="e">
        <f t="shared" si="0"/>
        <v>#DIV/0!</v>
      </c>
      <c r="F20" s="305" t="e">
        <f t="shared" si="1"/>
        <v>#DIV/0!</v>
      </c>
      <c r="G20" s="305" t="e">
        <f t="shared" si="2"/>
        <v>#DIV/0!</v>
      </c>
      <c r="I20" s="288" t="s">
        <v>1241</v>
      </c>
    </row>
    <row r="21" spans="1:9" x14ac:dyDescent="0.25">
      <c r="A21" s="269"/>
      <c r="B21" s="270"/>
      <c r="C21" s="271"/>
      <c r="D21" s="276"/>
      <c r="E21" s="304" t="e">
        <f t="shared" si="0"/>
        <v>#DIV/0!</v>
      </c>
      <c r="F21" s="305" t="e">
        <f t="shared" si="1"/>
        <v>#DIV/0!</v>
      </c>
      <c r="G21" s="305" t="e">
        <f t="shared" si="2"/>
        <v>#DIV/0!</v>
      </c>
      <c r="I21" s="288" t="s">
        <v>1249</v>
      </c>
    </row>
    <row r="22" spans="1:9" x14ac:dyDescent="0.25">
      <c r="A22" s="269"/>
      <c r="B22" s="270"/>
      <c r="C22" s="271"/>
      <c r="D22" s="276"/>
      <c r="E22" s="304" t="e">
        <f t="shared" si="0"/>
        <v>#DIV/0!</v>
      </c>
      <c r="F22" s="305" t="e">
        <f t="shared" si="1"/>
        <v>#DIV/0!</v>
      </c>
      <c r="G22" s="305" t="e">
        <f t="shared" si="2"/>
        <v>#DIV/0!</v>
      </c>
      <c r="I22" s="288" t="s">
        <v>1297</v>
      </c>
    </row>
    <row r="23" spans="1:9" x14ac:dyDescent="0.25">
      <c r="A23" s="269"/>
      <c r="B23" s="270"/>
      <c r="C23" s="271"/>
      <c r="D23" s="276"/>
      <c r="E23" s="304" t="e">
        <f t="shared" si="0"/>
        <v>#DIV/0!</v>
      </c>
      <c r="F23" s="305" t="e">
        <f t="shared" si="1"/>
        <v>#DIV/0!</v>
      </c>
      <c r="G23" s="305" t="e">
        <f t="shared" si="2"/>
        <v>#DIV/0!</v>
      </c>
      <c r="I23" s="288" t="s">
        <v>1248</v>
      </c>
    </row>
    <row r="24" spans="1:9" x14ac:dyDescent="0.25">
      <c r="A24" s="269"/>
      <c r="B24" s="270"/>
      <c r="C24" s="271"/>
      <c r="D24" s="276"/>
      <c r="E24" s="304" t="e">
        <f t="shared" si="0"/>
        <v>#DIV/0!</v>
      </c>
      <c r="F24" s="305" t="e">
        <f t="shared" si="1"/>
        <v>#DIV/0!</v>
      </c>
      <c r="G24" s="305" t="e">
        <f t="shared" si="2"/>
        <v>#DIV/0!</v>
      </c>
      <c r="I24" s="288" t="s">
        <v>572</v>
      </c>
    </row>
    <row r="25" spans="1:9" x14ac:dyDescent="0.25">
      <c r="A25" s="269"/>
      <c r="B25" s="270"/>
      <c r="C25" s="271"/>
      <c r="D25" s="276"/>
      <c r="E25" s="304" t="e">
        <f t="shared" si="0"/>
        <v>#DIV/0!</v>
      </c>
      <c r="F25" s="305" t="e">
        <f t="shared" si="1"/>
        <v>#DIV/0!</v>
      </c>
      <c r="G25" s="305" t="e">
        <f t="shared" si="2"/>
        <v>#DIV/0!</v>
      </c>
      <c r="I25" s="288" t="s">
        <v>1244</v>
      </c>
    </row>
    <row r="26" spans="1:9" x14ac:dyDescent="0.25">
      <c r="A26" s="273"/>
      <c r="B26" s="274"/>
      <c r="C26" s="275"/>
      <c r="D26" s="275"/>
      <c r="E26" s="304" t="e">
        <f t="shared" si="0"/>
        <v>#DIV/0!</v>
      </c>
      <c r="F26" s="305" t="e">
        <f t="shared" si="1"/>
        <v>#DIV/0!</v>
      </c>
      <c r="G26" s="305" t="e">
        <f t="shared" si="2"/>
        <v>#DIV/0!</v>
      </c>
      <c r="I26" s="285" t="s">
        <v>1256</v>
      </c>
    </row>
    <row r="27" spans="1:9" x14ac:dyDescent="0.25">
      <c r="A27" s="273"/>
      <c r="B27" s="274"/>
      <c r="C27" s="275"/>
      <c r="D27" s="275"/>
      <c r="E27" s="304" t="e">
        <f t="shared" si="0"/>
        <v>#DIV/0!</v>
      </c>
      <c r="F27" s="305" t="e">
        <f t="shared" si="1"/>
        <v>#DIV/0!</v>
      </c>
      <c r="G27" s="305" t="e">
        <f t="shared" si="2"/>
        <v>#DIV/0!</v>
      </c>
      <c r="I27" s="285" t="s">
        <v>1246</v>
      </c>
    </row>
    <row r="28" spans="1:9" x14ac:dyDescent="0.25">
      <c r="A28" s="273"/>
      <c r="B28" s="274"/>
      <c r="C28" s="275"/>
      <c r="D28" s="275"/>
      <c r="E28" s="304" t="e">
        <f t="shared" si="0"/>
        <v>#DIV/0!</v>
      </c>
      <c r="F28" s="305" t="e">
        <f t="shared" si="1"/>
        <v>#DIV/0!</v>
      </c>
      <c r="G28" s="305" t="e">
        <f t="shared" si="2"/>
        <v>#DIV/0!</v>
      </c>
      <c r="I28" s="285" t="s">
        <v>1245</v>
      </c>
    </row>
    <row r="29" spans="1:9" ht="15.75" thickBot="1" x14ac:dyDescent="0.3">
      <c r="A29" s="273"/>
      <c r="B29" s="274"/>
      <c r="C29" s="275"/>
      <c r="D29" s="275"/>
      <c r="E29" s="304" t="e">
        <f t="shared" si="0"/>
        <v>#DIV/0!</v>
      </c>
      <c r="F29" s="305" t="e">
        <f t="shared" si="1"/>
        <v>#DIV/0!</v>
      </c>
      <c r="G29" s="305" t="e">
        <f t="shared" si="2"/>
        <v>#DIV/0!</v>
      </c>
      <c r="I29" s="286" t="s">
        <v>1257</v>
      </c>
    </row>
    <row r="30" spans="1:9" ht="15.75" thickBot="1" x14ac:dyDescent="0.3">
      <c r="A30" s="308"/>
      <c r="B30" s="309"/>
      <c r="C30" s="310"/>
      <c r="D30" s="310"/>
      <c r="E30" s="311" t="e">
        <f t="shared" si="0"/>
        <v>#DIV/0!</v>
      </c>
      <c r="F30" s="312" t="e">
        <f t="shared" si="1"/>
        <v>#DIV/0!</v>
      </c>
      <c r="G30" s="312" t="e">
        <f t="shared" si="2"/>
        <v>#DIV/0!</v>
      </c>
    </row>
    <row r="31" spans="1:9" ht="15.75" thickBot="1" x14ac:dyDescent="0.3">
      <c r="A31" s="277" t="s">
        <v>1229</v>
      </c>
      <c r="B31" s="278">
        <f t="shared" ref="B31:G31" si="3">SUM(B16:B30)</f>
        <v>0</v>
      </c>
      <c r="C31" s="279">
        <f t="shared" si="3"/>
        <v>0</v>
      </c>
      <c r="D31" s="279">
        <f t="shared" si="3"/>
        <v>0</v>
      </c>
      <c r="E31" s="289" t="e">
        <f t="shared" si="3"/>
        <v>#DIV/0!</v>
      </c>
      <c r="F31" s="290" t="e">
        <f t="shared" si="3"/>
        <v>#DIV/0!</v>
      </c>
      <c r="G31" s="313" t="e">
        <f t="shared" si="3"/>
        <v>#DIV/0!</v>
      </c>
    </row>
    <row r="32" spans="1:9" ht="23.25" x14ac:dyDescent="0.35">
      <c r="A32" s="521"/>
      <c r="B32" s="524" t="s">
        <v>2388</v>
      </c>
      <c r="C32" s="523"/>
      <c r="D32" s="520"/>
      <c r="E32" s="520"/>
      <c r="F32" s="520"/>
      <c r="G32" s="520"/>
      <c r="H32" s="520"/>
      <c r="I32" s="520"/>
    </row>
    <row r="33" spans="1:9" ht="23.25" x14ac:dyDescent="0.35">
      <c r="A33" s="521"/>
      <c r="B33" s="522" t="s">
        <v>2389</v>
      </c>
      <c r="C33" s="521"/>
      <c r="D33" s="520"/>
      <c r="E33" s="520"/>
      <c r="F33" s="520"/>
      <c r="G33" s="520"/>
      <c r="H33" s="520"/>
      <c r="I33" s="520"/>
    </row>
    <row r="34" spans="1:9" ht="23.25" x14ac:dyDescent="0.35">
      <c r="A34" s="521"/>
      <c r="B34" s="521"/>
      <c r="C34" s="521"/>
      <c r="D34" s="520"/>
      <c r="E34" s="520"/>
      <c r="F34" s="520"/>
      <c r="G34" s="520"/>
      <c r="H34" s="520"/>
      <c r="I34" s="520"/>
    </row>
    <row r="35" spans="1:9" ht="23.25" x14ac:dyDescent="0.35">
      <c r="A35" s="521"/>
      <c r="B35" s="521"/>
      <c r="C35" s="521"/>
      <c r="D35" s="520"/>
      <c r="E35" s="520"/>
      <c r="F35" s="520"/>
      <c r="G35" s="520"/>
      <c r="H35" s="520"/>
      <c r="I35" s="520"/>
    </row>
    <row r="36" spans="1:9" ht="15.75" x14ac:dyDescent="0.25">
      <c r="A36" s="520"/>
      <c r="B36" s="520"/>
      <c r="C36" s="520"/>
      <c r="D36" s="520"/>
      <c r="E36" s="520"/>
      <c r="F36" s="520"/>
      <c r="G36" s="520"/>
      <c r="H36" s="520"/>
      <c r="I36" s="520"/>
    </row>
    <row r="37" spans="1:9" ht="15.75" x14ac:dyDescent="0.25">
      <c r="A37" s="520"/>
      <c r="B37" s="520"/>
      <c r="C37" s="520"/>
      <c r="D37" s="520"/>
      <c r="E37" s="520"/>
      <c r="F37" s="520"/>
      <c r="G37" s="520"/>
      <c r="H37" s="520"/>
      <c r="I37" s="520"/>
    </row>
    <row r="38" spans="1:9" ht="15.75" x14ac:dyDescent="0.25">
      <c r="A38" s="520"/>
      <c r="B38" s="520"/>
      <c r="C38" s="520"/>
      <c r="D38" s="520"/>
      <c r="E38" s="520"/>
      <c r="F38" s="520"/>
      <c r="G38" s="520"/>
      <c r="H38" s="520"/>
      <c r="I38" s="520"/>
    </row>
    <row r="39" spans="1:9" ht="15.75" x14ac:dyDescent="0.25">
      <c r="A39" s="520"/>
      <c r="B39" s="520"/>
      <c r="C39" s="520"/>
      <c r="D39" s="520"/>
      <c r="E39" s="520"/>
      <c r="F39" s="520"/>
      <c r="G39" s="520"/>
      <c r="H39" s="520"/>
      <c r="I39" s="520"/>
    </row>
  </sheetData>
  <mergeCells count="2">
    <mergeCell ref="A5:B5"/>
    <mergeCell ref="A14:C14"/>
  </mergeCells>
  <pageMargins left="0.70866141732283472" right="0.70866141732283472" top="0.74803149606299213" bottom="0.74803149606299213" header="0.31496062992125984" footer="0.31496062992125984"/>
  <pageSetup paperSize="5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AU265"/>
  <sheetViews>
    <sheetView showGridLines="0" view="pageBreakPreview" topLeftCell="A17" zoomScale="70" zoomScaleNormal="80" zoomScaleSheetLayoutView="70" workbookViewId="0">
      <selection activeCell="W10" sqref="W10"/>
    </sheetView>
  </sheetViews>
  <sheetFormatPr baseColWidth="10" defaultRowHeight="15" x14ac:dyDescent="0.25"/>
  <cols>
    <col min="1" max="1" width="3.42578125" customWidth="1"/>
    <col min="2" max="2" width="19.7109375" customWidth="1"/>
    <col min="3" max="3" width="8.5703125" hidden="1" customWidth="1"/>
    <col min="4" max="4" width="7" hidden="1" customWidth="1"/>
    <col min="5" max="6" width="10.5703125" hidden="1" customWidth="1"/>
    <col min="7" max="7" width="44.140625" style="2" customWidth="1"/>
    <col min="8" max="8" width="9.85546875" style="2" customWidth="1"/>
    <col min="9" max="9" width="40.85546875" style="2" customWidth="1"/>
    <col min="10" max="10" width="11.5703125" style="2" customWidth="1"/>
    <col min="11" max="11" width="30" style="2" customWidth="1"/>
    <col min="12" max="12" width="20.85546875" style="2" customWidth="1"/>
    <col min="13" max="13" width="19.85546875" style="2" customWidth="1"/>
    <col min="14" max="14" width="14.42578125" style="2" customWidth="1"/>
    <col min="15" max="15" width="14.42578125" style="75" customWidth="1"/>
    <col min="16" max="16" width="13.5703125" style="2" customWidth="1"/>
    <col min="17" max="18" width="9.5703125" style="2" hidden="1" customWidth="1"/>
    <col min="19" max="19" width="10.85546875" style="2" hidden="1" customWidth="1"/>
    <col min="20" max="20" width="10.42578125" style="29" hidden="1" customWidth="1"/>
    <col min="21" max="21" width="25.42578125" style="29" hidden="1" customWidth="1"/>
    <col min="22" max="22" width="19.7109375" style="29" customWidth="1"/>
    <col min="23" max="24" width="11.42578125" style="29"/>
    <col min="25" max="25" width="25.7109375" style="28" customWidth="1"/>
    <col min="26" max="35" width="11.42578125" style="29"/>
    <col min="36" max="39" width="11.42578125" style="28"/>
    <col min="40" max="47" width="11.42578125" style="26"/>
  </cols>
  <sheetData>
    <row r="1" spans="1:47" x14ac:dyDescent="0.25">
      <c r="G1" s="98"/>
      <c r="L1" s="61"/>
      <c r="M1" s="61"/>
      <c r="N1" s="61"/>
      <c r="O1" s="257"/>
      <c r="P1" s="61"/>
    </row>
    <row r="2" spans="1:47" ht="15.75" x14ac:dyDescent="0.25">
      <c r="A2" s="2"/>
      <c r="B2" s="2"/>
      <c r="C2" s="2"/>
      <c r="D2" s="2"/>
      <c r="E2" s="2"/>
      <c r="F2" s="2"/>
      <c r="G2" s="59"/>
      <c r="H2" s="60" t="s">
        <v>437</v>
      </c>
      <c r="L2" s="61"/>
      <c r="M2" s="92" t="s">
        <v>757</v>
      </c>
      <c r="N2" s="530">
        <v>2020</v>
      </c>
      <c r="O2" s="530"/>
      <c r="P2" s="530"/>
      <c r="Q2" s="530"/>
      <c r="V2" s="28"/>
    </row>
    <row r="3" spans="1:47" ht="15.75" x14ac:dyDescent="0.25">
      <c r="A3" s="2"/>
      <c r="B3" s="2"/>
      <c r="C3" s="2"/>
      <c r="D3" s="2"/>
      <c r="E3" s="2"/>
      <c r="F3" s="2"/>
      <c r="G3" s="99"/>
      <c r="H3" s="61" t="s">
        <v>438</v>
      </c>
      <c r="L3" s="61"/>
      <c r="M3" s="92" t="s">
        <v>588</v>
      </c>
      <c r="N3" s="532" t="s">
        <v>482</v>
      </c>
      <c r="O3" s="532"/>
      <c r="P3" s="532"/>
      <c r="Q3" s="532"/>
      <c r="V3" s="216" t="str">
        <f>VLOOKUP(N3,Catalogo!$B$10:$C$19,2,FALSE)</f>
        <v>Ls_DependenciasSRS</v>
      </c>
    </row>
    <row r="4" spans="1:47" x14ac:dyDescent="0.25">
      <c r="A4" s="2"/>
      <c r="B4" s="2"/>
      <c r="C4" s="2"/>
      <c r="D4" s="2"/>
      <c r="E4" s="2"/>
      <c r="F4" s="2"/>
      <c r="G4" s="100"/>
      <c r="H4" s="62"/>
      <c r="L4" s="61"/>
      <c r="M4" s="92" t="s">
        <v>617</v>
      </c>
      <c r="N4" s="532" t="s">
        <v>571</v>
      </c>
      <c r="O4" s="532"/>
      <c r="P4" s="532"/>
      <c r="Q4" s="532"/>
      <c r="V4" s="216" t="str">
        <f>IF(V3="Ls_Estructura",VLOOKUP(N4,Catalogo!B23:C27,2,FALSE),VLOOKUP(N4,Catalogo!$B$97:$C$101,2,FALSE))</f>
        <v>Ls_OficinasSRS</v>
      </c>
    </row>
    <row r="5" spans="1:47" x14ac:dyDescent="0.25">
      <c r="A5" s="2"/>
      <c r="B5" s="2"/>
      <c r="C5" s="2"/>
      <c r="D5" s="2"/>
      <c r="E5" s="2"/>
      <c r="F5" s="2"/>
      <c r="G5" s="59"/>
      <c r="H5" s="62" t="s">
        <v>1208</v>
      </c>
      <c r="L5" s="62"/>
      <c r="M5" s="92" t="str">
        <f>IF(V3="Ls_Estructura",VLOOKUP($N$4,Catalogo!$B$23:$D$28,3,FALSE),VLOOKUP($N$4,Catalogo!$B$97:$D$101,3,FALSE))</f>
        <v xml:space="preserve">Oficinas:  </v>
      </c>
      <c r="N5" s="531" t="s">
        <v>632</v>
      </c>
      <c r="O5" s="531"/>
      <c r="P5" s="531"/>
      <c r="Q5" s="531"/>
      <c r="V5" s="28"/>
    </row>
    <row r="6" spans="1:47" x14ac:dyDescent="0.25">
      <c r="A6" s="2"/>
      <c r="B6" s="2"/>
      <c r="C6" s="2"/>
      <c r="D6" s="2"/>
      <c r="E6" s="2"/>
      <c r="F6" s="2"/>
      <c r="G6" s="59"/>
      <c r="H6" s="59"/>
      <c r="I6" s="59"/>
      <c r="J6" s="59"/>
      <c r="K6" s="59"/>
      <c r="L6" s="59"/>
      <c r="M6" s="59"/>
      <c r="N6" s="29"/>
      <c r="O6" s="258"/>
      <c r="P6" s="29"/>
      <c r="Q6" s="29"/>
      <c r="R6" s="29"/>
      <c r="S6" s="29"/>
    </row>
    <row r="7" spans="1:47" x14ac:dyDescent="0.25">
      <c r="A7" s="2"/>
      <c r="B7" s="2"/>
      <c r="C7" s="2"/>
      <c r="D7" s="2"/>
      <c r="E7" s="2"/>
      <c r="F7" s="2"/>
      <c r="G7" s="40"/>
      <c r="H7" s="40"/>
      <c r="I7" s="40"/>
      <c r="J7" s="40"/>
      <c r="K7" s="40"/>
      <c r="L7" s="40"/>
      <c r="M7" s="40"/>
      <c r="N7" s="29"/>
      <c r="O7" s="258"/>
      <c r="P7" s="29"/>
      <c r="Q7" s="29"/>
      <c r="R7" s="29"/>
      <c r="S7" s="29"/>
    </row>
    <row r="8" spans="1:47" s="150" customFormat="1" ht="24" x14ac:dyDescent="0.25">
      <c r="B8" s="215" t="s">
        <v>1258</v>
      </c>
      <c r="C8" s="215" t="s">
        <v>1190</v>
      </c>
      <c r="D8" s="215" t="s">
        <v>471</v>
      </c>
      <c r="E8" s="215" t="s">
        <v>1191</v>
      </c>
      <c r="F8" s="215" t="s">
        <v>1192</v>
      </c>
      <c r="G8" s="93" t="s">
        <v>750</v>
      </c>
      <c r="H8" s="146" t="s">
        <v>823</v>
      </c>
      <c r="I8" s="146" t="s">
        <v>826</v>
      </c>
      <c r="J8" s="146" t="s">
        <v>827</v>
      </c>
      <c r="K8" s="93" t="s">
        <v>749</v>
      </c>
      <c r="L8" s="93" t="s">
        <v>440</v>
      </c>
      <c r="M8" s="93" t="s">
        <v>439</v>
      </c>
      <c r="N8" s="93" t="s">
        <v>751</v>
      </c>
      <c r="O8" s="93" t="s">
        <v>1210</v>
      </c>
      <c r="P8" s="93" t="s">
        <v>0</v>
      </c>
      <c r="Q8" s="93" t="s">
        <v>61</v>
      </c>
      <c r="R8" s="93" t="s">
        <v>60</v>
      </c>
      <c r="S8" s="93" t="s">
        <v>59</v>
      </c>
      <c r="T8" s="93" t="s">
        <v>58</v>
      </c>
      <c r="U8" s="93" t="s">
        <v>747</v>
      </c>
      <c r="V8" s="93" t="s">
        <v>748</v>
      </c>
      <c r="W8" s="151"/>
      <c r="X8" s="151"/>
      <c r="Y8" s="152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2"/>
      <c r="AK8" s="152"/>
      <c r="AL8" s="152"/>
      <c r="AM8" s="152"/>
      <c r="AN8" s="153"/>
      <c r="AO8" s="153"/>
      <c r="AP8" s="153"/>
      <c r="AQ8" s="153"/>
      <c r="AR8" s="153"/>
      <c r="AS8" s="153"/>
      <c r="AT8" s="153"/>
      <c r="AU8" s="153"/>
    </row>
    <row r="9" spans="1:47" s="27" customFormat="1" ht="90" x14ac:dyDescent="0.25">
      <c r="B9" s="233" t="s">
        <v>1262</v>
      </c>
      <c r="C9" s="232" t="e">
        <f>IF(Tabla3[[#This Row],[Línea estratégica]]="","",#REF!)</f>
        <v>#REF!</v>
      </c>
      <c r="D9" s="232" t="e">
        <f>IF(Tabla3[[#This Row],[Línea estratégica]]="","",#REF!)</f>
        <v>#REF!</v>
      </c>
      <c r="E9" s="232" t="e">
        <f>IF(Tabla3[[#This Row],[Línea estratégica]]="","",#REF!)</f>
        <v>#REF!</v>
      </c>
      <c r="F9" s="232" t="e">
        <f>IF(Tabla3[[#This Row],[Línea estratégica]]="","",#REF!)</f>
        <v>#REF!</v>
      </c>
      <c r="G9" s="233" t="s">
        <v>761</v>
      </c>
      <c r="H9" s="234" t="str">
        <f>IFERROR(VLOOKUP(Tabla3[[#This Row],[Línea estratégica]],Obj!$B$57:$C$90,2,FALSE),"")</f>
        <v>Le.1</v>
      </c>
      <c r="I9" s="233" t="s">
        <v>830</v>
      </c>
      <c r="J9" s="234" t="str">
        <f>IFERROR(VLOOKUP($I9,Obj!$D$132:$E$147,2,FALSE),"")</f>
        <v>Obj1.1</v>
      </c>
      <c r="K9" s="233" t="s">
        <v>768</v>
      </c>
      <c r="L9" s="254" t="s">
        <v>1299</v>
      </c>
      <c r="M9" s="149" t="s">
        <v>2007</v>
      </c>
      <c r="N9" s="233" t="s">
        <v>2008</v>
      </c>
      <c r="O9" s="235"/>
      <c r="P9" s="238">
        <v>1</v>
      </c>
      <c r="Q9" s="235"/>
      <c r="R9" s="235"/>
      <c r="S9" s="235"/>
      <c r="T9" s="236"/>
      <c r="U9" s="237"/>
      <c r="V9" s="255" t="s">
        <v>1282</v>
      </c>
      <c r="W9" s="29"/>
      <c r="X9" s="29"/>
      <c r="Y9" s="28" t="s">
        <v>1259</v>
      </c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</row>
    <row r="10" spans="1:47" s="27" customFormat="1" ht="90" x14ac:dyDescent="0.25">
      <c r="B10" s="233" t="s">
        <v>1262</v>
      </c>
      <c r="C10" s="232" t="e">
        <f>IF(Tabla3[[#This Row],[Línea estratégica]]="","",#REF!)</f>
        <v>#REF!</v>
      </c>
      <c r="D10" s="232" t="e">
        <f>IF(Tabla3[[#This Row],[Línea estratégica]]="","",#REF!)</f>
        <v>#REF!</v>
      </c>
      <c r="E10" s="232" t="e">
        <f>IF(Tabla3[[#This Row],[Línea estratégica]]="","",#REF!)</f>
        <v>#REF!</v>
      </c>
      <c r="F10" s="232" t="e">
        <f>IF(Tabla3[[#This Row],[Línea estratégica]]="","",#REF!)</f>
        <v>#REF!</v>
      </c>
      <c r="G10" s="233" t="s">
        <v>761</v>
      </c>
      <c r="H10" s="234" t="str">
        <f>IFERROR(VLOOKUP(Tabla3[[#This Row],[Línea estratégica]],Obj!$B$57:$C$90,2,FALSE),"")</f>
        <v>Le.1</v>
      </c>
      <c r="I10" s="233" t="s">
        <v>830</v>
      </c>
      <c r="J10" s="234" t="str">
        <f>IFERROR(VLOOKUP($I10,Obj!$D$132:$E$147,2,FALSE),"")</f>
        <v>Obj1.1</v>
      </c>
      <c r="K10" s="233" t="s">
        <v>768</v>
      </c>
      <c r="L10" s="254" t="s">
        <v>1300</v>
      </c>
      <c r="M10" s="149" t="s">
        <v>2009</v>
      </c>
      <c r="N10" s="233" t="s">
        <v>2008</v>
      </c>
      <c r="O10" s="235"/>
      <c r="P10" s="238">
        <v>1</v>
      </c>
      <c r="Q10" s="235"/>
      <c r="R10" s="235"/>
      <c r="S10" s="235"/>
      <c r="T10" s="236"/>
      <c r="U10" s="237"/>
      <c r="V10" s="255" t="s">
        <v>1282</v>
      </c>
      <c r="W10" s="29"/>
      <c r="X10" s="29"/>
      <c r="Y10" s="28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</row>
    <row r="11" spans="1:47" s="27" customFormat="1" ht="90" x14ac:dyDescent="0.25">
      <c r="B11" s="233" t="s">
        <v>1262</v>
      </c>
      <c r="C11" s="232" t="e">
        <f>IF(Tabla3[[#This Row],[Línea estratégica]]="","",#REF!)</f>
        <v>#REF!</v>
      </c>
      <c r="D11" s="232" t="e">
        <f>IF(Tabla3[[#This Row],[Línea estratégica]]="","",#REF!)</f>
        <v>#REF!</v>
      </c>
      <c r="E11" s="232" t="e">
        <f>IF(Tabla3[[#This Row],[Línea estratégica]]="","",#REF!)</f>
        <v>#REF!</v>
      </c>
      <c r="F11" s="232" t="e">
        <f>IF(Tabla3[[#This Row],[Línea estratégica]]="","",#REF!)</f>
        <v>#REF!</v>
      </c>
      <c r="G11" s="233" t="s">
        <v>761</v>
      </c>
      <c r="H11" s="234" t="str">
        <f>IFERROR(VLOOKUP(Tabla3[[#This Row],[Línea estratégica]],Obj!$B$57:$C$90,2,FALSE),"")</f>
        <v>Le.1</v>
      </c>
      <c r="I11" s="233" t="s">
        <v>1183</v>
      </c>
      <c r="J11" s="234" t="str">
        <f>IFERROR(VLOOKUP($I11,Obj!$D$132:$E$147,2,FALSE),"")</f>
        <v>Obj1.10</v>
      </c>
      <c r="K11" s="233" t="s">
        <v>796</v>
      </c>
      <c r="L11" s="254" t="s">
        <v>1301</v>
      </c>
      <c r="M11" s="149" t="s">
        <v>2010</v>
      </c>
      <c r="N11" s="233" t="s">
        <v>2008</v>
      </c>
      <c r="O11" s="235"/>
      <c r="P11" s="238">
        <v>1</v>
      </c>
      <c r="Q11" s="235"/>
      <c r="R11" s="235"/>
      <c r="S11" s="235"/>
      <c r="T11" s="236"/>
      <c r="U11" s="237"/>
      <c r="V11" s="255" t="s">
        <v>75</v>
      </c>
      <c r="W11" s="29"/>
      <c r="X11" s="29"/>
      <c r="Y11" s="28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</row>
    <row r="12" spans="1:47" s="27" customFormat="1" ht="90" x14ac:dyDescent="0.25">
      <c r="B12" s="233" t="s">
        <v>1262</v>
      </c>
      <c r="C12" s="232" t="e">
        <f>IF(Tabla3[[#This Row],[Línea estratégica]]="","",#REF!)</f>
        <v>#REF!</v>
      </c>
      <c r="D12" s="232" t="e">
        <f>IF(Tabla3[[#This Row],[Línea estratégica]]="","",#REF!)</f>
        <v>#REF!</v>
      </c>
      <c r="E12" s="232" t="e">
        <f>IF(Tabla3[[#This Row],[Línea estratégica]]="","",#REF!)</f>
        <v>#REF!</v>
      </c>
      <c r="F12" s="232" t="e">
        <f>IF(Tabla3[[#This Row],[Línea estratégica]]="","",#REF!)</f>
        <v>#REF!</v>
      </c>
      <c r="G12" s="233" t="s">
        <v>761</v>
      </c>
      <c r="H12" s="234" t="str">
        <f>IFERROR(VLOOKUP(Tabla3[[#This Row],[Línea estratégica]],Obj!$B$57:$C$90,2,FALSE),"")</f>
        <v>Le.1</v>
      </c>
      <c r="I12" s="233" t="s">
        <v>835</v>
      </c>
      <c r="J12" s="234" t="str">
        <f>IFERROR(VLOOKUP($I12,Obj!$D$132:$E$147,2,FALSE),"")</f>
        <v>Obj1.6</v>
      </c>
      <c r="K12" s="233" t="s">
        <v>786</v>
      </c>
      <c r="L12" s="254" t="s">
        <v>1302</v>
      </c>
      <c r="M12" s="149" t="s">
        <v>2011</v>
      </c>
      <c r="N12" s="233" t="s">
        <v>2008</v>
      </c>
      <c r="O12" s="235"/>
      <c r="P12" s="238">
        <v>0.9</v>
      </c>
      <c r="Q12" s="235"/>
      <c r="R12" s="235"/>
      <c r="S12" s="235"/>
      <c r="T12" s="236"/>
      <c r="U12" s="237"/>
      <c r="V12" s="255" t="s">
        <v>1286</v>
      </c>
      <c r="W12" s="29"/>
      <c r="X12" s="29"/>
      <c r="Y12" s="28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</row>
    <row r="13" spans="1:47" s="27" customFormat="1" ht="90" x14ac:dyDescent="0.25">
      <c r="B13" s="233" t="s">
        <v>1262</v>
      </c>
      <c r="C13" s="232" t="e">
        <f>IF(Tabla3[[#This Row],[Línea estratégica]]="","",#REF!)</f>
        <v>#REF!</v>
      </c>
      <c r="D13" s="232" t="e">
        <f>IF(Tabla3[[#This Row],[Línea estratégica]]="","",#REF!)</f>
        <v>#REF!</v>
      </c>
      <c r="E13" s="232" t="e">
        <f>IF(Tabla3[[#This Row],[Línea estratégica]]="","",#REF!)</f>
        <v>#REF!</v>
      </c>
      <c r="F13" s="232" t="e">
        <f>IF(Tabla3[[#This Row],[Línea estratégica]]="","",#REF!)</f>
        <v>#REF!</v>
      </c>
      <c r="G13" s="233" t="s">
        <v>761</v>
      </c>
      <c r="H13" s="234" t="str">
        <f>IFERROR(VLOOKUP(Tabla3[[#This Row],[Línea estratégica]],Obj!$B$57:$C$90,2,FALSE),"")</f>
        <v>Le.1</v>
      </c>
      <c r="I13" s="233" t="s">
        <v>835</v>
      </c>
      <c r="J13" s="234" t="str">
        <f>IFERROR(VLOOKUP($I13,Obj!$D$132:$E$147,2,FALSE),"")</f>
        <v>Obj1.6</v>
      </c>
      <c r="K13" s="233" t="s">
        <v>846</v>
      </c>
      <c r="L13" s="254" t="s">
        <v>1303</v>
      </c>
      <c r="M13" s="149" t="s">
        <v>2012</v>
      </c>
      <c r="N13" s="233" t="s">
        <v>2008</v>
      </c>
      <c r="O13" s="235"/>
      <c r="P13" s="238">
        <v>0.8</v>
      </c>
      <c r="Q13" s="235"/>
      <c r="R13" s="235"/>
      <c r="S13" s="235"/>
      <c r="T13" s="236"/>
      <c r="U13" s="237"/>
      <c r="V13" s="255" t="s">
        <v>1286</v>
      </c>
      <c r="W13" s="29"/>
      <c r="X13" s="29"/>
      <c r="Y13" s="28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</row>
    <row r="14" spans="1:47" s="27" customFormat="1" ht="90" x14ac:dyDescent="0.25">
      <c r="B14" s="233" t="s">
        <v>1262</v>
      </c>
      <c r="C14" s="232" t="e">
        <f>IF(Tabla3[[#This Row],[Línea estratégica]]="","",#REF!)</f>
        <v>#REF!</v>
      </c>
      <c r="D14" s="232" t="e">
        <f>IF(Tabla3[[#This Row],[Línea estratégica]]="","",#REF!)</f>
        <v>#REF!</v>
      </c>
      <c r="E14" s="232" t="e">
        <f>IF(Tabla3[[#This Row],[Línea estratégica]]="","",#REF!)</f>
        <v>#REF!</v>
      </c>
      <c r="F14" s="232" t="e">
        <f>IF(Tabla3[[#This Row],[Línea estratégica]]="","",#REF!)</f>
        <v>#REF!</v>
      </c>
      <c r="G14" s="233" t="s">
        <v>761</v>
      </c>
      <c r="H14" s="234" t="str">
        <f>IFERROR(VLOOKUP(Tabla3[[#This Row],[Línea estratégica]],Obj!$B$57:$C$90,2,FALSE),"")</f>
        <v>Le.1</v>
      </c>
      <c r="I14" s="233" t="s">
        <v>835</v>
      </c>
      <c r="J14" s="234" t="str">
        <f>IFERROR(VLOOKUP($I14,Obj!$D$132:$E$147,2,FALSE),"")</f>
        <v>Obj1.6</v>
      </c>
      <c r="K14" s="233" t="s">
        <v>786</v>
      </c>
      <c r="L14" s="254" t="s">
        <v>1304</v>
      </c>
      <c r="M14" s="149" t="s">
        <v>2013</v>
      </c>
      <c r="N14" s="233" t="s">
        <v>2008</v>
      </c>
      <c r="O14" s="235"/>
      <c r="P14" s="238">
        <v>1</v>
      </c>
      <c r="Q14" s="235"/>
      <c r="R14" s="235"/>
      <c r="S14" s="235"/>
      <c r="T14" s="236"/>
      <c r="U14" s="237"/>
      <c r="V14" s="255" t="s">
        <v>1286</v>
      </c>
      <c r="W14" s="29"/>
      <c r="X14" s="29"/>
      <c r="Y14" s="28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</row>
    <row r="15" spans="1:47" s="27" customFormat="1" ht="90" x14ac:dyDescent="0.25">
      <c r="B15" s="233" t="s">
        <v>1266</v>
      </c>
      <c r="C15" s="232" t="e">
        <f>IF(Tabla3[[#This Row],[Línea estratégica]]="","",#REF!)</f>
        <v>#REF!</v>
      </c>
      <c r="D15" s="232" t="e">
        <f>IF(Tabla3[[#This Row],[Línea estratégica]]="","",#REF!)</f>
        <v>#REF!</v>
      </c>
      <c r="E15" s="232" t="e">
        <f>IF(Tabla3[[#This Row],[Línea estratégica]]="","",#REF!)</f>
        <v>#REF!</v>
      </c>
      <c r="F15" s="232" t="e">
        <f>IF(Tabla3[[#This Row],[Línea estratégica]]="","",#REF!)</f>
        <v>#REF!</v>
      </c>
      <c r="G15" s="233" t="s">
        <v>761</v>
      </c>
      <c r="H15" s="234" t="str">
        <f>IFERROR(VLOOKUP(Tabla3[[#This Row],[Línea estratégica]],Obj!$B$57:$C$90,2,FALSE),"")</f>
        <v>Le.1</v>
      </c>
      <c r="I15" s="233" t="s">
        <v>835</v>
      </c>
      <c r="J15" s="234" t="str">
        <f>IFERROR(VLOOKUP($I15,Obj!$D$132:$E$147,2,FALSE),"")</f>
        <v>Obj1.6</v>
      </c>
      <c r="K15" s="233" t="s">
        <v>785</v>
      </c>
      <c r="L15" s="254" t="s">
        <v>1305</v>
      </c>
      <c r="M15" s="149" t="s">
        <v>2014</v>
      </c>
      <c r="N15" s="233" t="s">
        <v>2008</v>
      </c>
      <c r="O15" s="235"/>
      <c r="P15" s="238">
        <v>0.8</v>
      </c>
      <c r="Q15" s="235"/>
      <c r="R15" s="235"/>
      <c r="S15" s="235"/>
      <c r="T15" s="236"/>
      <c r="U15" s="237"/>
      <c r="V15" s="255" t="s">
        <v>1283</v>
      </c>
      <c r="W15" s="29"/>
      <c r="X15" s="29"/>
      <c r="Y15" s="28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</row>
    <row r="16" spans="1:47" s="27" customFormat="1" ht="90" x14ac:dyDescent="0.25">
      <c r="B16" s="233" t="s">
        <v>1266</v>
      </c>
      <c r="C16" s="232" t="e">
        <f>IF(Tabla3[[#This Row],[Línea estratégica]]="","",#REF!)</f>
        <v>#REF!</v>
      </c>
      <c r="D16" s="232" t="e">
        <f>IF(Tabla3[[#This Row],[Línea estratégica]]="","",#REF!)</f>
        <v>#REF!</v>
      </c>
      <c r="E16" s="232" t="e">
        <f>IF(Tabla3[[#This Row],[Línea estratégica]]="","",#REF!)</f>
        <v>#REF!</v>
      </c>
      <c r="F16" s="232" t="e">
        <f>IF(Tabla3[[#This Row],[Línea estratégica]]="","",#REF!)</f>
        <v>#REF!</v>
      </c>
      <c r="G16" s="233" t="s">
        <v>761</v>
      </c>
      <c r="H16" s="234" t="str">
        <f>IFERROR(VLOOKUP(Tabla3[[#This Row],[Línea estratégica]],Obj!$B$57:$C$90,2,FALSE),"")</f>
        <v>Le.1</v>
      </c>
      <c r="I16" s="233" t="s">
        <v>835</v>
      </c>
      <c r="J16" s="234" t="str">
        <f>IFERROR(VLOOKUP($I16,Obj!$D$132:$E$147,2,FALSE),"")</f>
        <v>Obj1.6</v>
      </c>
      <c r="K16" s="233" t="s">
        <v>785</v>
      </c>
      <c r="L16" s="254" t="s">
        <v>1306</v>
      </c>
      <c r="M16" s="149" t="s">
        <v>2015</v>
      </c>
      <c r="N16" s="233" t="s">
        <v>2008</v>
      </c>
      <c r="O16" s="235"/>
      <c r="P16" s="238">
        <v>0.5</v>
      </c>
      <c r="Q16" s="235"/>
      <c r="R16" s="235"/>
      <c r="S16" s="235"/>
      <c r="T16" s="236"/>
      <c r="U16" s="237"/>
      <c r="V16" s="255" t="s">
        <v>1292</v>
      </c>
      <c r="W16" s="29"/>
      <c r="X16" s="29"/>
      <c r="Y16" s="28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</row>
    <row r="17" spans="2:47" s="27" customFormat="1" ht="90" x14ac:dyDescent="0.25">
      <c r="B17" s="233" t="s">
        <v>1259</v>
      </c>
      <c r="C17" s="232" t="e">
        <f>IF(Tabla3[[#This Row],[Línea estratégica]]="","",#REF!)</f>
        <v>#REF!</v>
      </c>
      <c r="D17" s="232" t="e">
        <f>IF(Tabla3[[#This Row],[Línea estratégica]]="","",#REF!)</f>
        <v>#REF!</v>
      </c>
      <c r="E17" s="232" t="e">
        <f>IF(Tabla3[[#This Row],[Línea estratégica]]="","",#REF!)</f>
        <v>#REF!</v>
      </c>
      <c r="F17" s="232" t="e">
        <f>IF(Tabla3[[#This Row],[Línea estratégica]]="","",#REF!)</f>
        <v>#REF!</v>
      </c>
      <c r="G17" s="233" t="s">
        <v>761</v>
      </c>
      <c r="H17" s="234" t="str">
        <f>IFERROR(VLOOKUP(Tabla3[[#This Row],[Línea estratégica]],Obj!$B$57:$C$90,2,FALSE),"")</f>
        <v>Le.1</v>
      </c>
      <c r="I17" s="233" t="s">
        <v>832</v>
      </c>
      <c r="J17" s="234" t="str">
        <f>IFERROR(VLOOKUP($I17,Obj!$D$132:$E$147,2,FALSE),"")</f>
        <v>Obj1.3</v>
      </c>
      <c r="K17" s="233" t="s">
        <v>777</v>
      </c>
      <c r="L17" s="254" t="s">
        <v>1307</v>
      </c>
      <c r="M17" s="149" t="s">
        <v>2016</v>
      </c>
      <c r="N17" s="233" t="s">
        <v>2008</v>
      </c>
      <c r="O17" s="235"/>
      <c r="P17" s="238">
        <v>1</v>
      </c>
      <c r="Q17" s="235"/>
      <c r="R17" s="235"/>
      <c r="S17" s="235"/>
      <c r="T17" s="236"/>
      <c r="U17" s="237"/>
      <c r="V17" s="255" t="s">
        <v>1288</v>
      </c>
      <c r="W17" s="29"/>
      <c r="X17" s="29"/>
      <c r="Y17" s="28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</row>
    <row r="18" spans="2:47" s="27" customFormat="1" ht="90" x14ac:dyDescent="0.25">
      <c r="B18" s="233" t="s">
        <v>1259</v>
      </c>
      <c r="C18" s="232" t="e">
        <f>IF(Tabla3[[#This Row],[Línea estratégica]]="","",#REF!)</f>
        <v>#REF!</v>
      </c>
      <c r="D18" s="232" t="e">
        <f>IF(Tabla3[[#This Row],[Línea estratégica]]="","",#REF!)</f>
        <v>#REF!</v>
      </c>
      <c r="E18" s="232" t="e">
        <f>IF(Tabla3[[#This Row],[Línea estratégica]]="","",#REF!)</f>
        <v>#REF!</v>
      </c>
      <c r="F18" s="232" t="e">
        <f>IF(Tabla3[[#This Row],[Línea estratégica]]="","",#REF!)</f>
        <v>#REF!</v>
      </c>
      <c r="G18" s="233" t="s">
        <v>761</v>
      </c>
      <c r="H18" s="234" t="str">
        <f>IFERROR(VLOOKUP(Tabla3[[#This Row],[Línea estratégica]],Obj!$B$57:$C$90,2,FALSE),"")</f>
        <v>Le.1</v>
      </c>
      <c r="I18" s="233" t="s">
        <v>832</v>
      </c>
      <c r="J18" s="234" t="str">
        <f>IFERROR(VLOOKUP($I18,Obj!$D$132:$E$147,2,FALSE),"")</f>
        <v>Obj1.3</v>
      </c>
      <c r="K18" s="233" t="s">
        <v>777</v>
      </c>
      <c r="L18" s="254" t="s">
        <v>1308</v>
      </c>
      <c r="M18" s="149" t="s">
        <v>2017</v>
      </c>
      <c r="N18" s="233" t="s">
        <v>2008</v>
      </c>
      <c r="O18" s="235"/>
      <c r="P18" s="238">
        <v>0.8</v>
      </c>
      <c r="Q18" s="235"/>
      <c r="R18" s="235"/>
      <c r="S18" s="235"/>
      <c r="T18" s="236"/>
      <c r="U18" s="237"/>
      <c r="V18" s="255" t="s">
        <v>1288</v>
      </c>
      <c r="W18" s="29"/>
      <c r="X18" s="29"/>
      <c r="Y18" s="28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</row>
    <row r="19" spans="2:47" s="27" customFormat="1" ht="105" x14ac:dyDescent="0.25">
      <c r="B19" s="233" t="s">
        <v>1259</v>
      </c>
      <c r="C19" s="232" t="e">
        <f>IF(Tabla3[[#This Row],[Línea estratégica]]="","",#REF!)</f>
        <v>#REF!</v>
      </c>
      <c r="D19" s="232" t="e">
        <f>IF(Tabla3[[#This Row],[Línea estratégica]]="","",#REF!)</f>
        <v>#REF!</v>
      </c>
      <c r="E19" s="232" t="e">
        <f>IF(Tabla3[[#This Row],[Línea estratégica]]="","",#REF!)</f>
        <v>#REF!</v>
      </c>
      <c r="F19" s="232" t="e">
        <f>IF(Tabla3[[#This Row],[Línea estratégica]]="","",#REF!)</f>
        <v>#REF!</v>
      </c>
      <c r="G19" s="233" t="s">
        <v>761</v>
      </c>
      <c r="H19" s="234" t="str">
        <f>IFERROR(VLOOKUP(Tabla3[[#This Row],[Línea estratégica]],Obj!$B$57:$C$90,2,FALSE),"")</f>
        <v>Le.1</v>
      </c>
      <c r="I19" s="233" t="s">
        <v>832</v>
      </c>
      <c r="J19" s="234" t="str">
        <f>IFERROR(VLOOKUP($I19,Obj!$D$132:$E$147,2,FALSE),"")</f>
        <v>Obj1.3</v>
      </c>
      <c r="K19" s="233" t="s">
        <v>776</v>
      </c>
      <c r="L19" s="254" t="s">
        <v>1309</v>
      </c>
      <c r="M19" s="149" t="s">
        <v>2018</v>
      </c>
      <c r="N19" s="233" t="s">
        <v>2008</v>
      </c>
      <c r="O19" s="235"/>
      <c r="P19" s="238">
        <v>1</v>
      </c>
      <c r="Q19" s="235"/>
      <c r="R19" s="235"/>
      <c r="S19" s="235"/>
      <c r="T19" s="236"/>
      <c r="U19" s="237"/>
      <c r="V19" s="255" t="s">
        <v>1288</v>
      </c>
      <c r="W19" s="29"/>
      <c r="X19" s="29"/>
      <c r="Y19" s="28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</row>
    <row r="20" spans="2:47" s="27" customFormat="1" ht="90" x14ac:dyDescent="0.25">
      <c r="B20" s="233" t="s">
        <v>1260</v>
      </c>
      <c r="C20" s="232" t="e">
        <f>IF(Tabla3[[#This Row],[Línea estratégica]]="","",#REF!)</f>
        <v>#REF!</v>
      </c>
      <c r="D20" s="232" t="e">
        <f>IF(Tabla3[[#This Row],[Línea estratégica]]="","",#REF!)</f>
        <v>#REF!</v>
      </c>
      <c r="E20" s="232" t="e">
        <f>IF(Tabla3[[#This Row],[Línea estratégica]]="","",#REF!)</f>
        <v>#REF!</v>
      </c>
      <c r="F20" s="232" t="e">
        <f>IF(Tabla3[[#This Row],[Línea estratégica]]="","",#REF!)</f>
        <v>#REF!</v>
      </c>
      <c r="G20" s="233" t="s">
        <v>761</v>
      </c>
      <c r="H20" s="234" t="str">
        <f>IFERROR(VLOOKUP(Tabla3[[#This Row],[Línea estratégica]],Obj!$B$57:$C$90,2,FALSE),"")</f>
        <v>Le.1</v>
      </c>
      <c r="I20" s="233" t="s">
        <v>831</v>
      </c>
      <c r="J20" s="234" t="str">
        <f>IFERROR(VLOOKUP($I20,Obj!$D$132:$E$147,2,FALSE),"")</f>
        <v>Obj1.2</v>
      </c>
      <c r="K20" s="233" t="s">
        <v>773</v>
      </c>
      <c r="L20" s="254" t="s">
        <v>1310</v>
      </c>
      <c r="M20" s="149" t="s">
        <v>2019</v>
      </c>
      <c r="N20" s="233" t="s">
        <v>2020</v>
      </c>
      <c r="O20" s="235">
        <v>3</v>
      </c>
      <c r="P20" s="238">
        <v>1</v>
      </c>
      <c r="Q20" s="235"/>
      <c r="R20" s="235"/>
      <c r="S20" s="235"/>
      <c r="T20" s="236"/>
      <c r="U20" s="237"/>
      <c r="V20" s="255" t="s">
        <v>572</v>
      </c>
      <c r="W20" s="29"/>
      <c r="X20" s="29"/>
      <c r="Y20" s="28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</row>
    <row r="21" spans="2:47" s="27" customFormat="1" ht="120" x14ac:dyDescent="0.25">
      <c r="B21" s="233" t="s">
        <v>1269</v>
      </c>
      <c r="C21" s="232" t="e">
        <f>IF(Tabla3[[#This Row],[Línea estratégica]]="","",#REF!)</f>
        <v>#REF!</v>
      </c>
      <c r="D21" s="232" t="e">
        <f>IF(Tabla3[[#This Row],[Línea estratégica]]="","",#REF!)</f>
        <v>#REF!</v>
      </c>
      <c r="E21" s="232" t="e">
        <f>IF(Tabla3[[#This Row],[Línea estratégica]]="","",#REF!)</f>
        <v>#REF!</v>
      </c>
      <c r="F21" s="232" t="e">
        <f>IF(Tabla3[[#This Row],[Línea estratégica]]="","",#REF!)</f>
        <v>#REF!</v>
      </c>
      <c r="G21" s="233" t="s">
        <v>764</v>
      </c>
      <c r="H21" s="234" t="str">
        <f>IFERROR(VLOOKUP(Tabla3[[#This Row],[Línea estratégica]],Obj!$B$57:$C$90,2,FALSE),"")</f>
        <v>Le.4</v>
      </c>
      <c r="I21" s="233" t="s">
        <v>844</v>
      </c>
      <c r="J21" s="234" t="str">
        <f>IFERROR(VLOOKUP($I21,Obj!$D$132:$E$147,2,FALSE),"")</f>
        <v>Obj4.1</v>
      </c>
      <c r="K21" s="233" t="s">
        <v>815</v>
      </c>
      <c r="L21" s="254" t="s">
        <v>1311</v>
      </c>
      <c r="M21" s="149" t="s">
        <v>2021</v>
      </c>
      <c r="N21" s="233" t="s">
        <v>2008</v>
      </c>
      <c r="O21" s="235"/>
      <c r="P21" s="238">
        <v>0.9</v>
      </c>
      <c r="Q21" s="235"/>
      <c r="R21" s="235"/>
      <c r="S21" s="235"/>
      <c r="T21" s="236"/>
      <c r="U21" s="237"/>
      <c r="V21" s="255" t="s">
        <v>1281</v>
      </c>
      <c r="W21" s="29"/>
      <c r="X21" s="29"/>
      <c r="Y21" s="28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</row>
    <row r="22" spans="2:47" s="27" customFormat="1" ht="120" x14ac:dyDescent="0.25">
      <c r="B22" s="233" t="s">
        <v>1269</v>
      </c>
      <c r="C22" s="232" t="e">
        <f>IF(Tabla3[[#This Row],[Línea estratégica]]="","",#REF!)</f>
        <v>#REF!</v>
      </c>
      <c r="D22" s="232" t="e">
        <f>IF(Tabla3[[#This Row],[Línea estratégica]]="","",#REF!)</f>
        <v>#REF!</v>
      </c>
      <c r="E22" s="232" t="e">
        <f>IF(Tabla3[[#This Row],[Línea estratégica]]="","",#REF!)</f>
        <v>#REF!</v>
      </c>
      <c r="F22" s="232" t="e">
        <f>IF(Tabla3[[#This Row],[Línea estratégica]]="","",#REF!)</f>
        <v>#REF!</v>
      </c>
      <c r="G22" s="233" t="s">
        <v>764</v>
      </c>
      <c r="H22" s="234" t="str">
        <f>IFERROR(VLOOKUP(Tabla3[[#This Row],[Línea estratégica]],Obj!$B$57:$C$90,2,FALSE),"")</f>
        <v>Le.4</v>
      </c>
      <c r="I22" s="233" t="s">
        <v>844</v>
      </c>
      <c r="J22" s="234" t="str">
        <f>IFERROR(VLOOKUP($I22,Obj!$D$132:$E$147,2,FALSE),"")</f>
        <v>Obj4.1</v>
      </c>
      <c r="K22" s="233" t="s">
        <v>816</v>
      </c>
      <c r="L22" s="254" t="s">
        <v>1312</v>
      </c>
      <c r="M22" s="149" t="s">
        <v>2022</v>
      </c>
      <c r="N22" s="233" t="s">
        <v>2008</v>
      </c>
      <c r="O22" s="235"/>
      <c r="P22" s="238">
        <v>0.9</v>
      </c>
      <c r="Q22" s="235"/>
      <c r="R22" s="235"/>
      <c r="S22" s="235"/>
      <c r="T22" s="236"/>
      <c r="U22" s="237"/>
      <c r="V22" s="255" t="s">
        <v>1281</v>
      </c>
      <c r="W22" s="29"/>
      <c r="X22" s="29"/>
      <c r="Y22" s="28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</row>
    <row r="23" spans="2:47" s="27" customFormat="1" ht="90" x14ac:dyDescent="0.25">
      <c r="B23" s="233" t="s">
        <v>1269</v>
      </c>
      <c r="C23" s="232" t="e">
        <f>IF(Tabla3[[#This Row],[Línea estratégica]]="","",#REF!)</f>
        <v>#REF!</v>
      </c>
      <c r="D23" s="232" t="e">
        <f>IF(Tabla3[[#This Row],[Línea estratégica]]="","",#REF!)</f>
        <v>#REF!</v>
      </c>
      <c r="E23" s="232" t="e">
        <f>IF(Tabla3[[#This Row],[Línea estratégica]]="","",#REF!)</f>
        <v>#REF!</v>
      </c>
      <c r="F23" s="232" t="e">
        <f>IF(Tabla3[[#This Row],[Línea estratégica]]="","",#REF!)</f>
        <v>#REF!</v>
      </c>
      <c r="G23" s="233" t="s">
        <v>763</v>
      </c>
      <c r="H23" s="234" t="str">
        <f>IFERROR(VLOOKUP(Tabla3[[#This Row],[Línea estratégica]],Obj!$B$57:$C$90,2,FALSE),"")</f>
        <v>Le.3</v>
      </c>
      <c r="I23" s="233" t="s">
        <v>843</v>
      </c>
      <c r="J23" s="234" t="str">
        <f>IFERROR(VLOOKUP($I23,Obj!$D$132:$E$147,2,FALSE),"")</f>
        <v>Obj3.3</v>
      </c>
      <c r="K23" s="233" t="s">
        <v>811</v>
      </c>
      <c r="L23" s="254" t="s">
        <v>1313</v>
      </c>
      <c r="M23" s="149" t="s">
        <v>2023</v>
      </c>
      <c r="N23" s="233" t="s">
        <v>2008</v>
      </c>
      <c r="O23" s="235"/>
      <c r="P23" s="238">
        <v>1</v>
      </c>
      <c r="Q23" s="235"/>
      <c r="R23" s="235"/>
      <c r="S23" s="235"/>
      <c r="T23" s="236"/>
      <c r="U23" s="237"/>
      <c r="V23" s="255" t="s">
        <v>1281</v>
      </c>
      <c r="W23" s="29"/>
      <c r="X23" s="29"/>
      <c r="Y23" s="28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</row>
    <row r="24" spans="2:47" s="27" customFormat="1" ht="90" x14ac:dyDescent="0.25">
      <c r="B24" s="233" t="s">
        <v>1264</v>
      </c>
      <c r="C24" s="232" t="e">
        <f>IF(Tabla3[[#This Row],[Línea estratégica]]="","",#REF!)</f>
        <v>#REF!</v>
      </c>
      <c r="D24" s="232" t="e">
        <f>IF(Tabla3[[#This Row],[Línea estratégica]]="","",#REF!)</f>
        <v>#REF!</v>
      </c>
      <c r="E24" s="232" t="e">
        <f>IF(Tabla3[[#This Row],[Línea estratégica]]="","",#REF!)</f>
        <v>#REF!</v>
      </c>
      <c r="F24" s="232" t="e">
        <f>IF(Tabla3[[#This Row],[Línea estratégica]]="","",#REF!)</f>
        <v>#REF!</v>
      </c>
      <c r="G24" s="233" t="s">
        <v>764</v>
      </c>
      <c r="H24" s="234" t="str">
        <f>IFERROR(VLOOKUP(Tabla3[[#This Row],[Línea estratégica]],Obj!$B$57:$C$90,2,FALSE),"")</f>
        <v>Le.4</v>
      </c>
      <c r="I24" s="233" t="s">
        <v>844</v>
      </c>
      <c r="J24" s="234" t="str">
        <f>IFERROR(VLOOKUP($I24,Obj!$D$132:$E$147,2,FALSE),"")</f>
        <v>Obj4.1</v>
      </c>
      <c r="K24" s="233" t="s">
        <v>814</v>
      </c>
      <c r="L24" s="254" t="s">
        <v>1314</v>
      </c>
      <c r="M24" s="149" t="s">
        <v>2024</v>
      </c>
      <c r="N24" s="233" t="s">
        <v>2008</v>
      </c>
      <c r="O24" s="235">
        <v>2</v>
      </c>
      <c r="P24" s="238">
        <v>1</v>
      </c>
      <c r="Q24" s="235"/>
      <c r="R24" s="235"/>
      <c r="S24" s="235"/>
      <c r="T24" s="236"/>
      <c r="U24" s="237"/>
      <c r="V24" s="255" t="s">
        <v>1281</v>
      </c>
      <c r="W24" s="29"/>
      <c r="X24" s="29"/>
      <c r="Y24" s="28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</row>
    <row r="25" spans="2:47" s="27" customFormat="1" ht="90" x14ac:dyDescent="0.25">
      <c r="B25" s="233" t="s">
        <v>1264</v>
      </c>
      <c r="C25" s="232" t="e">
        <f>IF(Tabla3[[#This Row],[Línea estratégica]]="","",#REF!)</f>
        <v>#REF!</v>
      </c>
      <c r="D25" s="232" t="e">
        <f>IF(Tabla3[[#This Row],[Línea estratégica]]="","",#REF!)</f>
        <v>#REF!</v>
      </c>
      <c r="E25" s="232" t="e">
        <f>IF(Tabla3[[#This Row],[Línea estratégica]]="","",#REF!)</f>
        <v>#REF!</v>
      </c>
      <c r="F25" s="232" t="e">
        <f>IF(Tabla3[[#This Row],[Línea estratégica]]="","",#REF!)</f>
        <v>#REF!</v>
      </c>
      <c r="G25" s="233" t="s">
        <v>764</v>
      </c>
      <c r="H25" s="234" t="str">
        <f>IFERROR(VLOOKUP(Tabla3[[#This Row],[Línea estratégica]],Obj!$B$57:$C$90,2,FALSE),"")</f>
        <v>Le.4</v>
      </c>
      <c r="I25" s="233" t="s">
        <v>844</v>
      </c>
      <c r="J25" s="234" t="str">
        <f>IFERROR(VLOOKUP($I25,Obj!$D$132:$E$147,2,FALSE),"")</f>
        <v>Obj4.1</v>
      </c>
      <c r="K25" s="233" t="s">
        <v>814</v>
      </c>
      <c r="L25" s="254" t="s">
        <v>1315</v>
      </c>
      <c r="M25" s="149" t="s">
        <v>2025</v>
      </c>
      <c r="N25" s="233" t="s">
        <v>2008</v>
      </c>
      <c r="O25" s="235"/>
      <c r="P25" s="238">
        <v>1</v>
      </c>
      <c r="Q25" s="235"/>
      <c r="R25" s="235"/>
      <c r="S25" s="235"/>
      <c r="T25" s="236"/>
      <c r="U25" s="237"/>
      <c r="V25" s="255" t="s">
        <v>1281</v>
      </c>
      <c r="W25" s="29"/>
      <c r="X25" s="29"/>
      <c r="Y25" s="28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</row>
    <row r="26" spans="2:47" s="27" customFormat="1" ht="240" x14ac:dyDescent="0.25">
      <c r="B26" s="233" t="s">
        <v>1269</v>
      </c>
      <c r="C26" s="232" t="e">
        <f>IF(Tabla3[[#This Row],[Línea estratégica]]="","",#REF!)</f>
        <v>#REF!</v>
      </c>
      <c r="D26" s="232" t="e">
        <f>IF(Tabla3[[#This Row],[Línea estratégica]]="","",#REF!)</f>
        <v>#REF!</v>
      </c>
      <c r="E26" s="232" t="e">
        <f>IF(Tabla3[[#This Row],[Línea estratégica]]="","",#REF!)</f>
        <v>#REF!</v>
      </c>
      <c r="F26" s="232" t="e">
        <f>IF(Tabla3[[#This Row],[Línea estratégica]]="","",#REF!)</f>
        <v>#REF!</v>
      </c>
      <c r="G26" s="233" t="s">
        <v>763</v>
      </c>
      <c r="H26" s="234" t="str">
        <f>IFERROR(VLOOKUP(Tabla3[[#This Row],[Línea estratégica]],Obj!$B$57:$C$90,2,FALSE),"")</f>
        <v>Le.3</v>
      </c>
      <c r="I26" s="233" t="s">
        <v>841</v>
      </c>
      <c r="J26" s="234" t="str">
        <f>IFERROR(VLOOKUP($I26,Obj!$D$132:$E$147,2,FALSE),"")</f>
        <v>Obj3.1</v>
      </c>
      <c r="K26" s="233" t="s">
        <v>849</v>
      </c>
      <c r="L26" s="254" t="s">
        <v>1316</v>
      </c>
      <c r="M26" s="149" t="s">
        <v>2026</v>
      </c>
      <c r="N26" s="233" t="s">
        <v>2008</v>
      </c>
      <c r="O26" s="235"/>
      <c r="P26" s="238">
        <v>1</v>
      </c>
      <c r="Q26" s="235"/>
      <c r="R26" s="235"/>
      <c r="S26" s="235"/>
      <c r="T26" s="236"/>
      <c r="U26" s="237"/>
      <c r="V26" s="255" t="s">
        <v>1290</v>
      </c>
      <c r="W26" s="29"/>
      <c r="X26" s="29"/>
      <c r="Y26" s="28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</row>
    <row r="27" spans="2:47" s="27" customFormat="1" ht="90" x14ac:dyDescent="0.25">
      <c r="B27" s="233" t="s">
        <v>1269</v>
      </c>
      <c r="C27" s="232" t="e">
        <f>IF(Tabla3[[#This Row],[Línea estratégica]]="","",#REF!)</f>
        <v>#REF!</v>
      </c>
      <c r="D27" s="232" t="e">
        <f>IF(Tabla3[[#This Row],[Línea estratégica]]="","",#REF!)</f>
        <v>#REF!</v>
      </c>
      <c r="E27" s="232" t="e">
        <f>IF(Tabla3[[#This Row],[Línea estratégica]]="","",#REF!)</f>
        <v>#REF!</v>
      </c>
      <c r="F27" s="232" t="e">
        <f>IF(Tabla3[[#This Row],[Línea estratégica]]="","",#REF!)</f>
        <v>#REF!</v>
      </c>
      <c r="G27" s="233" t="s">
        <v>763</v>
      </c>
      <c r="H27" s="234" t="str">
        <f>IFERROR(VLOOKUP(Tabla3[[#This Row],[Línea estratégica]],Obj!$B$57:$C$90,2,FALSE),"")</f>
        <v>Le.3</v>
      </c>
      <c r="I27" s="233" t="s">
        <v>843</v>
      </c>
      <c r="J27" s="234" t="str">
        <f>IFERROR(VLOOKUP($I27,Obj!$D$132:$E$147,2,FALSE),"")</f>
        <v>Obj3.3</v>
      </c>
      <c r="K27" s="233" t="s">
        <v>811</v>
      </c>
      <c r="L27" s="254" t="s">
        <v>1317</v>
      </c>
      <c r="M27" s="149" t="s">
        <v>2027</v>
      </c>
      <c r="N27" s="233" t="s">
        <v>2008</v>
      </c>
      <c r="O27" s="235"/>
      <c r="P27" s="238">
        <v>0.3</v>
      </c>
      <c r="Q27" s="235"/>
      <c r="R27" s="235"/>
      <c r="S27" s="235"/>
      <c r="T27" s="236"/>
      <c r="U27" s="237"/>
      <c r="V27" s="255" t="s">
        <v>1281</v>
      </c>
      <c r="W27" s="29"/>
      <c r="X27" s="29"/>
      <c r="Y27" s="28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</row>
    <row r="28" spans="2:47" s="27" customFormat="1" ht="90" x14ac:dyDescent="0.25">
      <c r="B28" s="233" t="s">
        <v>1269</v>
      </c>
      <c r="C28" s="232" t="e">
        <f>IF(Tabla3[[#This Row],[Línea estratégica]]="","",#REF!)</f>
        <v>#REF!</v>
      </c>
      <c r="D28" s="232" t="e">
        <f>IF(Tabla3[[#This Row],[Línea estratégica]]="","",#REF!)</f>
        <v>#REF!</v>
      </c>
      <c r="E28" s="232" t="e">
        <f>IF(Tabla3[[#This Row],[Línea estratégica]]="","",#REF!)</f>
        <v>#REF!</v>
      </c>
      <c r="F28" s="232" t="e">
        <f>IF(Tabla3[[#This Row],[Línea estratégica]]="","",#REF!)</f>
        <v>#REF!</v>
      </c>
      <c r="G28" s="233" t="s">
        <v>763</v>
      </c>
      <c r="H28" s="234" t="str">
        <f>IFERROR(VLOOKUP(Tabla3[[#This Row],[Línea estratégica]],Obj!$B$57:$C$90,2,FALSE),"")</f>
        <v>Le.3</v>
      </c>
      <c r="I28" s="233" t="s">
        <v>843</v>
      </c>
      <c r="J28" s="234" t="str">
        <f>IFERROR(VLOOKUP($I28,Obj!$D$132:$E$147,2,FALSE),"")</f>
        <v>Obj3.3</v>
      </c>
      <c r="K28" s="233" t="s">
        <v>811</v>
      </c>
      <c r="L28" s="254" t="s">
        <v>1318</v>
      </c>
      <c r="M28" s="149" t="s">
        <v>2028</v>
      </c>
      <c r="N28" s="233" t="s">
        <v>2008</v>
      </c>
      <c r="O28" s="235"/>
      <c r="P28" s="238">
        <v>0.8</v>
      </c>
      <c r="Q28" s="235"/>
      <c r="R28" s="235"/>
      <c r="S28" s="235"/>
      <c r="T28" s="236"/>
      <c r="U28" s="237"/>
      <c r="V28" s="255" t="s">
        <v>75</v>
      </c>
      <c r="W28" s="29"/>
      <c r="X28" s="29"/>
      <c r="Y28" s="28"/>
      <c r="Z28" s="29"/>
      <c r="AA28" s="29"/>
      <c r="AB28" s="29"/>
      <c r="AC28" s="29"/>
      <c r="AD28" s="29"/>
      <c r="AE28" s="29"/>
      <c r="AF28" s="29"/>
      <c r="AG28" s="29"/>
      <c r="AH28" s="29"/>
      <c r="AI28" s="29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</row>
    <row r="29" spans="2:47" s="27" customFormat="1" ht="240" x14ac:dyDescent="0.25">
      <c r="B29" s="233" t="s">
        <v>1269</v>
      </c>
      <c r="C29" s="232" t="e">
        <f>IF(Tabla3[[#This Row],[Línea estratégica]]="","",#REF!)</f>
        <v>#REF!</v>
      </c>
      <c r="D29" s="232" t="e">
        <f>IF(Tabla3[[#This Row],[Línea estratégica]]="","",#REF!)</f>
        <v>#REF!</v>
      </c>
      <c r="E29" s="232" t="e">
        <f>IF(Tabla3[[#This Row],[Línea estratégica]]="","",#REF!)</f>
        <v>#REF!</v>
      </c>
      <c r="F29" s="232" t="e">
        <f>IF(Tabla3[[#This Row],[Línea estratégica]]="","",#REF!)</f>
        <v>#REF!</v>
      </c>
      <c r="G29" s="233" t="s">
        <v>763</v>
      </c>
      <c r="H29" s="234" t="str">
        <f>IFERROR(VLOOKUP(Tabla3[[#This Row],[Línea estratégica]],Obj!$B$57:$C$90,2,FALSE),"")</f>
        <v>Le.3</v>
      </c>
      <c r="I29" s="233" t="s">
        <v>841</v>
      </c>
      <c r="J29" s="234" t="str">
        <f>IFERROR(VLOOKUP($I29,Obj!$D$132:$E$147,2,FALSE),"")</f>
        <v>Obj3.1</v>
      </c>
      <c r="K29" s="233" t="s">
        <v>849</v>
      </c>
      <c r="L29" s="254" t="s">
        <v>1319</v>
      </c>
      <c r="M29" s="149" t="s">
        <v>2029</v>
      </c>
      <c r="N29" s="233" t="s">
        <v>2030</v>
      </c>
      <c r="O29" s="235"/>
      <c r="P29" s="238">
        <v>1</v>
      </c>
      <c r="Q29" s="235"/>
      <c r="R29" s="235"/>
      <c r="S29" s="235"/>
      <c r="T29" s="236"/>
      <c r="U29" s="237"/>
      <c r="V29" s="255" t="s">
        <v>75</v>
      </c>
      <c r="W29" s="29"/>
      <c r="X29" s="29"/>
      <c r="Y29" s="28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</row>
    <row r="30" spans="2:47" s="27" customFormat="1" ht="240" x14ac:dyDescent="0.25">
      <c r="B30" s="233" t="s">
        <v>1269</v>
      </c>
      <c r="C30" s="232" t="e">
        <f>IF(Tabla3[[#This Row],[Línea estratégica]]="","",#REF!)</f>
        <v>#REF!</v>
      </c>
      <c r="D30" s="232" t="e">
        <f>IF(Tabla3[[#This Row],[Línea estratégica]]="","",#REF!)</f>
        <v>#REF!</v>
      </c>
      <c r="E30" s="232" t="e">
        <f>IF(Tabla3[[#This Row],[Línea estratégica]]="","",#REF!)</f>
        <v>#REF!</v>
      </c>
      <c r="F30" s="232" t="e">
        <f>IF(Tabla3[[#This Row],[Línea estratégica]]="","",#REF!)</f>
        <v>#REF!</v>
      </c>
      <c r="G30" s="233" t="s">
        <v>763</v>
      </c>
      <c r="H30" s="234" t="str">
        <f>IFERROR(VLOOKUP(Tabla3[[#This Row],[Línea estratégica]],Obj!$B$57:$C$90,2,FALSE),"")</f>
        <v>Le.3</v>
      </c>
      <c r="I30" s="233" t="s">
        <v>841</v>
      </c>
      <c r="J30" s="234" t="str">
        <f>IFERROR(VLOOKUP($I30,Obj!$D$132:$E$147,2,FALSE),"")</f>
        <v>Obj3.1</v>
      </c>
      <c r="K30" s="233" t="s">
        <v>849</v>
      </c>
      <c r="L30" s="254" t="s">
        <v>1320</v>
      </c>
      <c r="M30" s="149" t="s">
        <v>2031</v>
      </c>
      <c r="N30" s="233"/>
      <c r="O30" s="235"/>
      <c r="P30" s="238">
        <v>1</v>
      </c>
      <c r="Q30" s="235"/>
      <c r="R30" s="235"/>
      <c r="S30" s="235"/>
      <c r="T30" s="236"/>
      <c r="U30" s="237"/>
      <c r="V30" s="255" t="s">
        <v>1281</v>
      </c>
      <c r="W30" s="29"/>
      <c r="X30" s="29"/>
      <c r="Y30" s="28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</row>
    <row r="31" spans="2:47" s="27" customFormat="1" ht="75" x14ac:dyDescent="0.25">
      <c r="B31" s="233" t="s">
        <v>1269</v>
      </c>
      <c r="C31" s="232" t="e">
        <f>IF(Tabla3[[#This Row],[Línea estratégica]]="","",#REF!)</f>
        <v>#REF!</v>
      </c>
      <c r="D31" s="232" t="e">
        <f>IF(Tabla3[[#This Row],[Línea estratégica]]="","",#REF!)</f>
        <v>#REF!</v>
      </c>
      <c r="E31" s="232" t="e">
        <f>IF(Tabla3[[#This Row],[Línea estratégica]]="","",#REF!)</f>
        <v>#REF!</v>
      </c>
      <c r="F31" s="232" t="e">
        <f>IF(Tabla3[[#This Row],[Línea estratégica]]="","",#REF!)</f>
        <v>#REF!</v>
      </c>
      <c r="G31" s="233" t="s">
        <v>764</v>
      </c>
      <c r="H31" s="234" t="str">
        <f>IFERROR(VLOOKUP(Tabla3[[#This Row],[Línea estratégica]],Obj!$B$57:$C$90,2,FALSE),"")</f>
        <v>Le.4</v>
      </c>
      <c r="I31" s="233" t="s">
        <v>844</v>
      </c>
      <c r="J31" s="234" t="str">
        <f>IFERROR(VLOOKUP($I31,Obj!$D$132:$E$147,2,FALSE),"")</f>
        <v>Obj4.1</v>
      </c>
      <c r="K31" s="233" t="s">
        <v>813</v>
      </c>
      <c r="L31" s="254" t="s">
        <v>1321</v>
      </c>
      <c r="M31" s="149" t="s">
        <v>2032</v>
      </c>
      <c r="N31" s="233" t="s">
        <v>2030</v>
      </c>
      <c r="O31" s="235"/>
      <c r="P31" s="238">
        <v>0.8</v>
      </c>
      <c r="Q31" s="235"/>
      <c r="R31" s="235"/>
      <c r="S31" s="235"/>
      <c r="T31" s="236"/>
      <c r="U31" s="237"/>
      <c r="V31" s="255" t="s">
        <v>75</v>
      </c>
      <c r="W31" s="29"/>
      <c r="X31" s="29"/>
      <c r="Y31" s="28"/>
      <c r="Z31" s="29"/>
      <c r="AA31" s="29"/>
      <c r="AB31" s="29"/>
      <c r="AC31" s="29"/>
      <c r="AD31" s="29"/>
      <c r="AE31" s="29"/>
      <c r="AF31" s="29"/>
      <c r="AG31" s="29"/>
      <c r="AH31" s="29"/>
      <c r="AI31" s="29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</row>
    <row r="32" spans="2:47" s="27" customFormat="1" ht="105" x14ac:dyDescent="0.25">
      <c r="B32" s="233" t="s">
        <v>1265</v>
      </c>
      <c r="C32" s="232" t="e">
        <f>IF(Tabla3[[#This Row],[Línea estratégica]]="","",#REF!)</f>
        <v>#REF!</v>
      </c>
      <c r="D32" s="232" t="e">
        <f>IF(Tabla3[[#This Row],[Línea estratégica]]="","",#REF!)</f>
        <v>#REF!</v>
      </c>
      <c r="E32" s="232" t="e">
        <f>IF(Tabla3[[#This Row],[Línea estratégica]]="","",#REF!)</f>
        <v>#REF!</v>
      </c>
      <c r="F32" s="232" t="e">
        <f>IF(Tabla3[[#This Row],[Línea estratégica]]="","",#REF!)</f>
        <v>#REF!</v>
      </c>
      <c r="G32" s="233" t="s">
        <v>762</v>
      </c>
      <c r="H32" s="234" t="str">
        <f>IFERROR(VLOOKUP(Tabla3[[#This Row],[Línea estratégica]],Obj!$B$57:$C$90,2,FALSE),"")</f>
        <v>Le.2</v>
      </c>
      <c r="I32" s="233" t="s">
        <v>840</v>
      </c>
      <c r="J32" s="234" t="str">
        <f>IFERROR(VLOOKUP($I32,Obj!$D$132:$E$147,2,FALSE),"")</f>
        <v>Obj2.2</v>
      </c>
      <c r="K32" s="233" t="s">
        <v>805</v>
      </c>
      <c r="L32" s="254" t="s">
        <v>1322</v>
      </c>
      <c r="M32" s="149" t="s">
        <v>2033</v>
      </c>
      <c r="N32" s="233" t="s">
        <v>2034</v>
      </c>
      <c r="O32" s="235"/>
      <c r="P32" s="238">
        <v>1</v>
      </c>
      <c r="Q32" s="235"/>
      <c r="R32" s="235"/>
      <c r="S32" s="235"/>
      <c r="T32" s="236"/>
      <c r="U32" s="237"/>
      <c r="V32" s="255" t="s">
        <v>1287</v>
      </c>
      <c r="W32" s="29"/>
      <c r="X32" s="29"/>
      <c r="Y32" s="28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</row>
    <row r="33" spans="2:47" s="27" customFormat="1" ht="75" x14ac:dyDescent="0.25">
      <c r="B33" s="233" t="s">
        <v>1265</v>
      </c>
      <c r="C33" s="232" t="e">
        <f>IF(Tabla3[[#This Row],[Línea estratégica]]="","",#REF!)</f>
        <v>#REF!</v>
      </c>
      <c r="D33" s="232" t="e">
        <f>IF(Tabla3[[#This Row],[Línea estratégica]]="","",#REF!)</f>
        <v>#REF!</v>
      </c>
      <c r="E33" s="232" t="e">
        <f>IF(Tabla3[[#This Row],[Línea estratégica]]="","",#REF!)</f>
        <v>#REF!</v>
      </c>
      <c r="F33" s="232" t="e">
        <f>IF(Tabla3[[#This Row],[Línea estratégica]]="","",#REF!)</f>
        <v>#REF!</v>
      </c>
      <c r="G33" s="233" t="s">
        <v>762</v>
      </c>
      <c r="H33" s="234" t="str">
        <f>IFERROR(VLOOKUP(Tabla3[[#This Row],[Línea estratégica]],Obj!$B$57:$C$90,2,FALSE),"")</f>
        <v>Le.2</v>
      </c>
      <c r="I33" s="233" t="s">
        <v>840</v>
      </c>
      <c r="J33" s="234" t="str">
        <f>IFERROR(VLOOKUP($I33,Obj!$D$132:$E$147,2,FALSE),"")</f>
        <v>Obj2.2</v>
      </c>
      <c r="K33" s="233" t="s">
        <v>847</v>
      </c>
      <c r="L33" s="254" t="s">
        <v>1323</v>
      </c>
      <c r="M33" s="149" t="s">
        <v>2035</v>
      </c>
      <c r="N33" s="233" t="s">
        <v>2034</v>
      </c>
      <c r="O33" s="235"/>
      <c r="P33" s="238">
        <v>0.9</v>
      </c>
      <c r="Q33" s="235"/>
      <c r="R33" s="235"/>
      <c r="S33" s="235"/>
      <c r="T33" s="236"/>
      <c r="U33" s="237"/>
      <c r="V33" s="255" t="s">
        <v>1287</v>
      </c>
      <c r="W33" s="29"/>
      <c r="X33" s="29"/>
      <c r="Y33" s="28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</row>
    <row r="34" spans="2:47" s="27" customFormat="1" ht="90" x14ac:dyDescent="0.25">
      <c r="B34" s="233" t="s">
        <v>1265</v>
      </c>
      <c r="C34" s="232" t="e">
        <f>IF(Tabla3[[#This Row],[Línea estratégica]]="","",#REF!)</f>
        <v>#REF!</v>
      </c>
      <c r="D34" s="232" t="e">
        <f>IF(Tabla3[[#This Row],[Línea estratégica]]="","",#REF!)</f>
        <v>#REF!</v>
      </c>
      <c r="E34" s="232" t="e">
        <f>IF(Tabla3[[#This Row],[Línea estratégica]]="","",#REF!)</f>
        <v>#REF!</v>
      </c>
      <c r="F34" s="232" t="e">
        <f>IF(Tabla3[[#This Row],[Línea estratégica]]="","",#REF!)</f>
        <v>#REF!</v>
      </c>
      <c r="G34" s="233" t="s">
        <v>761</v>
      </c>
      <c r="H34" s="234" t="str">
        <f>IFERROR(VLOOKUP(Tabla3[[#This Row],[Línea estratégica]],Obj!$B$57:$C$90,2,FALSE),"")</f>
        <v>Le.1</v>
      </c>
      <c r="I34" s="233" t="s">
        <v>830</v>
      </c>
      <c r="J34" s="234" t="str">
        <f>IFERROR(VLOOKUP($I34,Obj!$D$132:$E$147,2,FALSE),"")</f>
        <v>Obj1.1</v>
      </c>
      <c r="K34" s="233" t="s">
        <v>851</v>
      </c>
      <c r="L34" s="254" t="s">
        <v>1324</v>
      </c>
      <c r="M34" s="149" t="s">
        <v>2036</v>
      </c>
      <c r="N34" s="233" t="s">
        <v>2034</v>
      </c>
      <c r="O34" s="235"/>
      <c r="P34" s="238">
        <v>1</v>
      </c>
      <c r="Q34" s="235"/>
      <c r="R34" s="235"/>
      <c r="S34" s="235"/>
      <c r="T34" s="236"/>
      <c r="U34" s="237"/>
      <c r="V34" s="255" t="s">
        <v>1287</v>
      </c>
      <c r="W34" s="29"/>
      <c r="X34" s="29"/>
      <c r="Y34" s="28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</row>
    <row r="35" spans="2:47" s="27" customFormat="1" ht="105" x14ac:dyDescent="0.25">
      <c r="B35" s="233" t="s">
        <v>1265</v>
      </c>
      <c r="C35" s="232" t="e">
        <f>IF(Tabla3[[#This Row],[Línea estratégica]]="","",#REF!)</f>
        <v>#REF!</v>
      </c>
      <c r="D35" s="232" t="e">
        <f>IF(Tabla3[[#This Row],[Línea estratégica]]="","",#REF!)</f>
        <v>#REF!</v>
      </c>
      <c r="E35" s="232" t="e">
        <f>IF(Tabla3[[#This Row],[Línea estratégica]]="","",#REF!)</f>
        <v>#REF!</v>
      </c>
      <c r="F35" s="232" t="e">
        <f>IF(Tabla3[[#This Row],[Línea estratégica]]="","",#REF!)</f>
        <v>#REF!</v>
      </c>
      <c r="G35" s="233" t="s">
        <v>762</v>
      </c>
      <c r="H35" s="234" t="str">
        <f>IFERROR(VLOOKUP(Tabla3[[#This Row],[Línea estratégica]],Obj!$B$57:$C$90,2,FALSE),"")</f>
        <v>Le.2</v>
      </c>
      <c r="I35" s="233" t="s">
        <v>840</v>
      </c>
      <c r="J35" s="234" t="str">
        <f>IFERROR(VLOOKUP($I35,Obj!$D$132:$E$147,2,FALSE),"")</f>
        <v>Obj2.2</v>
      </c>
      <c r="K35" s="233" t="s">
        <v>805</v>
      </c>
      <c r="L35" s="254" t="s">
        <v>1325</v>
      </c>
      <c r="M35" s="149" t="s">
        <v>2033</v>
      </c>
      <c r="N35" s="233" t="s">
        <v>2034</v>
      </c>
      <c r="O35" s="235"/>
      <c r="P35" s="238">
        <v>1</v>
      </c>
      <c r="Q35" s="235"/>
      <c r="R35" s="235"/>
      <c r="S35" s="235"/>
      <c r="T35" s="236"/>
      <c r="U35" s="237"/>
      <c r="V35" s="255" t="s">
        <v>1287</v>
      </c>
      <c r="W35" s="29"/>
      <c r="X35" s="29"/>
      <c r="Y35" s="28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</row>
    <row r="36" spans="2:47" s="27" customFormat="1" ht="75" x14ac:dyDescent="0.25">
      <c r="B36" s="233" t="s">
        <v>1265</v>
      </c>
      <c r="C36" s="232" t="e">
        <f>IF(Tabla3[[#This Row],[Línea estratégica]]="","",#REF!)</f>
        <v>#REF!</v>
      </c>
      <c r="D36" s="232" t="e">
        <f>IF(Tabla3[[#This Row],[Línea estratégica]]="","",#REF!)</f>
        <v>#REF!</v>
      </c>
      <c r="E36" s="232" t="e">
        <f>IF(Tabla3[[#This Row],[Línea estratégica]]="","",#REF!)</f>
        <v>#REF!</v>
      </c>
      <c r="F36" s="232" t="e">
        <f>IF(Tabla3[[#This Row],[Línea estratégica]]="","",#REF!)</f>
        <v>#REF!</v>
      </c>
      <c r="G36" s="233" t="s">
        <v>762</v>
      </c>
      <c r="H36" s="234" t="str">
        <f>IFERROR(VLOOKUP(Tabla3[[#This Row],[Línea estratégica]],Obj!$B$57:$C$90,2,FALSE),"")</f>
        <v>Le.2</v>
      </c>
      <c r="I36" s="233" t="s">
        <v>840</v>
      </c>
      <c r="J36" s="234" t="str">
        <f>IFERROR(VLOOKUP($I36,Obj!$D$132:$E$147,2,FALSE),"")</f>
        <v>Obj2.2</v>
      </c>
      <c r="K36" s="233" t="s">
        <v>847</v>
      </c>
      <c r="L36" s="254" t="s">
        <v>1326</v>
      </c>
      <c r="M36" s="149" t="s">
        <v>2037</v>
      </c>
      <c r="N36" s="233" t="s">
        <v>2034</v>
      </c>
      <c r="O36" s="235"/>
      <c r="P36" s="238">
        <v>0.8</v>
      </c>
      <c r="Q36" s="235"/>
      <c r="R36" s="235"/>
      <c r="S36" s="235"/>
      <c r="T36" s="236"/>
      <c r="U36" s="237"/>
      <c r="V36" s="255" t="s">
        <v>1287</v>
      </c>
      <c r="W36" s="29"/>
      <c r="X36" s="29"/>
      <c r="Y36" s="28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</row>
    <row r="37" spans="2:47" s="27" customFormat="1" ht="75" x14ac:dyDescent="0.25">
      <c r="B37" s="233" t="s">
        <v>1265</v>
      </c>
      <c r="C37" s="232" t="e">
        <f>IF(Tabla3[[#This Row],[Línea estratégica]]="","",#REF!)</f>
        <v>#REF!</v>
      </c>
      <c r="D37" s="232" t="e">
        <f>IF(Tabla3[[#This Row],[Línea estratégica]]="","",#REF!)</f>
        <v>#REF!</v>
      </c>
      <c r="E37" s="232" t="e">
        <f>IF(Tabla3[[#This Row],[Línea estratégica]]="","",#REF!)</f>
        <v>#REF!</v>
      </c>
      <c r="F37" s="232" t="e">
        <f>IF(Tabla3[[#This Row],[Línea estratégica]]="","",#REF!)</f>
        <v>#REF!</v>
      </c>
      <c r="G37" s="233" t="s">
        <v>762</v>
      </c>
      <c r="H37" s="234" t="str">
        <f>IFERROR(VLOOKUP(Tabla3[[#This Row],[Línea estratégica]],Obj!$B$57:$C$90,2,FALSE),"")</f>
        <v>Le.2</v>
      </c>
      <c r="I37" s="233" t="s">
        <v>840</v>
      </c>
      <c r="J37" s="234" t="str">
        <f>IFERROR(VLOOKUP($I37,Obj!$D$132:$E$147,2,FALSE),"")</f>
        <v>Obj2.2</v>
      </c>
      <c r="K37" s="233" t="s">
        <v>847</v>
      </c>
      <c r="L37" s="254" t="s">
        <v>1327</v>
      </c>
      <c r="M37" s="149" t="s">
        <v>2038</v>
      </c>
      <c r="N37" s="233" t="s">
        <v>2034</v>
      </c>
      <c r="O37" s="235"/>
      <c r="P37" s="238">
        <v>1</v>
      </c>
      <c r="Q37" s="235"/>
      <c r="R37" s="235"/>
      <c r="S37" s="235"/>
      <c r="T37" s="236"/>
      <c r="U37" s="237"/>
      <c r="V37" s="255" t="s">
        <v>1287</v>
      </c>
      <c r="W37" s="29"/>
      <c r="X37" s="29"/>
      <c r="Y37" s="28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</row>
    <row r="38" spans="2:47" s="27" customFormat="1" ht="75" x14ac:dyDescent="0.25">
      <c r="B38" s="233" t="s">
        <v>1265</v>
      </c>
      <c r="C38" s="232" t="e">
        <f>IF(Tabla3[[#This Row],[Línea estratégica]]="","",#REF!)</f>
        <v>#REF!</v>
      </c>
      <c r="D38" s="232" t="e">
        <f>IF(Tabla3[[#This Row],[Línea estratégica]]="","",#REF!)</f>
        <v>#REF!</v>
      </c>
      <c r="E38" s="232" t="e">
        <f>IF(Tabla3[[#This Row],[Línea estratégica]]="","",#REF!)</f>
        <v>#REF!</v>
      </c>
      <c r="F38" s="232" t="e">
        <f>IF(Tabla3[[#This Row],[Línea estratégica]]="","",#REF!)</f>
        <v>#REF!</v>
      </c>
      <c r="G38" s="233" t="s">
        <v>762</v>
      </c>
      <c r="H38" s="234" t="str">
        <f>IFERROR(VLOOKUP(Tabla3[[#This Row],[Línea estratégica]],Obj!$B$57:$C$90,2,FALSE),"")</f>
        <v>Le.2</v>
      </c>
      <c r="I38" s="233" t="s">
        <v>840</v>
      </c>
      <c r="J38" s="234" t="str">
        <f>IFERROR(VLOOKUP($I38,Obj!$D$132:$E$147,2,FALSE),"")</f>
        <v>Obj2.2</v>
      </c>
      <c r="K38" s="233" t="s">
        <v>847</v>
      </c>
      <c r="L38" s="254" t="s">
        <v>1328</v>
      </c>
      <c r="M38" s="149" t="s">
        <v>2039</v>
      </c>
      <c r="N38" s="233" t="s">
        <v>2034</v>
      </c>
      <c r="O38" s="235"/>
      <c r="P38" s="238">
        <v>1</v>
      </c>
      <c r="Q38" s="235"/>
      <c r="R38" s="235"/>
      <c r="S38" s="235"/>
      <c r="T38" s="236"/>
      <c r="U38" s="237"/>
      <c r="V38" s="255" t="s">
        <v>1287</v>
      </c>
      <c r="W38" s="29"/>
      <c r="X38" s="29"/>
      <c r="Y38" s="28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</row>
    <row r="39" spans="2:47" s="27" customFormat="1" ht="75" x14ac:dyDescent="0.25">
      <c r="B39" s="233" t="s">
        <v>1265</v>
      </c>
      <c r="C39" s="232" t="e">
        <f>IF(Tabla3[[#This Row],[Línea estratégica]]="","",#REF!)</f>
        <v>#REF!</v>
      </c>
      <c r="D39" s="232" t="e">
        <f>IF(Tabla3[[#This Row],[Línea estratégica]]="","",#REF!)</f>
        <v>#REF!</v>
      </c>
      <c r="E39" s="232" t="e">
        <f>IF(Tabla3[[#This Row],[Línea estratégica]]="","",#REF!)</f>
        <v>#REF!</v>
      </c>
      <c r="F39" s="232" t="e">
        <f>IF(Tabla3[[#This Row],[Línea estratégica]]="","",#REF!)</f>
        <v>#REF!</v>
      </c>
      <c r="G39" s="233" t="s">
        <v>762</v>
      </c>
      <c r="H39" s="234" t="str">
        <f>IFERROR(VLOOKUP(Tabla3[[#This Row],[Línea estratégica]],Obj!$B$57:$C$90,2,FALSE),"")</f>
        <v>Le.2</v>
      </c>
      <c r="I39" s="233" t="s">
        <v>840</v>
      </c>
      <c r="J39" s="234" t="str">
        <f>IFERROR(VLOOKUP($I39,Obj!$D$132:$E$147,2,FALSE),"")</f>
        <v>Obj2.2</v>
      </c>
      <c r="K39" s="233" t="s">
        <v>847</v>
      </c>
      <c r="L39" s="254" t="s">
        <v>1329</v>
      </c>
      <c r="M39" s="149" t="s">
        <v>2040</v>
      </c>
      <c r="N39" s="233" t="s">
        <v>2034</v>
      </c>
      <c r="O39" s="235"/>
      <c r="P39" s="238">
        <v>1</v>
      </c>
      <c r="Q39" s="235"/>
      <c r="R39" s="235"/>
      <c r="S39" s="235"/>
      <c r="T39" s="236"/>
      <c r="U39" s="237"/>
      <c r="V39" s="255" t="s">
        <v>1287</v>
      </c>
      <c r="W39" s="29"/>
      <c r="X39" s="29"/>
      <c r="Y39" s="28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</row>
    <row r="40" spans="2:47" s="27" customFormat="1" ht="75" x14ac:dyDescent="0.25">
      <c r="B40" s="233" t="s">
        <v>1265</v>
      </c>
      <c r="C40" s="232" t="e">
        <f>IF(Tabla3[[#This Row],[Línea estratégica]]="","",#REF!)</f>
        <v>#REF!</v>
      </c>
      <c r="D40" s="232" t="e">
        <f>IF(Tabla3[[#This Row],[Línea estratégica]]="","",#REF!)</f>
        <v>#REF!</v>
      </c>
      <c r="E40" s="232" t="e">
        <f>IF(Tabla3[[#This Row],[Línea estratégica]]="","",#REF!)</f>
        <v>#REF!</v>
      </c>
      <c r="F40" s="232" t="e">
        <f>IF(Tabla3[[#This Row],[Línea estratégica]]="","",#REF!)</f>
        <v>#REF!</v>
      </c>
      <c r="G40" s="233" t="s">
        <v>762</v>
      </c>
      <c r="H40" s="234" t="str">
        <f>IFERROR(VLOOKUP(Tabla3[[#This Row],[Línea estratégica]],Obj!$B$57:$C$90,2,FALSE),"")</f>
        <v>Le.2</v>
      </c>
      <c r="I40" s="233" t="s">
        <v>840</v>
      </c>
      <c r="J40" s="234" t="str">
        <f>IFERROR(VLOOKUP($I40,Obj!$D$132:$E$147,2,FALSE),"")</f>
        <v>Obj2.2</v>
      </c>
      <c r="K40" s="233" t="s">
        <v>847</v>
      </c>
      <c r="L40" s="254" t="s">
        <v>1330</v>
      </c>
      <c r="M40" s="149" t="s">
        <v>2041</v>
      </c>
      <c r="N40" s="233" t="s">
        <v>2034</v>
      </c>
      <c r="O40" s="235"/>
      <c r="P40" s="238">
        <v>1</v>
      </c>
      <c r="Q40" s="235"/>
      <c r="R40" s="235"/>
      <c r="S40" s="235"/>
      <c r="T40" s="236"/>
      <c r="U40" s="237"/>
      <c r="V40" s="255" t="s">
        <v>1287</v>
      </c>
      <c r="W40" s="29"/>
      <c r="X40" s="29"/>
      <c r="Y40" s="28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</row>
    <row r="41" spans="2:47" s="27" customFormat="1" ht="75" x14ac:dyDescent="0.25">
      <c r="B41" s="233" t="s">
        <v>1265</v>
      </c>
      <c r="C41" s="232" t="e">
        <f>IF(Tabla3[[#This Row],[Línea estratégica]]="","",#REF!)</f>
        <v>#REF!</v>
      </c>
      <c r="D41" s="232" t="e">
        <f>IF(Tabla3[[#This Row],[Línea estratégica]]="","",#REF!)</f>
        <v>#REF!</v>
      </c>
      <c r="E41" s="232" t="e">
        <f>IF(Tabla3[[#This Row],[Línea estratégica]]="","",#REF!)</f>
        <v>#REF!</v>
      </c>
      <c r="F41" s="232" t="e">
        <f>IF(Tabla3[[#This Row],[Línea estratégica]]="","",#REF!)</f>
        <v>#REF!</v>
      </c>
      <c r="G41" s="233" t="s">
        <v>762</v>
      </c>
      <c r="H41" s="234" t="str">
        <f>IFERROR(VLOOKUP(Tabla3[[#This Row],[Línea estratégica]],Obj!$B$57:$C$90,2,FALSE),"")</f>
        <v>Le.2</v>
      </c>
      <c r="I41" s="233" t="s">
        <v>840</v>
      </c>
      <c r="J41" s="234" t="str">
        <f>IFERROR(VLOOKUP($I41,Obj!$D$132:$E$147,2,FALSE),"")</f>
        <v>Obj2.2</v>
      </c>
      <c r="K41" s="233" t="s">
        <v>847</v>
      </c>
      <c r="L41" s="254" t="s">
        <v>1331</v>
      </c>
      <c r="M41" s="149" t="s">
        <v>2042</v>
      </c>
      <c r="N41" s="233" t="s">
        <v>2034</v>
      </c>
      <c r="O41" s="235"/>
      <c r="P41" s="238">
        <v>1</v>
      </c>
      <c r="Q41" s="235"/>
      <c r="R41" s="235"/>
      <c r="S41" s="235"/>
      <c r="T41" s="236"/>
      <c r="U41" s="237"/>
      <c r="V41" s="255" t="s">
        <v>1287</v>
      </c>
      <c r="W41" s="29"/>
      <c r="X41" s="29"/>
      <c r="Y41" s="28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</row>
    <row r="42" spans="2:47" s="27" customFormat="1" ht="90" x14ac:dyDescent="0.25">
      <c r="B42" s="233" t="s">
        <v>1267</v>
      </c>
      <c r="C42" s="232" t="e">
        <f>IF(Tabla3[[#This Row],[Línea estratégica]]="","",#REF!)</f>
        <v>#REF!</v>
      </c>
      <c r="D42" s="232" t="e">
        <f>IF(Tabla3[[#This Row],[Línea estratégica]]="","",#REF!)</f>
        <v>#REF!</v>
      </c>
      <c r="E42" s="232" t="e">
        <f>IF(Tabla3[[#This Row],[Línea estratégica]]="","",#REF!)</f>
        <v>#REF!</v>
      </c>
      <c r="F42" s="232" t="e">
        <f>IF(Tabla3[[#This Row],[Línea estratégica]]="","",#REF!)</f>
        <v>#REF!</v>
      </c>
      <c r="G42" s="233" t="s">
        <v>761</v>
      </c>
      <c r="H42" s="234" t="str">
        <f>IFERROR(VLOOKUP(Tabla3[[#This Row],[Línea estratégica]],Obj!$B$57:$C$90,2,FALSE),"")</f>
        <v>Le.1</v>
      </c>
      <c r="I42" s="233" t="s">
        <v>835</v>
      </c>
      <c r="J42" s="234" t="str">
        <f>IFERROR(VLOOKUP($I42,Obj!$D$132:$E$147,2,FALSE),"")</f>
        <v>Obj1.6</v>
      </c>
      <c r="K42" s="233" t="s">
        <v>785</v>
      </c>
      <c r="L42" s="254" t="s">
        <v>1332</v>
      </c>
      <c r="M42" s="149" t="s">
        <v>2043</v>
      </c>
      <c r="N42" s="233" t="s">
        <v>2034</v>
      </c>
      <c r="O42" s="235"/>
      <c r="P42" s="238">
        <v>0.8</v>
      </c>
      <c r="Q42" s="235"/>
      <c r="R42" s="235"/>
      <c r="S42" s="235"/>
      <c r="T42" s="236"/>
      <c r="U42" s="237"/>
      <c r="V42" s="255" t="s">
        <v>1283</v>
      </c>
      <c r="W42" s="29"/>
      <c r="X42" s="29"/>
      <c r="Y42" s="28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</row>
    <row r="43" spans="2:47" s="27" customFormat="1" ht="240" x14ac:dyDescent="0.25">
      <c r="B43" s="233" t="s">
        <v>1267</v>
      </c>
      <c r="C43" s="232" t="e">
        <f>IF(Tabla3[[#This Row],[Línea estratégica]]="","",#REF!)</f>
        <v>#REF!</v>
      </c>
      <c r="D43" s="232" t="e">
        <f>IF(Tabla3[[#This Row],[Línea estratégica]]="","",#REF!)</f>
        <v>#REF!</v>
      </c>
      <c r="E43" s="232" t="e">
        <f>IF(Tabla3[[#This Row],[Línea estratégica]]="","",#REF!)</f>
        <v>#REF!</v>
      </c>
      <c r="F43" s="232" t="e">
        <f>IF(Tabla3[[#This Row],[Línea estratégica]]="","",#REF!)</f>
        <v>#REF!</v>
      </c>
      <c r="G43" s="233" t="s">
        <v>763</v>
      </c>
      <c r="H43" s="234" t="str">
        <f>IFERROR(VLOOKUP(Tabla3[[#This Row],[Línea estratégica]],Obj!$B$57:$C$90,2,FALSE),"")</f>
        <v>Le.3</v>
      </c>
      <c r="I43" s="233" t="s">
        <v>841</v>
      </c>
      <c r="J43" s="234" t="str">
        <f>IFERROR(VLOOKUP($I43,Obj!$D$132:$E$147,2,FALSE),"")</f>
        <v>Obj3.1</v>
      </c>
      <c r="K43" s="233" t="s">
        <v>849</v>
      </c>
      <c r="L43" s="254" t="s">
        <v>1333</v>
      </c>
      <c r="M43" s="149" t="s">
        <v>2044</v>
      </c>
      <c r="N43" s="233" t="s">
        <v>2034</v>
      </c>
      <c r="O43" s="235"/>
      <c r="P43" s="238">
        <v>0.8</v>
      </c>
      <c r="Q43" s="235"/>
      <c r="R43" s="235"/>
      <c r="S43" s="235"/>
      <c r="T43" s="236"/>
      <c r="U43" s="237"/>
      <c r="V43" s="255" t="s">
        <v>1280</v>
      </c>
      <c r="W43" s="29"/>
      <c r="X43" s="29"/>
      <c r="Y43" s="28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</row>
    <row r="44" spans="2:47" s="27" customFormat="1" ht="90" x14ac:dyDescent="0.25">
      <c r="B44" s="233" t="s">
        <v>1261</v>
      </c>
      <c r="C44" s="232" t="e">
        <f>IF(Tabla3[[#This Row],[Línea estratégica]]="","",#REF!)</f>
        <v>#REF!</v>
      </c>
      <c r="D44" s="232" t="e">
        <f>IF(Tabla3[[#This Row],[Línea estratégica]]="","",#REF!)</f>
        <v>#REF!</v>
      </c>
      <c r="E44" s="232" t="e">
        <f>IF(Tabla3[[#This Row],[Línea estratégica]]="","",#REF!)</f>
        <v>#REF!</v>
      </c>
      <c r="F44" s="232" t="e">
        <f>IF(Tabla3[[#This Row],[Línea estratégica]]="","",#REF!)</f>
        <v>#REF!</v>
      </c>
      <c r="G44" s="233" t="s">
        <v>761</v>
      </c>
      <c r="H44" s="234" t="str">
        <f>IFERROR(VLOOKUP(Tabla3[[#This Row],[Línea estratégica]],Obj!$B$57:$C$90,2,FALSE),"")</f>
        <v>Le.1</v>
      </c>
      <c r="I44" s="233" t="s">
        <v>835</v>
      </c>
      <c r="J44" s="234" t="str">
        <f>IFERROR(VLOOKUP($I44,Obj!$D$132:$E$147,2,FALSE),"")</f>
        <v>Obj1.6</v>
      </c>
      <c r="K44" s="233" t="s">
        <v>846</v>
      </c>
      <c r="L44" s="254" t="s">
        <v>1334</v>
      </c>
      <c r="M44" s="149" t="s">
        <v>2013</v>
      </c>
      <c r="N44" s="233" t="s">
        <v>2034</v>
      </c>
      <c r="O44" s="235"/>
      <c r="P44" s="238">
        <v>1</v>
      </c>
      <c r="Q44" s="235"/>
      <c r="R44" s="235"/>
      <c r="S44" s="235"/>
      <c r="T44" s="236"/>
      <c r="U44" s="237"/>
      <c r="V44" s="255" t="s">
        <v>1286</v>
      </c>
      <c r="W44" s="29"/>
      <c r="X44" s="29"/>
      <c r="Y44" s="28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</row>
    <row r="45" spans="2:47" s="27" customFormat="1" ht="105" x14ac:dyDescent="0.25">
      <c r="B45" s="233" t="s">
        <v>1261</v>
      </c>
      <c r="C45" s="232" t="e">
        <f>IF(Tabla3[[#This Row],[Línea estratégica]]="","",#REF!)</f>
        <v>#REF!</v>
      </c>
      <c r="D45" s="232" t="e">
        <f>IF(Tabla3[[#This Row],[Línea estratégica]]="","",#REF!)</f>
        <v>#REF!</v>
      </c>
      <c r="E45" s="232" t="e">
        <f>IF(Tabla3[[#This Row],[Línea estratégica]]="","",#REF!)</f>
        <v>#REF!</v>
      </c>
      <c r="F45" s="232" t="e">
        <f>IF(Tabla3[[#This Row],[Línea estratégica]]="","",#REF!)</f>
        <v>#REF!</v>
      </c>
      <c r="G45" s="233" t="s">
        <v>761</v>
      </c>
      <c r="H45" s="234" t="str">
        <f>IFERROR(VLOOKUP(Tabla3[[#This Row],[Línea estratégica]],Obj!$B$57:$C$90,2,FALSE),"")</f>
        <v>Le.1</v>
      </c>
      <c r="I45" s="233" t="s">
        <v>835</v>
      </c>
      <c r="J45" s="234" t="str">
        <f>IFERROR(VLOOKUP($I45,Obj!$D$132:$E$147,2,FALSE),"")</f>
        <v>Obj1.6</v>
      </c>
      <c r="K45" s="233" t="s">
        <v>783</v>
      </c>
      <c r="L45" s="254" t="s">
        <v>1335</v>
      </c>
      <c r="M45" s="149" t="s">
        <v>2045</v>
      </c>
      <c r="N45" s="233" t="s">
        <v>2034</v>
      </c>
      <c r="O45" s="235"/>
      <c r="P45" s="238">
        <v>1</v>
      </c>
      <c r="Q45" s="235"/>
      <c r="R45" s="235"/>
      <c r="S45" s="235"/>
      <c r="T45" s="236"/>
      <c r="U45" s="237"/>
      <c r="V45" s="255" t="s">
        <v>1286</v>
      </c>
      <c r="W45" s="29"/>
      <c r="X45" s="29"/>
      <c r="Y45" s="28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</row>
    <row r="46" spans="2:47" s="27" customFormat="1" ht="90" x14ac:dyDescent="0.25">
      <c r="B46" s="233" t="s">
        <v>1261</v>
      </c>
      <c r="C46" s="232" t="e">
        <f>IF(Tabla3[[#This Row],[Línea estratégica]]="","",#REF!)</f>
        <v>#REF!</v>
      </c>
      <c r="D46" s="232" t="e">
        <f>IF(Tabla3[[#This Row],[Línea estratégica]]="","",#REF!)</f>
        <v>#REF!</v>
      </c>
      <c r="E46" s="232" t="e">
        <f>IF(Tabla3[[#This Row],[Línea estratégica]]="","",#REF!)</f>
        <v>#REF!</v>
      </c>
      <c r="F46" s="232" t="e">
        <f>IF(Tabla3[[#This Row],[Línea estratégica]]="","",#REF!)</f>
        <v>#REF!</v>
      </c>
      <c r="G46" s="233" t="s">
        <v>761</v>
      </c>
      <c r="H46" s="234" t="str">
        <f>IFERROR(VLOOKUP(Tabla3[[#This Row],[Línea estratégica]],Obj!$B$57:$C$90,2,FALSE),"")</f>
        <v>Le.1</v>
      </c>
      <c r="I46" s="233" t="s">
        <v>835</v>
      </c>
      <c r="J46" s="234" t="str">
        <f>IFERROR(VLOOKUP($I46,Obj!$D$132:$E$147,2,FALSE),"")</f>
        <v>Obj1.6</v>
      </c>
      <c r="K46" s="233" t="s">
        <v>786</v>
      </c>
      <c r="L46" s="254" t="s">
        <v>1336</v>
      </c>
      <c r="M46" s="149" t="s">
        <v>2046</v>
      </c>
      <c r="N46" s="233" t="s">
        <v>2034</v>
      </c>
      <c r="O46" s="235"/>
      <c r="P46" s="238">
        <v>0.8</v>
      </c>
      <c r="Q46" s="235"/>
      <c r="R46" s="235"/>
      <c r="S46" s="235"/>
      <c r="T46" s="236"/>
      <c r="U46" s="237"/>
      <c r="V46" s="255" t="s">
        <v>1286</v>
      </c>
      <c r="W46" s="29"/>
      <c r="X46" s="29"/>
      <c r="Y46" s="28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</row>
    <row r="47" spans="2:47" s="27" customFormat="1" ht="90" x14ac:dyDescent="0.25">
      <c r="B47" s="233" t="s">
        <v>1261</v>
      </c>
      <c r="C47" s="232" t="e">
        <f>IF(Tabla3[[#This Row],[Línea estratégica]]="","",#REF!)</f>
        <v>#REF!</v>
      </c>
      <c r="D47" s="232" t="e">
        <f>IF(Tabla3[[#This Row],[Línea estratégica]]="","",#REF!)</f>
        <v>#REF!</v>
      </c>
      <c r="E47" s="232" t="e">
        <f>IF(Tabla3[[#This Row],[Línea estratégica]]="","",#REF!)</f>
        <v>#REF!</v>
      </c>
      <c r="F47" s="232" t="e">
        <f>IF(Tabla3[[#This Row],[Línea estratégica]]="","",#REF!)</f>
        <v>#REF!</v>
      </c>
      <c r="G47" s="233" t="s">
        <v>761</v>
      </c>
      <c r="H47" s="234" t="str">
        <f>IFERROR(VLOOKUP(Tabla3[[#This Row],[Línea estratégica]],Obj!$B$57:$C$90,2,FALSE),"")</f>
        <v>Le.1</v>
      </c>
      <c r="I47" s="233" t="s">
        <v>835</v>
      </c>
      <c r="J47" s="234" t="str">
        <f>IFERROR(VLOOKUP($I47,Obj!$D$132:$E$147,2,FALSE),"")</f>
        <v>Obj1.6</v>
      </c>
      <c r="K47" s="233" t="s">
        <v>846</v>
      </c>
      <c r="L47" s="254" t="s">
        <v>1337</v>
      </c>
      <c r="M47" s="149" t="s">
        <v>2047</v>
      </c>
      <c r="N47" s="233" t="s">
        <v>2034</v>
      </c>
      <c r="O47" s="235"/>
      <c r="P47" s="238">
        <v>1</v>
      </c>
      <c r="Q47" s="235"/>
      <c r="R47" s="235"/>
      <c r="S47" s="235"/>
      <c r="T47" s="236"/>
      <c r="U47" s="237"/>
      <c r="V47" s="255" t="s">
        <v>1286</v>
      </c>
      <c r="W47" s="29"/>
      <c r="X47" s="29"/>
      <c r="Y47" s="28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</row>
    <row r="48" spans="2:47" s="27" customFormat="1" ht="90" x14ac:dyDescent="0.25">
      <c r="B48" s="233" t="s">
        <v>1261</v>
      </c>
      <c r="C48" s="232" t="e">
        <f>IF(Tabla3[[#This Row],[Línea estratégica]]="","",#REF!)</f>
        <v>#REF!</v>
      </c>
      <c r="D48" s="232" t="e">
        <f>IF(Tabla3[[#This Row],[Línea estratégica]]="","",#REF!)</f>
        <v>#REF!</v>
      </c>
      <c r="E48" s="232" t="e">
        <f>IF(Tabla3[[#This Row],[Línea estratégica]]="","",#REF!)</f>
        <v>#REF!</v>
      </c>
      <c r="F48" s="232" t="e">
        <f>IF(Tabla3[[#This Row],[Línea estratégica]]="","",#REF!)</f>
        <v>#REF!</v>
      </c>
      <c r="G48" s="233" t="s">
        <v>761</v>
      </c>
      <c r="H48" s="234" t="str">
        <f>IFERROR(VLOOKUP(Tabla3[[#This Row],[Línea estratégica]],Obj!$B$57:$C$90,2,FALSE),"")</f>
        <v>Le.1</v>
      </c>
      <c r="I48" s="233" t="s">
        <v>835</v>
      </c>
      <c r="J48" s="234" t="str">
        <f>IFERROR(VLOOKUP($I48,Obj!$D$132:$E$147,2,FALSE),"")</f>
        <v>Obj1.6</v>
      </c>
      <c r="K48" s="233" t="s">
        <v>846</v>
      </c>
      <c r="L48" s="254" t="s">
        <v>1338</v>
      </c>
      <c r="M48" s="149" t="s">
        <v>2048</v>
      </c>
      <c r="N48" s="233" t="s">
        <v>2034</v>
      </c>
      <c r="O48" s="235"/>
      <c r="P48" s="238">
        <v>0.8</v>
      </c>
      <c r="Q48" s="235"/>
      <c r="R48" s="235"/>
      <c r="S48" s="235"/>
      <c r="T48" s="236"/>
      <c r="U48" s="237"/>
      <c r="V48" s="255" t="s">
        <v>1286</v>
      </c>
      <c r="W48" s="29"/>
      <c r="X48" s="29"/>
      <c r="Y48" s="28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</row>
    <row r="49" spans="2:47" s="27" customFormat="1" ht="90" x14ac:dyDescent="0.25">
      <c r="B49" s="233" t="s">
        <v>1259</v>
      </c>
      <c r="C49" s="232" t="e">
        <f>IF(Tabla3[[#This Row],[Línea estratégica]]="","",#REF!)</f>
        <v>#REF!</v>
      </c>
      <c r="D49" s="232" t="e">
        <f>IF(Tabla3[[#This Row],[Línea estratégica]]="","",#REF!)</f>
        <v>#REF!</v>
      </c>
      <c r="E49" s="232" t="e">
        <f>IF(Tabla3[[#This Row],[Línea estratégica]]="","",#REF!)</f>
        <v>#REF!</v>
      </c>
      <c r="F49" s="232" t="e">
        <f>IF(Tabla3[[#This Row],[Línea estratégica]]="","",#REF!)</f>
        <v>#REF!</v>
      </c>
      <c r="G49" s="233" t="s">
        <v>761</v>
      </c>
      <c r="H49" s="234" t="str">
        <f>IFERROR(VLOOKUP(Tabla3[[#This Row],[Línea estratégica]],Obj!$B$57:$C$90,2,FALSE),"")</f>
        <v>Le.1</v>
      </c>
      <c r="I49" s="233" t="s">
        <v>831</v>
      </c>
      <c r="J49" s="234" t="str">
        <f>IFERROR(VLOOKUP($I49,Obj!$D$132:$E$147,2,FALSE),"")</f>
        <v>Obj1.2</v>
      </c>
      <c r="K49" s="233" t="s">
        <v>774</v>
      </c>
      <c r="L49" s="254" t="s">
        <v>1339</v>
      </c>
      <c r="M49" s="149" t="s">
        <v>2049</v>
      </c>
      <c r="N49" s="233" t="s">
        <v>2034</v>
      </c>
      <c r="O49" s="235"/>
      <c r="P49" s="238">
        <v>1</v>
      </c>
      <c r="Q49" s="235"/>
      <c r="R49" s="235"/>
      <c r="S49" s="235"/>
      <c r="T49" s="236"/>
      <c r="U49" s="237"/>
      <c r="V49" s="255" t="s">
        <v>1280</v>
      </c>
      <c r="W49" s="29"/>
      <c r="X49" s="29"/>
      <c r="Y49" s="28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</row>
    <row r="50" spans="2:47" s="27" customFormat="1" ht="105" x14ac:dyDescent="0.25">
      <c r="B50" s="233" t="s">
        <v>1259</v>
      </c>
      <c r="C50" s="232" t="e">
        <f>IF(Tabla3[[#This Row],[Línea estratégica]]="","",#REF!)</f>
        <v>#REF!</v>
      </c>
      <c r="D50" s="232" t="e">
        <f>IF(Tabla3[[#This Row],[Línea estratégica]]="","",#REF!)</f>
        <v>#REF!</v>
      </c>
      <c r="E50" s="232" t="e">
        <f>IF(Tabla3[[#This Row],[Línea estratégica]]="","",#REF!)</f>
        <v>#REF!</v>
      </c>
      <c r="F50" s="232" t="e">
        <f>IF(Tabla3[[#This Row],[Línea estratégica]]="","",#REF!)</f>
        <v>#REF!</v>
      </c>
      <c r="G50" s="233" t="s">
        <v>761</v>
      </c>
      <c r="H50" s="234" t="str">
        <f>IFERROR(VLOOKUP(Tabla3[[#This Row],[Línea estratégica]],Obj!$B$57:$C$90,2,FALSE),"")</f>
        <v>Le.1</v>
      </c>
      <c r="I50" s="233" t="s">
        <v>832</v>
      </c>
      <c r="J50" s="234" t="str">
        <f>IFERROR(VLOOKUP($I50,Obj!$D$132:$E$147,2,FALSE),"")</f>
        <v>Obj1.3</v>
      </c>
      <c r="K50" s="233" t="s">
        <v>776</v>
      </c>
      <c r="L50" s="254" t="s">
        <v>1340</v>
      </c>
      <c r="M50" s="149" t="s">
        <v>2050</v>
      </c>
      <c r="N50" s="233" t="s">
        <v>2034</v>
      </c>
      <c r="O50" s="235"/>
      <c r="P50" s="238">
        <v>0.8</v>
      </c>
      <c r="Q50" s="235"/>
      <c r="R50" s="235"/>
      <c r="S50" s="235"/>
      <c r="T50" s="236"/>
      <c r="U50" s="237"/>
      <c r="V50" s="255" t="s">
        <v>1280</v>
      </c>
      <c r="W50" s="29"/>
      <c r="X50" s="29"/>
      <c r="Y50" s="28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</row>
    <row r="51" spans="2:47" s="27" customFormat="1" ht="105" x14ac:dyDescent="0.25">
      <c r="B51" s="233" t="s">
        <v>1259</v>
      </c>
      <c r="C51" s="232" t="e">
        <f>IF(Tabla3[[#This Row],[Línea estratégica]]="","",#REF!)</f>
        <v>#REF!</v>
      </c>
      <c r="D51" s="232" t="e">
        <f>IF(Tabla3[[#This Row],[Línea estratégica]]="","",#REF!)</f>
        <v>#REF!</v>
      </c>
      <c r="E51" s="232" t="e">
        <f>IF(Tabla3[[#This Row],[Línea estratégica]]="","",#REF!)</f>
        <v>#REF!</v>
      </c>
      <c r="F51" s="232" t="e">
        <f>IF(Tabla3[[#This Row],[Línea estratégica]]="","",#REF!)</f>
        <v>#REF!</v>
      </c>
      <c r="G51" s="233" t="s">
        <v>761</v>
      </c>
      <c r="H51" s="234" t="str">
        <f>IFERROR(VLOOKUP(Tabla3[[#This Row],[Línea estratégica]],Obj!$B$57:$C$90,2,FALSE),"")</f>
        <v>Le.1</v>
      </c>
      <c r="I51" s="233" t="s">
        <v>832</v>
      </c>
      <c r="J51" s="234" t="str">
        <f>IFERROR(VLOOKUP($I51,Obj!$D$132:$E$147,2,FALSE),"")</f>
        <v>Obj1.3</v>
      </c>
      <c r="K51" s="233" t="s">
        <v>776</v>
      </c>
      <c r="L51" s="254" t="s">
        <v>1341</v>
      </c>
      <c r="M51" s="149" t="s">
        <v>2051</v>
      </c>
      <c r="N51" s="233" t="s">
        <v>2034</v>
      </c>
      <c r="O51" s="235"/>
      <c r="P51" s="238">
        <v>0.8</v>
      </c>
      <c r="Q51" s="235"/>
      <c r="R51" s="235"/>
      <c r="S51" s="235"/>
      <c r="T51" s="236"/>
      <c r="U51" s="237"/>
      <c r="V51" s="255" t="s">
        <v>1280</v>
      </c>
      <c r="W51" s="29"/>
      <c r="X51" s="29"/>
      <c r="Y51" s="28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</row>
    <row r="52" spans="2:47" s="27" customFormat="1" ht="90" x14ac:dyDescent="0.25">
      <c r="B52" s="233" t="s">
        <v>1259</v>
      </c>
      <c r="C52" s="232" t="e">
        <f>IF(Tabla3[[#This Row],[Línea estratégica]]="","",#REF!)</f>
        <v>#REF!</v>
      </c>
      <c r="D52" s="232" t="e">
        <f>IF(Tabla3[[#This Row],[Línea estratégica]]="","",#REF!)</f>
        <v>#REF!</v>
      </c>
      <c r="E52" s="232" t="e">
        <f>IF(Tabla3[[#This Row],[Línea estratégica]]="","",#REF!)</f>
        <v>#REF!</v>
      </c>
      <c r="F52" s="232" t="e">
        <f>IF(Tabla3[[#This Row],[Línea estratégica]]="","",#REF!)</f>
        <v>#REF!</v>
      </c>
      <c r="G52" s="233" t="s">
        <v>761</v>
      </c>
      <c r="H52" s="234" t="str">
        <f>IFERROR(VLOOKUP(Tabla3[[#This Row],[Línea estratégica]],Obj!$B$57:$C$90,2,FALSE),"")</f>
        <v>Le.1</v>
      </c>
      <c r="I52" s="233" t="s">
        <v>830</v>
      </c>
      <c r="J52" s="234" t="str">
        <f>IFERROR(VLOOKUP($I52,Obj!$D$132:$E$147,2,FALSE),"")</f>
        <v>Obj1.1</v>
      </c>
      <c r="K52" s="233" t="s">
        <v>768</v>
      </c>
      <c r="L52" s="254" t="s">
        <v>1342</v>
      </c>
      <c r="M52" s="149" t="s">
        <v>2052</v>
      </c>
      <c r="N52" s="233" t="s">
        <v>2034</v>
      </c>
      <c r="O52" s="235"/>
      <c r="P52" s="238">
        <v>0.7</v>
      </c>
      <c r="Q52" s="235"/>
      <c r="R52" s="235"/>
      <c r="S52" s="235"/>
      <c r="T52" s="236"/>
      <c r="U52" s="237"/>
      <c r="V52" s="255" t="s">
        <v>1280</v>
      </c>
      <c r="W52" s="29"/>
      <c r="X52" s="29"/>
      <c r="Y52" s="28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</row>
    <row r="53" spans="2:47" s="27" customFormat="1" ht="90" x14ac:dyDescent="0.25">
      <c r="B53" s="233" t="s">
        <v>1266</v>
      </c>
      <c r="C53" s="232" t="e">
        <f>IF(Tabla3[[#This Row],[Línea estratégica]]="","",#REF!)</f>
        <v>#REF!</v>
      </c>
      <c r="D53" s="232" t="e">
        <f>IF(Tabla3[[#This Row],[Línea estratégica]]="","",#REF!)</f>
        <v>#REF!</v>
      </c>
      <c r="E53" s="232" t="e">
        <f>IF(Tabla3[[#This Row],[Línea estratégica]]="","",#REF!)</f>
        <v>#REF!</v>
      </c>
      <c r="F53" s="232" t="e">
        <f>IF(Tabla3[[#This Row],[Línea estratégica]]="","",#REF!)</f>
        <v>#REF!</v>
      </c>
      <c r="G53" s="233" t="s">
        <v>761</v>
      </c>
      <c r="H53" s="234" t="str">
        <f>IFERROR(VLOOKUP(Tabla3[[#This Row],[Línea estratégica]],Obj!$B$57:$C$90,2,FALSE),"")</f>
        <v>Le.1</v>
      </c>
      <c r="I53" s="233" t="s">
        <v>835</v>
      </c>
      <c r="J53" s="234" t="str">
        <f>IFERROR(VLOOKUP($I53,Obj!$D$132:$E$147,2,FALSE),"")</f>
        <v>Obj1.6</v>
      </c>
      <c r="K53" s="233" t="s">
        <v>846</v>
      </c>
      <c r="L53" s="254" t="s">
        <v>1343</v>
      </c>
      <c r="M53" s="149" t="s">
        <v>2053</v>
      </c>
      <c r="N53" s="233" t="s">
        <v>2034</v>
      </c>
      <c r="O53" s="235"/>
      <c r="P53" s="238">
        <v>0.8</v>
      </c>
      <c r="Q53" s="235"/>
      <c r="R53" s="235"/>
      <c r="S53" s="235"/>
      <c r="T53" s="236"/>
      <c r="U53" s="237"/>
      <c r="V53" s="255" t="s">
        <v>1280</v>
      </c>
      <c r="W53" s="29"/>
      <c r="X53" s="29"/>
      <c r="Y53" s="28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</row>
    <row r="54" spans="2:47" s="27" customFormat="1" ht="90" x14ac:dyDescent="0.25">
      <c r="B54" s="233" t="s">
        <v>1266</v>
      </c>
      <c r="C54" s="232" t="e">
        <f>IF(Tabla3[[#This Row],[Línea estratégica]]="","",#REF!)</f>
        <v>#REF!</v>
      </c>
      <c r="D54" s="232" t="e">
        <f>IF(Tabla3[[#This Row],[Línea estratégica]]="","",#REF!)</f>
        <v>#REF!</v>
      </c>
      <c r="E54" s="232" t="e">
        <f>IF(Tabla3[[#This Row],[Línea estratégica]]="","",#REF!)</f>
        <v>#REF!</v>
      </c>
      <c r="F54" s="232" t="e">
        <f>IF(Tabla3[[#This Row],[Línea estratégica]]="","",#REF!)</f>
        <v>#REF!</v>
      </c>
      <c r="G54" s="233" t="s">
        <v>761</v>
      </c>
      <c r="H54" s="234" t="str">
        <f>IFERROR(VLOOKUP(Tabla3[[#This Row],[Línea estratégica]],Obj!$B$57:$C$90,2,FALSE),"")</f>
        <v>Le.1</v>
      </c>
      <c r="I54" s="233" t="s">
        <v>835</v>
      </c>
      <c r="J54" s="234" t="str">
        <f>IFERROR(VLOOKUP($I54,Obj!$D$132:$E$147,2,FALSE),"")</f>
        <v>Obj1.6</v>
      </c>
      <c r="K54" s="233" t="s">
        <v>846</v>
      </c>
      <c r="L54" s="254" t="s">
        <v>1344</v>
      </c>
      <c r="M54" s="149" t="s">
        <v>2054</v>
      </c>
      <c r="N54" s="233" t="s">
        <v>2034</v>
      </c>
      <c r="O54" s="235"/>
      <c r="P54" s="238">
        <v>0.4</v>
      </c>
      <c r="Q54" s="235"/>
      <c r="R54" s="235"/>
      <c r="S54" s="235"/>
      <c r="T54" s="236"/>
      <c r="U54" s="237"/>
      <c r="V54" s="255" t="s">
        <v>1280</v>
      </c>
      <c r="W54" s="29"/>
      <c r="X54" s="29"/>
      <c r="Y54" s="28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</row>
    <row r="55" spans="2:47" s="27" customFormat="1" ht="135" x14ac:dyDescent="0.25">
      <c r="B55" s="233" t="s">
        <v>1268</v>
      </c>
      <c r="C55" s="232" t="e">
        <f>IF(Tabla3[[#This Row],[Línea estratégica]]="","",#REF!)</f>
        <v>#REF!</v>
      </c>
      <c r="D55" s="232" t="e">
        <f>IF(Tabla3[[#This Row],[Línea estratégica]]="","",#REF!)</f>
        <v>#REF!</v>
      </c>
      <c r="E55" s="232" t="e">
        <f>IF(Tabla3[[#This Row],[Línea estratégica]]="","",#REF!)</f>
        <v>#REF!</v>
      </c>
      <c r="F55" s="232" t="e">
        <f>IF(Tabla3[[#This Row],[Línea estratégica]]="","",#REF!)</f>
        <v>#REF!</v>
      </c>
      <c r="G55" s="233" t="s">
        <v>761</v>
      </c>
      <c r="H55" s="234" t="str">
        <f>IFERROR(VLOOKUP(Tabla3[[#This Row],[Línea estratégica]],Obj!$B$57:$C$90,2,FALSE),"")</f>
        <v>Le.1</v>
      </c>
      <c r="I55" s="233" t="s">
        <v>831</v>
      </c>
      <c r="J55" s="234" t="str">
        <f>IFERROR(VLOOKUP($I55,Obj!$D$132:$E$147,2,FALSE),"")</f>
        <v>Obj1.2</v>
      </c>
      <c r="K55" s="233" t="s">
        <v>773</v>
      </c>
      <c r="L55" s="254" t="s">
        <v>1345</v>
      </c>
      <c r="M55" s="149" t="s">
        <v>2055</v>
      </c>
      <c r="N55" s="233" t="s">
        <v>2034</v>
      </c>
      <c r="O55" s="235">
        <v>4</v>
      </c>
      <c r="P55" s="238">
        <v>1</v>
      </c>
      <c r="Q55" s="235"/>
      <c r="R55" s="235"/>
      <c r="S55" s="235"/>
      <c r="T55" s="236"/>
      <c r="U55" s="237"/>
      <c r="V55" s="255" t="s">
        <v>1280</v>
      </c>
      <c r="W55" s="29"/>
      <c r="X55" s="29"/>
      <c r="Y55" s="28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</row>
    <row r="56" spans="2:47" s="27" customFormat="1" ht="240" x14ac:dyDescent="0.25">
      <c r="B56" s="233" t="s">
        <v>1269</v>
      </c>
      <c r="C56" s="232" t="e">
        <f>IF(Tabla3[[#This Row],[Línea estratégica]]="","",#REF!)</f>
        <v>#REF!</v>
      </c>
      <c r="D56" s="232" t="e">
        <f>IF(Tabla3[[#This Row],[Línea estratégica]]="","",#REF!)</f>
        <v>#REF!</v>
      </c>
      <c r="E56" s="232" t="e">
        <f>IF(Tabla3[[#This Row],[Línea estratégica]]="","",#REF!)</f>
        <v>#REF!</v>
      </c>
      <c r="F56" s="232" t="e">
        <f>IF(Tabla3[[#This Row],[Línea estratégica]]="","",#REF!)</f>
        <v>#REF!</v>
      </c>
      <c r="G56" s="233" t="s">
        <v>763</v>
      </c>
      <c r="H56" s="234" t="str">
        <f>IFERROR(VLOOKUP(Tabla3[[#This Row],[Línea estratégica]],Obj!$B$57:$C$90,2,FALSE),"")</f>
        <v>Le.3</v>
      </c>
      <c r="I56" s="233" t="s">
        <v>841</v>
      </c>
      <c r="J56" s="234" t="str">
        <f>IFERROR(VLOOKUP($I56,Obj!$D$132:$E$147,2,FALSE),"")</f>
        <v>Obj3.1</v>
      </c>
      <c r="K56" s="233" t="s">
        <v>849</v>
      </c>
      <c r="L56" s="254" t="s">
        <v>1346</v>
      </c>
      <c r="M56" s="149" t="s">
        <v>2025</v>
      </c>
      <c r="N56" s="233" t="s">
        <v>2034</v>
      </c>
      <c r="O56" s="235"/>
      <c r="P56" s="238">
        <v>0.85</v>
      </c>
      <c r="Q56" s="235"/>
      <c r="R56" s="235"/>
      <c r="S56" s="235"/>
      <c r="T56" s="236"/>
      <c r="U56" s="237"/>
      <c r="V56" s="255" t="s">
        <v>1280</v>
      </c>
      <c r="W56" s="29"/>
      <c r="X56" s="29"/>
      <c r="Y56" s="28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</row>
    <row r="57" spans="2:47" s="27" customFormat="1" ht="90" x14ac:dyDescent="0.25">
      <c r="B57" s="233" t="s">
        <v>1269</v>
      </c>
      <c r="C57" s="232" t="e">
        <f>IF(Tabla3[[#This Row],[Línea estratégica]]="","",#REF!)</f>
        <v>#REF!</v>
      </c>
      <c r="D57" s="232" t="e">
        <f>IF(Tabla3[[#This Row],[Línea estratégica]]="","",#REF!)</f>
        <v>#REF!</v>
      </c>
      <c r="E57" s="232" t="e">
        <f>IF(Tabla3[[#This Row],[Línea estratégica]]="","",#REF!)</f>
        <v>#REF!</v>
      </c>
      <c r="F57" s="232" t="e">
        <f>IF(Tabla3[[#This Row],[Línea estratégica]]="","",#REF!)</f>
        <v>#REF!</v>
      </c>
      <c r="G57" s="233" t="s">
        <v>761</v>
      </c>
      <c r="H57" s="234" t="str">
        <f>IFERROR(VLOOKUP(Tabla3[[#This Row],[Línea estratégica]],Obj!$B$57:$C$90,2,FALSE),"")</f>
        <v>Le.1</v>
      </c>
      <c r="I57" s="233" t="s">
        <v>1183</v>
      </c>
      <c r="J57" s="234" t="str">
        <f>IFERROR(VLOOKUP($I57,Obj!$D$132:$E$147,2,FALSE),"")</f>
        <v>Obj1.10</v>
      </c>
      <c r="K57" s="233" t="s">
        <v>1182</v>
      </c>
      <c r="L57" s="254" t="s">
        <v>1347</v>
      </c>
      <c r="M57" s="149" t="s">
        <v>2056</v>
      </c>
      <c r="N57" s="233" t="s">
        <v>2034</v>
      </c>
      <c r="O57" s="235"/>
      <c r="P57" s="238">
        <v>1</v>
      </c>
      <c r="Q57" s="235"/>
      <c r="R57" s="235"/>
      <c r="S57" s="235"/>
      <c r="T57" s="236"/>
      <c r="U57" s="237"/>
      <c r="V57" s="255" t="s">
        <v>1292</v>
      </c>
      <c r="W57" s="29"/>
      <c r="X57" s="29"/>
      <c r="Y57" s="28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</row>
    <row r="58" spans="2:47" s="27" customFormat="1" ht="120" x14ac:dyDescent="0.25">
      <c r="B58" s="233" t="s">
        <v>1269</v>
      </c>
      <c r="C58" s="232" t="e">
        <f>IF(Tabla3[[#This Row],[Línea estratégica]]="","",#REF!)</f>
        <v>#REF!</v>
      </c>
      <c r="D58" s="232" t="e">
        <f>IF(Tabla3[[#This Row],[Línea estratégica]]="","",#REF!)</f>
        <v>#REF!</v>
      </c>
      <c r="E58" s="232" t="e">
        <f>IF(Tabla3[[#This Row],[Línea estratégica]]="","",#REF!)</f>
        <v>#REF!</v>
      </c>
      <c r="F58" s="232" t="e">
        <f>IF(Tabla3[[#This Row],[Línea estratégica]]="","",#REF!)</f>
        <v>#REF!</v>
      </c>
      <c r="G58" s="233" t="s">
        <v>764</v>
      </c>
      <c r="H58" s="234" t="str">
        <f>IFERROR(VLOOKUP(Tabla3[[#This Row],[Línea estratégica]],Obj!$B$57:$C$90,2,FALSE),"")</f>
        <v>Le.4</v>
      </c>
      <c r="I58" s="233" t="s">
        <v>844</v>
      </c>
      <c r="J58" s="234" t="str">
        <f>IFERROR(VLOOKUP($I58,Obj!$D$132:$E$147,2,FALSE),"")</f>
        <v>Obj4.1</v>
      </c>
      <c r="K58" s="233" t="s">
        <v>816</v>
      </c>
      <c r="L58" s="254" t="s">
        <v>1348</v>
      </c>
      <c r="M58" s="149" t="s">
        <v>2057</v>
      </c>
      <c r="N58" s="233" t="s">
        <v>2034</v>
      </c>
      <c r="O58" s="235"/>
      <c r="P58" s="238">
        <v>0.85</v>
      </c>
      <c r="Q58" s="235"/>
      <c r="R58" s="235"/>
      <c r="S58" s="235"/>
      <c r="T58" s="236"/>
      <c r="U58" s="237"/>
      <c r="V58" s="255" t="s">
        <v>1280</v>
      </c>
      <c r="W58" s="29"/>
      <c r="X58" s="29"/>
      <c r="Y58" s="28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</row>
    <row r="59" spans="2:47" s="27" customFormat="1" ht="240" x14ac:dyDescent="0.25">
      <c r="B59" s="233" t="s">
        <v>1259</v>
      </c>
      <c r="C59" s="232" t="e">
        <f>IF(Tabla3[[#This Row],[Línea estratégica]]="","",#REF!)</f>
        <v>#REF!</v>
      </c>
      <c r="D59" s="232" t="e">
        <f>IF(Tabla3[[#This Row],[Línea estratégica]]="","",#REF!)</f>
        <v>#REF!</v>
      </c>
      <c r="E59" s="232" t="e">
        <f>IF(Tabla3[[#This Row],[Línea estratégica]]="","",#REF!)</f>
        <v>#REF!</v>
      </c>
      <c r="F59" s="232" t="e">
        <f>IF(Tabla3[[#This Row],[Línea estratégica]]="","",#REF!)</f>
        <v>#REF!</v>
      </c>
      <c r="G59" s="233" t="s">
        <v>763</v>
      </c>
      <c r="H59" s="234" t="str">
        <f>IFERROR(VLOOKUP(Tabla3[[#This Row],[Línea estratégica]],Obj!$B$57:$C$90,2,FALSE),"")</f>
        <v>Le.3</v>
      </c>
      <c r="I59" s="233" t="s">
        <v>841</v>
      </c>
      <c r="J59" s="234" t="str">
        <f>IFERROR(VLOOKUP($I59,Obj!$D$132:$E$147,2,FALSE),"")</f>
        <v>Obj3.1</v>
      </c>
      <c r="K59" s="233" t="s">
        <v>849</v>
      </c>
      <c r="L59" s="254" t="s">
        <v>1349</v>
      </c>
      <c r="M59" s="149" t="s">
        <v>2058</v>
      </c>
      <c r="N59" s="233" t="s">
        <v>2034</v>
      </c>
      <c r="O59" s="235"/>
      <c r="P59" s="238">
        <v>0.8</v>
      </c>
      <c r="Q59" s="235"/>
      <c r="R59" s="235"/>
      <c r="S59" s="235"/>
      <c r="T59" s="236"/>
      <c r="U59" s="237"/>
      <c r="V59" s="255" t="s">
        <v>1280</v>
      </c>
      <c r="W59" s="29"/>
      <c r="X59" s="29"/>
      <c r="Y59" s="28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</row>
    <row r="60" spans="2:47" s="27" customFormat="1" ht="240" x14ac:dyDescent="0.25">
      <c r="B60" s="233" t="s">
        <v>1259</v>
      </c>
      <c r="C60" s="232" t="e">
        <f>IF(Tabla3[[#This Row],[Línea estratégica]]="","",#REF!)</f>
        <v>#REF!</v>
      </c>
      <c r="D60" s="232" t="e">
        <f>IF(Tabla3[[#This Row],[Línea estratégica]]="","",#REF!)</f>
        <v>#REF!</v>
      </c>
      <c r="E60" s="232" t="e">
        <f>IF(Tabla3[[#This Row],[Línea estratégica]]="","",#REF!)</f>
        <v>#REF!</v>
      </c>
      <c r="F60" s="232" t="e">
        <f>IF(Tabla3[[#This Row],[Línea estratégica]]="","",#REF!)</f>
        <v>#REF!</v>
      </c>
      <c r="G60" s="233" t="s">
        <v>763</v>
      </c>
      <c r="H60" s="234" t="str">
        <f>IFERROR(VLOOKUP(Tabla3[[#This Row],[Línea estratégica]],Obj!$B$57:$C$90,2,FALSE),"")</f>
        <v>Le.3</v>
      </c>
      <c r="I60" s="233" t="s">
        <v>841</v>
      </c>
      <c r="J60" s="234" t="str">
        <f>IFERROR(VLOOKUP($I60,Obj!$D$132:$E$147,2,FALSE),"")</f>
        <v>Obj3.1</v>
      </c>
      <c r="K60" s="233" t="s">
        <v>849</v>
      </c>
      <c r="L60" s="254" t="s">
        <v>1350</v>
      </c>
      <c r="M60" s="149" t="s">
        <v>2059</v>
      </c>
      <c r="N60" s="233" t="s">
        <v>2034</v>
      </c>
      <c r="O60" s="235"/>
      <c r="P60" s="238">
        <v>0.7</v>
      </c>
      <c r="Q60" s="235"/>
      <c r="R60" s="235"/>
      <c r="S60" s="235"/>
      <c r="T60" s="236"/>
      <c r="U60" s="237"/>
      <c r="V60" s="255" t="s">
        <v>1280</v>
      </c>
      <c r="W60" s="29"/>
      <c r="X60" s="29"/>
      <c r="Y60" s="28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</row>
    <row r="61" spans="2:47" s="27" customFormat="1" ht="90" x14ac:dyDescent="0.25">
      <c r="B61" s="233" t="s">
        <v>1259</v>
      </c>
      <c r="C61" s="232" t="e">
        <f>IF(Tabla3[[#This Row],[Línea estratégica]]="","",#REF!)</f>
        <v>#REF!</v>
      </c>
      <c r="D61" s="232" t="e">
        <f>IF(Tabla3[[#This Row],[Línea estratégica]]="","",#REF!)</f>
        <v>#REF!</v>
      </c>
      <c r="E61" s="232" t="e">
        <f>IF(Tabla3[[#This Row],[Línea estratégica]]="","",#REF!)</f>
        <v>#REF!</v>
      </c>
      <c r="F61" s="232" t="e">
        <f>IF(Tabla3[[#This Row],[Línea estratégica]]="","",#REF!)</f>
        <v>#REF!</v>
      </c>
      <c r="G61" s="233" t="s">
        <v>763</v>
      </c>
      <c r="H61" s="234" t="str">
        <f>IFERROR(VLOOKUP(Tabla3[[#This Row],[Línea estratégica]],Obj!$B$57:$C$90,2,FALSE),"")</f>
        <v>Le.3</v>
      </c>
      <c r="I61" s="233" t="s">
        <v>843</v>
      </c>
      <c r="J61" s="234" t="str">
        <f>IFERROR(VLOOKUP($I61,Obj!$D$132:$E$147,2,FALSE),"")</f>
        <v>Obj3.3</v>
      </c>
      <c r="K61" s="233" t="s">
        <v>811</v>
      </c>
      <c r="L61" s="254" t="s">
        <v>1351</v>
      </c>
      <c r="M61" s="149" t="s">
        <v>2060</v>
      </c>
      <c r="N61" s="233" t="s">
        <v>2034</v>
      </c>
      <c r="O61" s="235"/>
      <c r="P61" s="238">
        <v>0.7</v>
      </c>
      <c r="Q61" s="235"/>
      <c r="R61" s="235"/>
      <c r="S61" s="235"/>
      <c r="T61" s="236"/>
      <c r="U61" s="237"/>
      <c r="V61" s="255" t="s">
        <v>1280</v>
      </c>
      <c r="W61" s="29"/>
      <c r="X61" s="29"/>
      <c r="Y61" s="28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</row>
    <row r="62" spans="2:47" s="27" customFormat="1" ht="90" x14ac:dyDescent="0.25">
      <c r="B62" s="233" t="s">
        <v>1259</v>
      </c>
      <c r="C62" s="232" t="e">
        <f>IF(Tabla3[[#This Row],[Línea estratégica]]="","",#REF!)</f>
        <v>#REF!</v>
      </c>
      <c r="D62" s="232" t="e">
        <f>IF(Tabla3[[#This Row],[Línea estratégica]]="","",#REF!)</f>
        <v>#REF!</v>
      </c>
      <c r="E62" s="232" t="e">
        <f>IF(Tabla3[[#This Row],[Línea estratégica]]="","",#REF!)</f>
        <v>#REF!</v>
      </c>
      <c r="F62" s="232" t="e">
        <f>IF(Tabla3[[#This Row],[Línea estratégica]]="","",#REF!)</f>
        <v>#REF!</v>
      </c>
      <c r="G62" s="233" t="s">
        <v>761</v>
      </c>
      <c r="H62" s="234" t="str">
        <f>IFERROR(VLOOKUP(Tabla3[[#This Row],[Línea estratégica]],Obj!$B$57:$C$90,2,FALSE),"")</f>
        <v>Le.1</v>
      </c>
      <c r="I62" s="233" t="s">
        <v>831</v>
      </c>
      <c r="J62" s="234" t="str">
        <f>IFERROR(VLOOKUP($I62,Obj!$D$132:$E$147,2,FALSE),"")</f>
        <v>Obj1.2</v>
      </c>
      <c r="K62" s="233" t="s">
        <v>774</v>
      </c>
      <c r="L62" s="254" t="s">
        <v>1351</v>
      </c>
      <c r="M62" s="149" t="s">
        <v>2061</v>
      </c>
      <c r="N62" s="233" t="s">
        <v>2034</v>
      </c>
      <c r="O62" s="235"/>
      <c r="P62" s="238">
        <v>0.85</v>
      </c>
      <c r="Q62" s="235"/>
      <c r="R62" s="235"/>
      <c r="S62" s="235"/>
      <c r="T62" s="236"/>
      <c r="U62" s="237"/>
      <c r="V62" s="255" t="s">
        <v>1280</v>
      </c>
      <c r="W62" s="29"/>
      <c r="X62" s="29"/>
      <c r="Y62" s="28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</row>
    <row r="63" spans="2:47" s="27" customFormat="1" ht="90" x14ac:dyDescent="0.25">
      <c r="B63" s="233" t="s">
        <v>1259</v>
      </c>
      <c r="C63" s="232" t="e">
        <f>IF(Tabla3[[#This Row],[Línea estratégica]]="","",#REF!)</f>
        <v>#REF!</v>
      </c>
      <c r="D63" s="232" t="e">
        <f>IF(Tabla3[[#This Row],[Línea estratégica]]="","",#REF!)</f>
        <v>#REF!</v>
      </c>
      <c r="E63" s="232" t="e">
        <f>IF(Tabla3[[#This Row],[Línea estratégica]]="","",#REF!)</f>
        <v>#REF!</v>
      </c>
      <c r="F63" s="232" t="e">
        <f>IF(Tabla3[[#This Row],[Línea estratégica]]="","",#REF!)</f>
        <v>#REF!</v>
      </c>
      <c r="G63" s="233" t="s">
        <v>761</v>
      </c>
      <c r="H63" s="234" t="str">
        <f>IFERROR(VLOOKUP(Tabla3[[#This Row],[Línea estratégica]],Obj!$B$57:$C$90,2,FALSE),"")</f>
        <v>Le.1</v>
      </c>
      <c r="I63" s="233" t="s">
        <v>831</v>
      </c>
      <c r="J63" s="234" t="str">
        <f>IFERROR(VLOOKUP($I63,Obj!$D$132:$E$147,2,FALSE),"")</f>
        <v>Obj1.2</v>
      </c>
      <c r="K63" s="233" t="s">
        <v>773</v>
      </c>
      <c r="L63" s="254" t="s">
        <v>1352</v>
      </c>
      <c r="M63" s="149" t="s">
        <v>2062</v>
      </c>
      <c r="N63" s="233" t="s">
        <v>2034</v>
      </c>
      <c r="O63" s="235"/>
      <c r="P63" s="238">
        <v>0.8</v>
      </c>
      <c r="Q63" s="235"/>
      <c r="R63" s="235"/>
      <c r="S63" s="235"/>
      <c r="T63" s="236"/>
      <c r="U63" s="237"/>
      <c r="V63" s="255" t="s">
        <v>1281</v>
      </c>
      <c r="W63" s="29"/>
      <c r="X63" s="29"/>
      <c r="Y63" s="28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</row>
    <row r="64" spans="2:47" s="27" customFormat="1" ht="240" x14ac:dyDescent="0.25">
      <c r="B64" s="233" t="s">
        <v>1267</v>
      </c>
      <c r="C64" s="232" t="e">
        <f>IF(Tabla3[[#This Row],[Línea estratégica]]="","",#REF!)</f>
        <v>#REF!</v>
      </c>
      <c r="D64" s="232" t="e">
        <f>IF(Tabla3[[#This Row],[Línea estratégica]]="","",#REF!)</f>
        <v>#REF!</v>
      </c>
      <c r="E64" s="232" t="e">
        <f>IF(Tabla3[[#This Row],[Línea estratégica]]="","",#REF!)</f>
        <v>#REF!</v>
      </c>
      <c r="F64" s="232" t="e">
        <f>IF(Tabla3[[#This Row],[Línea estratégica]]="","",#REF!)</f>
        <v>#REF!</v>
      </c>
      <c r="G64" s="233" t="s">
        <v>763</v>
      </c>
      <c r="H64" s="234" t="str">
        <f>IFERROR(VLOOKUP(Tabla3[[#This Row],[Línea estratégica]],Obj!$B$57:$C$90,2,FALSE),"")</f>
        <v>Le.3</v>
      </c>
      <c r="I64" s="233" t="s">
        <v>841</v>
      </c>
      <c r="J64" s="234" t="str">
        <f>IFERROR(VLOOKUP($I64,Obj!$D$132:$E$147,2,FALSE),"")</f>
        <v>Obj3.1</v>
      </c>
      <c r="K64" s="233" t="s">
        <v>849</v>
      </c>
      <c r="L64" s="254" t="s">
        <v>1353</v>
      </c>
      <c r="M64" s="149" t="s">
        <v>2063</v>
      </c>
      <c r="N64" s="233" t="s">
        <v>2034</v>
      </c>
      <c r="O64" s="235"/>
      <c r="P64" s="238">
        <v>0.85</v>
      </c>
      <c r="Q64" s="235"/>
      <c r="R64" s="235"/>
      <c r="S64" s="235"/>
      <c r="T64" s="236"/>
      <c r="U64" s="237"/>
      <c r="V64" s="255" t="s">
        <v>1291</v>
      </c>
      <c r="W64" s="29"/>
      <c r="X64" s="29"/>
      <c r="Y64" s="28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</row>
    <row r="65" spans="2:47" s="27" customFormat="1" ht="120" x14ac:dyDescent="0.25">
      <c r="B65" s="233" t="s">
        <v>1269</v>
      </c>
      <c r="C65" s="232" t="e">
        <f>IF(Tabla3[[#This Row],[Línea estratégica]]="","",#REF!)</f>
        <v>#REF!</v>
      </c>
      <c r="D65" s="232" t="e">
        <f>IF(Tabla3[[#This Row],[Línea estratégica]]="","",#REF!)</f>
        <v>#REF!</v>
      </c>
      <c r="E65" s="232" t="e">
        <f>IF(Tabla3[[#This Row],[Línea estratégica]]="","",#REF!)</f>
        <v>#REF!</v>
      </c>
      <c r="F65" s="232" t="e">
        <f>IF(Tabla3[[#This Row],[Línea estratégica]]="","",#REF!)</f>
        <v>#REF!</v>
      </c>
      <c r="G65" s="233" t="s">
        <v>764</v>
      </c>
      <c r="H65" s="234" t="str">
        <f>IFERROR(VLOOKUP(Tabla3[[#This Row],[Línea estratégica]],Obj!$B$57:$C$90,2,FALSE),"")</f>
        <v>Le.4</v>
      </c>
      <c r="I65" s="233" t="s">
        <v>844</v>
      </c>
      <c r="J65" s="234" t="str">
        <f>IFERROR(VLOOKUP($I65,Obj!$D$132:$E$147,2,FALSE),"")</f>
        <v>Obj4.1</v>
      </c>
      <c r="K65" s="233" t="s">
        <v>815</v>
      </c>
      <c r="L65" s="254" t="s">
        <v>1354</v>
      </c>
      <c r="M65" s="149" t="s">
        <v>2064</v>
      </c>
      <c r="N65" s="233" t="s">
        <v>2034</v>
      </c>
      <c r="O65" s="235"/>
      <c r="P65" s="238">
        <v>0.8</v>
      </c>
      <c r="Q65" s="235"/>
      <c r="R65" s="235"/>
      <c r="S65" s="235"/>
      <c r="T65" s="236"/>
      <c r="U65" s="237"/>
      <c r="V65" s="255" t="s">
        <v>1281</v>
      </c>
      <c r="W65" s="29"/>
      <c r="X65" s="29"/>
      <c r="Y65" s="28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</row>
    <row r="66" spans="2:47" s="27" customFormat="1" ht="120" x14ac:dyDescent="0.25">
      <c r="B66" s="233" t="s">
        <v>1269</v>
      </c>
      <c r="C66" s="232" t="e">
        <f>IF(Tabla3[[#This Row],[Línea estratégica]]="","",#REF!)</f>
        <v>#REF!</v>
      </c>
      <c r="D66" s="232" t="e">
        <f>IF(Tabla3[[#This Row],[Línea estratégica]]="","",#REF!)</f>
        <v>#REF!</v>
      </c>
      <c r="E66" s="232" t="e">
        <f>IF(Tabla3[[#This Row],[Línea estratégica]]="","",#REF!)</f>
        <v>#REF!</v>
      </c>
      <c r="F66" s="232" t="e">
        <f>IF(Tabla3[[#This Row],[Línea estratégica]]="","",#REF!)</f>
        <v>#REF!</v>
      </c>
      <c r="G66" s="233" t="s">
        <v>763</v>
      </c>
      <c r="H66" s="234" t="str">
        <f>IFERROR(VLOOKUP(Tabla3[[#This Row],[Línea estratégica]],Obj!$B$57:$C$90,2,FALSE),"")</f>
        <v>Le.3</v>
      </c>
      <c r="I66" s="233" t="s">
        <v>843</v>
      </c>
      <c r="J66" s="234" t="str">
        <f>IFERROR(VLOOKUP($I66,Obj!$D$132:$E$147,2,FALSE),"")</f>
        <v>Obj3.3</v>
      </c>
      <c r="K66" s="233" t="s">
        <v>816</v>
      </c>
      <c r="L66" s="254" t="s">
        <v>1355</v>
      </c>
      <c r="M66" s="149" t="s">
        <v>2065</v>
      </c>
      <c r="N66" s="233" t="s">
        <v>2034</v>
      </c>
      <c r="O66" s="235"/>
      <c r="P66" s="238">
        <v>1</v>
      </c>
      <c r="Q66" s="235"/>
      <c r="R66" s="235"/>
      <c r="S66" s="235"/>
      <c r="T66" s="236"/>
      <c r="U66" s="237"/>
      <c r="V66" s="255" t="s">
        <v>1281</v>
      </c>
      <c r="W66" s="29"/>
      <c r="X66" s="29"/>
      <c r="Y66" s="28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</row>
    <row r="67" spans="2:47" s="27" customFormat="1" ht="240" x14ac:dyDescent="0.25">
      <c r="B67" s="233" t="s">
        <v>1269</v>
      </c>
      <c r="C67" s="232" t="e">
        <f>IF(Tabla3[[#This Row],[Línea estratégica]]="","",#REF!)</f>
        <v>#REF!</v>
      </c>
      <c r="D67" s="232" t="e">
        <f>IF(Tabla3[[#This Row],[Línea estratégica]]="","",#REF!)</f>
        <v>#REF!</v>
      </c>
      <c r="E67" s="232" t="e">
        <f>IF(Tabla3[[#This Row],[Línea estratégica]]="","",#REF!)</f>
        <v>#REF!</v>
      </c>
      <c r="F67" s="232" t="e">
        <f>IF(Tabla3[[#This Row],[Línea estratégica]]="","",#REF!)</f>
        <v>#REF!</v>
      </c>
      <c r="G67" s="233" t="s">
        <v>763</v>
      </c>
      <c r="H67" s="234" t="str">
        <f>IFERROR(VLOOKUP(Tabla3[[#This Row],[Línea estratégica]],Obj!$B$57:$C$90,2,FALSE),"")</f>
        <v>Le.3</v>
      </c>
      <c r="I67" s="233" t="s">
        <v>841</v>
      </c>
      <c r="J67" s="234" t="str">
        <f>IFERROR(VLOOKUP($I67,Obj!$D$132:$E$147,2,FALSE),"")</f>
        <v>Obj3.1</v>
      </c>
      <c r="K67" s="233" t="s">
        <v>849</v>
      </c>
      <c r="L67" s="254" t="s">
        <v>1356</v>
      </c>
      <c r="M67" s="149" t="s">
        <v>2066</v>
      </c>
      <c r="N67" s="233" t="s">
        <v>2034</v>
      </c>
      <c r="O67" s="235"/>
      <c r="P67" s="238">
        <v>0.85</v>
      </c>
      <c r="Q67" s="235"/>
      <c r="R67" s="235"/>
      <c r="S67" s="235"/>
      <c r="T67" s="236"/>
      <c r="U67" s="237"/>
      <c r="V67" s="255" t="s">
        <v>1281</v>
      </c>
      <c r="W67" s="29"/>
      <c r="X67" s="29"/>
      <c r="Y67" s="28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</row>
    <row r="68" spans="2:47" s="27" customFormat="1" ht="240" x14ac:dyDescent="0.25">
      <c r="B68" s="233" t="s">
        <v>1259</v>
      </c>
      <c r="C68" s="232" t="e">
        <f>IF(Tabla3[[#This Row],[Línea estratégica]]="","",#REF!)</f>
        <v>#REF!</v>
      </c>
      <c r="D68" s="232" t="e">
        <f>IF(Tabla3[[#This Row],[Línea estratégica]]="","",#REF!)</f>
        <v>#REF!</v>
      </c>
      <c r="E68" s="232" t="e">
        <f>IF(Tabla3[[#This Row],[Línea estratégica]]="","",#REF!)</f>
        <v>#REF!</v>
      </c>
      <c r="F68" s="232" t="e">
        <f>IF(Tabla3[[#This Row],[Línea estratégica]]="","",#REF!)</f>
        <v>#REF!</v>
      </c>
      <c r="G68" s="233" t="s">
        <v>763</v>
      </c>
      <c r="H68" s="234" t="str">
        <f>IFERROR(VLOOKUP(Tabla3[[#This Row],[Línea estratégica]],Obj!$B$57:$C$90,2,FALSE),"")</f>
        <v>Le.3</v>
      </c>
      <c r="I68" s="233" t="s">
        <v>841</v>
      </c>
      <c r="J68" s="234" t="str">
        <f>IFERROR(VLOOKUP($I68,Obj!$D$132:$E$147,2,FALSE),"")</f>
        <v>Obj3.1</v>
      </c>
      <c r="K68" s="233" t="s">
        <v>849</v>
      </c>
      <c r="L68" s="254" t="s">
        <v>1357</v>
      </c>
      <c r="M68" s="149" t="s">
        <v>2067</v>
      </c>
      <c r="N68" s="233" t="s">
        <v>2034</v>
      </c>
      <c r="O68" s="235"/>
      <c r="P68" s="238">
        <v>1</v>
      </c>
      <c r="Q68" s="235"/>
      <c r="R68" s="235"/>
      <c r="S68" s="235"/>
      <c r="T68" s="236"/>
      <c r="U68" s="237"/>
      <c r="V68" s="255" t="s">
        <v>1290</v>
      </c>
      <c r="W68" s="29"/>
      <c r="X68" s="29"/>
      <c r="Y68" s="28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</row>
    <row r="69" spans="2:47" s="27" customFormat="1" ht="90" x14ac:dyDescent="0.25">
      <c r="B69" s="233" t="s">
        <v>1269</v>
      </c>
      <c r="C69" s="232" t="e">
        <f>IF(Tabla3[[#This Row],[Línea estratégica]]="","",#REF!)</f>
        <v>#REF!</v>
      </c>
      <c r="D69" s="232" t="e">
        <f>IF(Tabla3[[#This Row],[Línea estratégica]]="","",#REF!)</f>
        <v>#REF!</v>
      </c>
      <c r="E69" s="232" t="e">
        <f>IF(Tabla3[[#This Row],[Línea estratégica]]="","",#REF!)</f>
        <v>#REF!</v>
      </c>
      <c r="F69" s="232" t="e">
        <f>IF(Tabla3[[#This Row],[Línea estratégica]]="","",#REF!)</f>
        <v>#REF!</v>
      </c>
      <c r="G69" s="233" t="s">
        <v>764</v>
      </c>
      <c r="H69" s="234" t="str">
        <f>IFERROR(VLOOKUP(Tabla3[[#This Row],[Línea estratégica]],Obj!$B$57:$C$90,2,FALSE),"")</f>
        <v>Le.4</v>
      </c>
      <c r="I69" s="233" t="s">
        <v>844</v>
      </c>
      <c r="J69" s="234" t="str">
        <f>IFERROR(VLOOKUP($I69,Obj!$D$132:$E$147,2,FALSE),"")</f>
        <v>Obj4.1</v>
      </c>
      <c r="K69" s="233" t="s">
        <v>814</v>
      </c>
      <c r="L69" s="254" t="s">
        <v>1358</v>
      </c>
      <c r="M69" s="149" t="s">
        <v>2068</v>
      </c>
      <c r="N69" s="233" t="s">
        <v>2034</v>
      </c>
      <c r="O69" s="235"/>
      <c r="P69" s="238">
        <v>0.7</v>
      </c>
      <c r="Q69" s="235"/>
      <c r="R69" s="235"/>
      <c r="S69" s="235"/>
      <c r="T69" s="236"/>
      <c r="U69" s="237"/>
      <c r="V69" s="255" t="s">
        <v>1281</v>
      </c>
      <c r="W69" s="29"/>
      <c r="X69" s="29"/>
      <c r="Y69" s="28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</row>
    <row r="70" spans="2:47" s="27" customFormat="1" ht="90" x14ac:dyDescent="0.25">
      <c r="B70" s="233" t="s">
        <v>1269</v>
      </c>
      <c r="C70" s="232" t="e">
        <f>IF(Tabla3[[#This Row],[Línea estratégica]]="","",#REF!)</f>
        <v>#REF!</v>
      </c>
      <c r="D70" s="232" t="e">
        <f>IF(Tabla3[[#This Row],[Línea estratégica]]="","",#REF!)</f>
        <v>#REF!</v>
      </c>
      <c r="E70" s="232" t="e">
        <f>IF(Tabla3[[#This Row],[Línea estratégica]]="","",#REF!)</f>
        <v>#REF!</v>
      </c>
      <c r="F70" s="232" t="e">
        <f>IF(Tabla3[[#This Row],[Línea estratégica]]="","",#REF!)</f>
        <v>#REF!</v>
      </c>
      <c r="G70" s="233" t="s">
        <v>764</v>
      </c>
      <c r="H70" s="234" t="str">
        <f>IFERROR(VLOOKUP(Tabla3[[#This Row],[Línea estratégica]],Obj!$B$57:$C$90,2,FALSE),"")</f>
        <v>Le.4</v>
      </c>
      <c r="I70" s="233" t="s">
        <v>844</v>
      </c>
      <c r="J70" s="234" t="str">
        <f>IFERROR(VLOOKUP($I70,Obj!$D$132:$E$147,2,FALSE),"")</f>
        <v>Obj4.1</v>
      </c>
      <c r="K70" s="233" t="s">
        <v>814</v>
      </c>
      <c r="L70" s="254" t="s">
        <v>1359</v>
      </c>
      <c r="M70" s="149" t="s">
        <v>2069</v>
      </c>
      <c r="N70" s="233" t="s">
        <v>2034</v>
      </c>
      <c r="O70" s="235"/>
      <c r="P70" s="238">
        <v>1</v>
      </c>
      <c r="Q70" s="235"/>
      <c r="R70" s="235"/>
      <c r="S70" s="235"/>
      <c r="T70" s="236"/>
      <c r="U70" s="237"/>
      <c r="V70" s="255" t="s">
        <v>1281</v>
      </c>
      <c r="W70" s="29"/>
      <c r="X70" s="29"/>
      <c r="Y70" s="28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</row>
    <row r="71" spans="2:47" s="27" customFormat="1" ht="90" x14ac:dyDescent="0.25">
      <c r="B71" s="233" t="s">
        <v>1260</v>
      </c>
      <c r="C71" s="232" t="e">
        <f>IF(Tabla3[[#This Row],[Línea estratégica]]="","",#REF!)</f>
        <v>#REF!</v>
      </c>
      <c r="D71" s="232" t="e">
        <f>IF(Tabla3[[#This Row],[Línea estratégica]]="","",#REF!)</f>
        <v>#REF!</v>
      </c>
      <c r="E71" s="232" t="e">
        <f>IF(Tabla3[[#This Row],[Línea estratégica]]="","",#REF!)</f>
        <v>#REF!</v>
      </c>
      <c r="F71" s="232" t="e">
        <f>IF(Tabla3[[#This Row],[Línea estratégica]]="","",#REF!)</f>
        <v>#REF!</v>
      </c>
      <c r="G71" s="233" t="s">
        <v>761</v>
      </c>
      <c r="H71" s="234" t="str">
        <f>IFERROR(VLOOKUP(Tabla3[[#This Row],[Línea estratégica]],Obj!$B$57:$C$90,2,FALSE),"")</f>
        <v>Le.1</v>
      </c>
      <c r="I71" s="233" t="s">
        <v>830</v>
      </c>
      <c r="J71" s="234" t="str">
        <f>IFERROR(VLOOKUP($I71,Obj!$D$132:$E$147,2,FALSE),"")</f>
        <v>Obj1.1</v>
      </c>
      <c r="K71" s="233" t="s">
        <v>851</v>
      </c>
      <c r="L71" s="254" t="s">
        <v>1360</v>
      </c>
      <c r="M71" s="149" t="s">
        <v>2070</v>
      </c>
      <c r="N71" s="233" t="s">
        <v>1892</v>
      </c>
      <c r="O71" s="235">
        <v>0</v>
      </c>
      <c r="P71" s="238">
        <v>3</v>
      </c>
      <c r="Q71" s="235"/>
      <c r="R71" s="235"/>
      <c r="S71" s="235"/>
      <c r="T71" s="236"/>
      <c r="U71" s="237"/>
      <c r="V71" s="255" t="s">
        <v>572</v>
      </c>
      <c r="W71" s="29"/>
      <c r="X71" s="29"/>
      <c r="Y71" s="28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</row>
    <row r="72" spans="2:47" s="27" customFormat="1" ht="90" x14ac:dyDescent="0.25">
      <c r="B72" s="233" t="s">
        <v>1260</v>
      </c>
      <c r="C72" s="232" t="e">
        <f>IF(Tabla3[[#This Row],[Línea estratégica]]="","",#REF!)</f>
        <v>#REF!</v>
      </c>
      <c r="D72" s="232" t="e">
        <f>IF(Tabla3[[#This Row],[Línea estratégica]]="","",#REF!)</f>
        <v>#REF!</v>
      </c>
      <c r="E72" s="232" t="e">
        <f>IF(Tabla3[[#This Row],[Línea estratégica]]="","",#REF!)</f>
        <v>#REF!</v>
      </c>
      <c r="F72" s="232" t="e">
        <f>IF(Tabla3[[#This Row],[Línea estratégica]]="","",#REF!)</f>
        <v>#REF!</v>
      </c>
      <c r="G72" s="233" t="s">
        <v>761</v>
      </c>
      <c r="H72" s="234" t="str">
        <f>IFERROR(VLOOKUP(Tabla3[[#This Row],[Línea estratégica]],Obj!$B$57:$C$90,2,FALSE),"")</f>
        <v>Le.1</v>
      </c>
      <c r="I72" s="233" t="s">
        <v>830</v>
      </c>
      <c r="J72" s="234" t="str">
        <f>IFERROR(VLOOKUP($I72,Obj!$D$132:$E$147,2,FALSE),"")</f>
        <v>Obj1.1</v>
      </c>
      <c r="K72" s="233" t="s">
        <v>851</v>
      </c>
      <c r="L72" s="254" t="s">
        <v>1361</v>
      </c>
      <c r="M72" s="149" t="s">
        <v>2071</v>
      </c>
      <c r="N72" s="233" t="s">
        <v>1892</v>
      </c>
      <c r="O72" s="235">
        <v>0</v>
      </c>
      <c r="P72" s="238">
        <v>3</v>
      </c>
      <c r="Q72" s="235"/>
      <c r="R72" s="235"/>
      <c r="S72" s="235"/>
      <c r="T72" s="236"/>
      <c r="U72" s="237"/>
      <c r="V72" s="255" t="s">
        <v>572</v>
      </c>
      <c r="W72" s="29"/>
      <c r="X72" s="29"/>
      <c r="Y72" s="28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</row>
    <row r="73" spans="2:47" s="27" customFormat="1" ht="240" x14ac:dyDescent="0.25">
      <c r="B73" s="233" t="s">
        <v>1267</v>
      </c>
      <c r="C73" s="232" t="e">
        <f>IF(Tabla3[[#This Row],[Línea estratégica]]="","",#REF!)</f>
        <v>#REF!</v>
      </c>
      <c r="D73" s="232" t="e">
        <f>IF(Tabla3[[#This Row],[Línea estratégica]]="","",#REF!)</f>
        <v>#REF!</v>
      </c>
      <c r="E73" s="232" t="e">
        <f>IF(Tabla3[[#This Row],[Línea estratégica]]="","",#REF!)</f>
        <v>#REF!</v>
      </c>
      <c r="F73" s="232" t="e">
        <f>IF(Tabla3[[#This Row],[Línea estratégica]]="","",#REF!)</f>
        <v>#REF!</v>
      </c>
      <c r="G73" s="233" t="s">
        <v>763</v>
      </c>
      <c r="H73" s="234" t="str">
        <f>IFERROR(VLOOKUP(Tabla3[[#This Row],[Línea estratégica]],Obj!$B$57:$C$90,2,FALSE),"")</f>
        <v>Le.3</v>
      </c>
      <c r="I73" s="233" t="s">
        <v>841</v>
      </c>
      <c r="J73" s="234" t="str">
        <f>IFERROR(VLOOKUP($I73,Obj!$D$132:$E$147,2,FALSE),"")</f>
        <v>Obj3.1</v>
      </c>
      <c r="K73" s="233" t="s">
        <v>849</v>
      </c>
      <c r="L73" s="254" t="s">
        <v>1362</v>
      </c>
      <c r="M73" s="149" t="s">
        <v>2072</v>
      </c>
      <c r="N73" s="233" t="s">
        <v>2034</v>
      </c>
      <c r="O73" s="235"/>
      <c r="P73" s="238">
        <v>1</v>
      </c>
      <c r="Q73" s="235"/>
      <c r="R73" s="235"/>
      <c r="S73" s="235"/>
      <c r="T73" s="236"/>
      <c r="U73" s="237"/>
      <c r="V73" s="255" t="s">
        <v>1291</v>
      </c>
      <c r="W73" s="29"/>
      <c r="X73" s="29"/>
      <c r="Y73" s="28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</row>
    <row r="74" spans="2:47" s="27" customFormat="1" ht="90" x14ac:dyDescent="0.25">
      <c r="B74" s="233" t="s">
        <v>1259</v>
      </c>
      <c r="C74" s="232" t="e">
        <f>IF(Tabla3[[#This Row],[Línea estratégica]]="","",#REF!)</f>
        <v>#REF!</v>
      </c>
      <c r="D74" s="232" t="e">
        <f>IF(Tabla3[[#This Row],[Línea estratégica]]="","",#REF!)</f>
        <v>#REF!</v>
      </c>
      <c r="E74" s="232" t="e">
        <f>IF(Tabla3[[#This Row],[Línea estratégica]]="","",#REF!)</f>
        <v>#REF!</v>
      </c>
      <c r="F74" s="232" t="e">
        <f>IF(Tabla3[[#This Row],[Línea estratégica]]="","",#REF!)</f>
        <v>#REF!</v>
      </c>
      <c r="G74" s="233" t="s">
        <v>764</v>
      </c>
      <c r="H74" s="234" t="str">
        <f>IFERROR(VLOOKUP(Tabla3[[#This Row],[Línea estratégica]],Obj!$B$57:$C$90,2,FALSE),"")</f>
        <v>Le.4</v>
      </c>
      <c r="I74" s="233" t="s">
        <v>844</v>
      </c>
      <c r="J74" s="234" t="str">
        <f>IFERROR(VLOOKUP($I74,Obj!$D$132:$E$147,2,FALSE),"")</f>
        <v>Obj4.1</v>
      </c>
      <c r="K74" s="233" t="s">
        <v>779</v>
      </c>
      <c r="L74" s="254" t="s">
        <v>1363</v>
      </c>
      <c r="M74" s="149" t="s">
        <v>2073</v>
      </c>
      <c r="N74" s="233" t="s">
        <v>2034</v>
      </c>
      <c r="O74" s="235"/>
      <c r="P74" s="238">
        <v>0.7</v>
      </c>
      <c r="Q74" s="235"/>
      <c r="R74" s="235"/>
      <c r="S74" s="235"/>
      <c r="T74" s="236"/>
      <c r="U74" s="237"/>
      <c r="V74" s="255" t="s">
        <v>1281</v>
      </c>
      <c r="W74" s="29"/>
      <c r="X74" s="29"/>
      <c r="Y74" s="28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</row>
    <row r="75" spans="2:47" s="27" customFormat="1" ht="60" x14ac:dyDescent="0.25">
      <c r="B75" s="233" t="s">
        <v>1268</v>
      </c>
      <c r="C75" s="232" t="e">
        <f>IF(Tabla3[[#This Row],[Línea estratégica]]="","",#REF!)</f>
        <v>#REF!</v>
      </c>
      <c r="D75" s="232" t="e">
        <f>IF(Tabla3[[#This Row],[Línea estratégica]]="","",#REF!)</f>
        <v>#REF!</v>
      </c>
      <c r="E75" s="232" t="e">
        <f>IF(Tabla3[[#This Row],[Línea estratégica]]="","",#REF!)</f>
        <v>#REF!</v>
      </c>
      <c r="F75" s="232" t="e">
        <f>IF(Tabla3[[#This Row],[Línea estratégica]]="","",#REF!)</f>
        <v>#REF!</v>
      </c>
      <c r="G75" s="233" t="s">
        <v>764</v>
      </c>
      <c r="H75" s="234" t="str">
        <f>IFERROR(VLOOKUP(Tabla3[[#This Row],[Línea estratégica]],Obj!$B$57:$C$90,2,FALSE),"")</f>
        <v>Le.4</v>
      </c>
      <c r="I75" s="233" t="s">
        <v>844</v>
      </c>
      <c r="J75" s="234" t="str">
        <f>IFERROR(VLOOKUP($I75,Obj!$D$132:$E$147,2,FALSE),"")</f>
        <v>Obj4.1</v>
      </c>
      <c r="K75" s="233" t="s">
        <v>1298</v>
      </c>
      <c r="L75" s="254" t="s">
        <v>1364</v>
      </c>
      <c r="M75" s="149" t="s">
        <v>2074</v>
      </c>
      <c r="N75" s="233" t="s">
        <v>1892</v>
      </c>
      <c r="O75" s="235">
        <v>0</v>
      </c>
      <c r="P75" s="238">
        <v>3</v>
      </c>
      <c r="Q75" s="235"/>
      <c r="R75" s="235"/>
      <c r="S75" s="235"/>
      <c r="T75" s="236"/>
      <c r="U75" s="237"/>
      <c r="V75" s="255" t="s">
        <v>1281</v>
      </c>
      <c r="W75" s="29"/>
      <c r="X75" s="29"/>
      <c r="Y75" s="28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</row>
    <row r="76" spans="2:47" s="27" customFormat="1" x14ac:dyDescent="0.25">
      <c r="B76" s="233"/>
      <c r="C76" s="232" t="str">
        <f>IF(Tabla3[[#This Row],[Línea estratégica]]="","",#REF!)</f>
        <v/>
      </c>
      <c r="D76" s="232" t="str">
        <f>IF(Tabla3[[#This Row],[Línea estratégica]]="","",#REF!)</f>
        <v/>
      </c>
      <c r="E76" s="232" t="str">
        <f>IF(Tabla3[[#This Row],[Línea estratégica]]="","",#REF!)</f>
        <v/>
      </c>
      <c r="F76" s="232" t="str">
        <f>IF(Tabla3[[#This Row],[Línea estratégica]]="","",#REF!)</f>
        <v/>
      </c>
      <c r="G76" s="233"/>
      <c r="H76" s="234" t="str">
        <f>IFERROR(VLOOKUP(Tabla3[[#This Row],[Línea estratégica]],Obj!$B$57:$C$90,2,FALSE),"")</f>
        <v/>
      </c>
      <c r="I76" s="233"/>
      <c r="J76" s="234" t="str">
        <f>IFERROR(VLOOKUP($I76,Obj!$D$132:$E$147,2,FALSE),"")</f>
        <v/>
      </c>
      <c r="K76" s="233"/>
      <c r="L76" s="254"/>
      <c r="M76" s="149"/>
      <c r="N76" s="233"/>
      <c r="O76" s="235"/>
      <c r="P76" s="238"/>
      <c r="Q76" s="235"/>
      <c r="R76" s="235"/>
      <c r="S76" s="235"/>
      <c r="T76" s="236"/>
      <c r="U76" s="237"/>
      <c r="V76" s="255"/>
      <c r="W76" s="29"/>
      <c r="X76" s="29"/>
      <c r="Y76" s="28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</row>
    <row r="77" spans="2:47" s="27" customFormat="1" x14ac:dyDescent="0.25">
      <c r="B77" s="233"/>
      <c r="C77" s="232" t="str">
        <f>IF(Tabla3[[#This Row],[Línea estratégica]]="","",#REF!)</f>
        <v/>
      </c>
      <c r="D77" s="232" t="str">
        <f>IF(Tabla3[[#This Row],[Línea estratégica]]="","",#REF!)</f>
        <v/>
      </c>
      <c r="E77" s="232" t="str">
        <f>IF(Tabla3[[#This Row],[Línea estratégica]]="","",#REF!)</f>
        <v/>
      </c>
      <c r="F77" s="232" t="str">
        <f>IF(Tabla3[[#This Row],[Línea estratégica]]="","",#REF!)</f>
        <v/>
      </c>
      <c r="G77" s="233"/>
      <c r="H77" s="234" t="str">
        <f>IFERROR(VLOOKUP(Tabla3[[#This Row],[Línea estratégica]],Obj!$B$57:$C$90,2,FALSE),"")</f>
        <v/>
      </c>
      <c r="I77" s="233"/>
      <c r="J77" s="234" t="str">
        <f>IFERROR(VLOOKUP($I77,Obj!$D$132:$E$147,2,FALSE),"")</f>
        <v/>
      </c>
      <c r="K77" s="233"/>
      <c r="L77" s="254"/>
      <c r="M77" s="149"/>
      <c r="N77" s="233"/>
      <c r="O77" s="235"/>
      <c r="P77" s="238"/>
      <c r="Q77" s="235"/>
      <c r="R77" s="235"/>
      <c r="S77" s="235"/>
      <c r="T77" s="236"/>
      <c r="U77" s="237"/>
      <c r="V77" s="255"/>
      <c r="W77" s="29"/>
      <c r="X77" s="29"/>
      <c r="Y77" s="28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</row>
    <row r="78" spans="2:47" s="27" customFormat="1" x14ac:dyDescent="0.25">
      <c r="B78" s="233"/>
      <c r="C78" s="232" t="str">
        <f>IF(Tabla3[[#This Row],[Línea estratégica]]="","",#REF!)</f>
        <v/>
      </c>
      <c r="D78" s="232" t="str">
        <f>IF(Tabla3[[#This Row],[Línea estratégica]]="","",#REF!)</f>
        <v/>
      </c>
      <c r="E78" s="232" t="str">
        <f>IF(Tabla3[[#This Row],[Línea estratégica]]="","",#REF!)</f>
        <v/>
      </c>
      <c r="F78" s="232" t="str">
        <f>IF(Tabla3[[#This Row],[Línea estratégica]]="","",#REF!)</f>
        <v/>
      </c>
      <c r="G78" s="233"/>
      <c r="H78" s="234" t="str">
        <f>IFERROR(VLOOKUP(Tabla3[[#This Row],[Línea estratégica]],Obj!$B$57:$C$90,2,FALSE),"")</f>
        <v/>
      </c>
      <c r="I78" s="233"/>
      <c r="J78" s="234" t="str">
        <f>IFERROR(VLOOKUP($I78,Obj!$D$132:$E$147,2,FALSE),"")</f>
        <v/>
      </c>
      <c r="K78" s="233"/>
      <c r="L78" s="254"/>
      <c r="M78" s="149"/>
      <c r="N78" s="233"/>
      <c r="O78" s="235"/>
      <c r="P78" s="238"/>
      <c r="Q78" s="235"/>
      <c r="R78" s="235"/>
      <c r="S78" s="235"/>
      <c r="T78" s="236"/>
      <c r="U78" s="237"/>
      <c r="V78" s="255"/>
      <c r="W78" s="29"/>
      <c r="X78" s="29"/>
      <c r="Y78" s="28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</row>
    <row r="79" spans="2:47" s="27" customFormat="1" x14ac:dyDescent="0.25">
      <c r="B79" s="233"/>
      <c r="C79" s="232" t="str">
        <f>IF(Tabla3[[#This Row],[Línea estratégica]]="","",#REF!)</f>
        <v/>
      </c>
      <c r="D79" s="232" t="str">
        <f>IF(Tabla3[[#This Row],[Línea estratégica]]="","",#REF!)</f>
        <v/>
      </c>
      <c r="E79" s="232" t="str">
        <f>IF(Tabla3[[#This Row],[Línea estratégica]]="","",#REF!)</f>
        <v/>
      </c>
      <c r="F79" s="232" t="str">
        <f>IF(Tabla3[[#This Row],[Línea estratégica]]="","",#REF!)</f>
        <v/>
      </c>
      <c r="G79" s="233"/>
      <c r="H79" s="234" t="str">
        <f>IFERROR(VLOOKUP(Tabla3[[#This Row],[Línea estratégica]],Obj!$B$57:$C$90,2,FALSE),"")</f>
        <v/>
      </c>
      <c r="I79" s="233"/>
      <c r="J79" s="234" t="str">
        <f>IFERROR(VLOOKUP($I79,Obj!$D$132:$E$147,2,FALSE),"")</f>
        <v/>
      </c>
      <c r="K79" s="233"/>
      <c r="L79" s="254"/>
      <c r="M79" s="149"/>
      <c r="N79" s="233"/>
      <c r="O79" s="235"/>
      <c r="P79" s="238"/>
      <c r="Q79" s="235"/>
      <c r="R79" s="235"/>
      <c r="S79" s="235"/>
      <c r="T79" s="236"/>
      <c r="U79" s="237"/>
      <c r="V79" s="255"/>
      <c r="W79" s="29"/>
      <c r="X79" s="29"/>
      <c r="Y79" s="28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</row>
    <row r="80" spans="2:47" s="27" customFormat="1" x14ac:dyDescent="0.25">
      <c r="B80" s="233"/>
      <c r="C80" s="232" t="str">
        <f>IF(Tabla3[[#This Row],[Línea estratégica]]="","",#REF!)</f>
        <v/>
      </c>
      <c r="D80" s="232" t="str">
        <f>IF(Tabla3[[#This Row],[Línea estratégica]]="","",#REF!)</f>
        <v/>
      </c>
      <c r="E80" s="232" t="str">
        <f>IF(Tabla3[[#This Row],[Línea estratégica]]="","",#REF!)</f>
        <v/>
      </c>
      <c r="F80" s="232" t="str">
        <f>IF(Tabla3[[#This Row],[Línea estratégica]]="","",#REF!)</f>
        <v/>
      </c>
      <c r="G80" s="233"/>
      <c r="H80" s="234" t="str">
        <f>IFERROR(VLOOKUP(Tabla3[[#This Row],[Línea estratégica]],Obj!$B$57:$C$90,2,FALSE),"")</f>
        <v/>
      </c>
      <c r="I80" s="233"/>
      <c r="J80" s="234" t="str">
        <f>IFERROR(VLOOKUP($I80,Obj!$D$132:$E$147,2,FALSE),"")</f>
        <v/>
      </c>
      <c r="K80" s="233"/>
      <c r="L80" s="254"/>
      <c r="M80" s="149"/>
      <c r="N80" s="233"/>
      <c r="O80" s="235"/>
      <c r="P80" s="238"/>
      <c r="Q80" s="235"/>
      <c r="R80" s="235"/>
      <c r="S80" s="235"/>
      <c r="T80" s="236"/>
      <c r="U80" s="237"/>
      <c r="V80" s="255"/>
      <c r="W80" s="29"/>
      <c r="X80" s="29"/>
      <c r="Y80" s="28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</row>
    <row r="81" spans="2:47" s="27" customFormat="1" x14ac:dyDescent="0.25">
      <c r="B81" s="233"/>
      <c r="C81" s="232" t="str">
        <f>IF(Tabla3[[#This Row],[Línea estratégica]]="","",#REF!)</f>
        <v/>
      </c>
      <c r="D81" s="232" t="str">
        <f>IF(Tabla3[[#This Row],[Línea estratégica]]="","",#REF!)</f>
        <v/>
      </c>
      <c r="E81" s="232" t="str">
        <f>IF(Tabla3[[#This Row],[Línea estratégica]]="","",#REF!)</f>
        <v/>
      </c>
      <c r="F81" s="232" t="str">
        <f>IF(Tabla3[[#This Row],[Línea estratégica]]="","",#REF!)</f>
        <v/>
      </c>
      <c r="G81" s="233"/>
      <c r="H81" s="234" t="str">
        <f>IFERROR(VLOOKUP(Tabla3[[#This Row],[Línea estratégica]],Obj!$B$57:$C$90,2,FALSE),"")</f>
        <v/>
      </c>
      <c r="I81" s="233"/>
      <c r="J81" s="234" t="str">
        <f>IFERROR(VLOOKUP($I81,Obj!$D$132:$E$147,2,FALSE),"")</f>
        <v/>
      </c>
      <c r="K81" s="233"/>
      <c r="L81" s="254"/>
      <c r="M81" s="149"/>
      <c r="N81" s="233"/>
      <c r="O81" s="235"/>
      <c r="P81" s="238"/>
      <c r="Q81" s="235"/>
      <c r="R81" s="235"/>
      <c r="S81" s="235"/>
      <c r="T81" s="236"/>
      <c r="U81" s="237"/>
      <c r="V81" s="255"/>
      <c r="W81" s="29"/>
      <c r="X81" s="29"/>
      <c r="Y81" s="28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</row>
    <row r="82" spans="2:47" s="27" customFormat="1" x14ac:dyDescent="0.25">
      <c r="B82" s="233"/>
      <c r="C82" s="232" t="str">
        <f>IF(Tabla3[[#This Row],[Línea estratégica]]="","",#REF!)</f>
        <v/>
      </c>
      <c r="D82" s="232" t="str">
        <f>IF(Tabla3[[#This Row],[Línea estratégica]]="","",#REF!)</f>
        <v/>
      </c>
      <c r="E82" s="232" t="str">
        <f>IF(Tabla3[[#This Row],[Línea estratégica]]="","",#REF!)</f>
        <v/>
      </c>
      <c r="F82" s="232" t="str">
        <f>IF(Tabla3[[#This Row],[Línea estratégica]]="","",#REF!)</f>
        <v/>
      </c>
      <c r="G82" s="233"/>
      <c r="H82" s="234" t="str">
        <f>IFERROR(VLOOKUP(Tabla3[[#This Row],[Línea estratégica]],Obj!$B$57:$C$90,2,FALSE),"")</f>
        <v/>
      </c>
      <c r="I82" s="233"/>
      <c r="J82" s="234" t="str">
        <f>IFERROR(VLOOKUP($I82,Obj!$D$132:$E$147,2,FALSE),"")</f>
        <v/>
      </c>
      <c r="K82" s="233"/>
      <c r="L82" s="254"/>
      <c r="M82" s="149"/>
      <c r="N82" s="233"/>
      <c r="O82" s="235"/>
      <c r="P82" s="238"/>
      <c r="Q82" s="235"/>
      <c r="R82" s="235"/>
      <c r="S82" s="235"/>
      <c r="T82" s="236"/>
      <c r="U82" s="237"/>
      <c r="V82" s="255"/>
      <c r="W82" s="29"/>
      <c r="X82" s="29"/>
      <c r="Y82" s="28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</row>
    <row r="83" spans="2:47" s="27" customFormat="1" x14ac:dyDescent="0.25">
      <c r="B83" s="233"/>
      <c r="C83" s="232" t="str">
        <f>IF(Tabla3[[#This Row],[Línea estratégica]]="","",#REF!)</f>
        <v/>
      </c>
      <c r="D83" s="232" t="str">
        <f>IF(Tabla3[[#This Row],[Línea estratégica]]="","",#REF!)</f>
        <v/>
      </c>
      <c r="E83" s="232" t="str">
        <f>IF(Tabla3[[#This Row],[Línea estratégica]]="","",#REF!)</f>
        <v/>
      </c>
      <c r="F83" s="232" t="str">
        <f>IF(Tabla3[[#This Row],[Línea estratégica]]="","",#REF!)</f>
        <v/>
      </c>
      <c r="G83" s="233"/>
      <c r="H83" s="234" t="str">
        <f>IFERROR(VLOOKUP(Tabla3[[#This Row],[Línea estratégica]],Obj!$B$57:$C$90,2,FALSE),"")</f>
        <v/>
      </c>
      <c r="I83" s="233"/>
      <c r="J83" s="234" t="str">
        <f>IFERROR(VLOOKUP($I83,Obj!$D$132:$E$147,2,FALSE),"")</f>
        <v/>
      </c>
      <c r="K83" s="233"/>
      <c r="L83" s="254"/>
      <c r="M83" s="149"/>
      <c r="N83" s="233"/>
      <c r="O83" s="235"/>
      <c r="P83" s="238"/>
      <c r="Q83" s="235"/>
      <c r="R83" s="235"/>
      <c r="S83" s="235"/>
      <c r="T83" s="236"/>
      <c r="U83" s="237"/>
      <c r="V83" s="255"/>
      <c r="W83" s="29"/>
      <c r="X83" s="29"/>
      <c r="Y83" s="28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</row>
    <row r="84" spans="2:47" s="27" customFormat="1" x14ac:dyDescent="0.25">
      <c r="B84" s="233"/>
      <c r="C84" s="232" t="str">
        <f>IF(Tabla3[[#This Row],[Línea estratégica]]="","",#REF!)</f>
        <v/>
      </c>
      <c r="D84" s="232" t="str">
        <f>IF(Tabla3[[#This Row],[Línea estratégica]]="","",#REF!)</f>
        <v/>
      </c>
      <c r="E84" s="232" t="str">
        <f>IF(Tabla3[[#This Row],[Línea estratégica]]="","",#REF!)</f>
        <v/>
      </c>
      <c r="F84" s="232" t="str">
        <f>IF(Tabla3[[#This Row],[Línea estratégica]]="","",#REF!)</f>
        <v/>
      </c>
      <c r="G84" s="233"/>
      <c r="H84" s="234" t="str">
        <f>IFERROR(VLOOKUP(Tabla3[[#This Row],[Línea estratégica]],Obj!$B$57:$C$90,2,FALSE),"")</f>
        <v/>
      </c>
      <c r="I84" s="233"/>
      <c r="J84" s="234" t="str">
        <f>IFERROR(VLOOKUP($I84,Obj!$D$132:$E$147,2,FALSE),"")</f>
        <v/>
      </c>
      <c r="K84" s="233"/>
      <c r="L84" s="254"/>
      <c r="M84" s="149"/>
      <c r="N84" s="233"/>
      <c r="O84" s="235"/>
      <c r="P84" s="238"/>
      <c r="Q84" s="235"/>
      <c r="R84" s="235"/>
      <c r="S84" s="235"/>
      <c r="T84" s="236"/>
      <c r="U84" s="237"/>
      <c r="V84" s="255"/>
      <c r="W84" s="29"/>
      <c r="X84" s="29"/>
      <c r="Y84" s="28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</row>
    <row r="85" spans="2:47" s="27" customFormat="1" x14ac:dyDescent="0.25">
      <c r="B85" s="233"/>
      <c r="C85" s="232" t="str">
        <f>IF(Tabla3[[#This Row],[Línea estratégica]]="","",#REF!)</f>
        <v/>
      </c>
      <c r="D85" s="232" t="str">
        <f>IF(Tabla3[[#This Row],[Línea estratégica]]="","",#REF!)</f>
        <v/>
      </c>
      <c r="E85" s="232" t="str">
        <f>IF(Tabla3[[#This Row],[Línea estratégica]]="","",#REF!)</f>
        <v/>
      </c>
      <c r="F85" s="232" t="str">
        <f>IF(Tabla3[[#This Row],[Línea estratégica]]="","",#REF!)</f>
        <v/>
      </c>
      <c r="G85" s="233"/>
      <c r="H85" s="234" t="str">
        <f>IFERROR(VLOOKUP(Tabla3[[#This Row],[Línea estratégica]],Obj!$B$57:$C$90,2,FALSE),"")</f>
        <v/>
      </c>
      <c r="I85" s="233"/>
      <c r="J85" s="234" t="str">
        <f>IFERROR(VLOOKUP($I85,Obj!$D$132:$E$147,2,FALSE),"")</f>
        <v/>
      </c>
      <c r="K85" s="233"/>
      <c r="L85" s="254"/>
      <c r="M85" s="149"/>
      <c r="N85" s="233"/>
      <c r="O85" s="235"/>
      <c r="P85" s="238"/>
      <c r="Q85" s="235"/>
      <c r="R85" s="235"/>
      <c r="S85" s="235"/>
      <c r="T85" s="236"/>
      <c r="U85" s="237"/>
      <c r="V85" s="255"/>
      <c r="W85" s="29"/>
      <c r="X85" s="29"/>
      <c r="Y85" s="28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</row>
    <row r="86" spans="2:47" s="27" customFormat="1" x14ac:dyDescent="0.25">
      <c r="B86" s="233"/>
      <c r="C86" s="232" t="str">
        <f>IF(Tabla3[[#This Row],[Línea estratégica]]="","",#REF!)</f>
        <v/>
      </c>
      <c r="D86" s="232" t="str">
        <f>IF(Tabla3[[#This Row],[Línea estratégica]]="","",#REF!)</f>
        <v/>
      </c>
      <c r="E86" s="232" t="str">
        <f>IF(Tabla3[[#This Row],[Línea estratégica]]="","",#REF!)</f>
        <v/>
      </c>
      <c r="F86" s="232" t="str">
        <f>IF(Tabla3[[#This Row],[Línea estratégica]]="","",#REF!)</f>
        <v/>
      </c>
      <c r="G86" s="233"/>
      <c r="H86" s="234" t="str">
        <f>IFERROR(VLOOKUP(Tabla3[[#This Row],[Línea estratégica]],Obj!$B$57:$C$90,2,FALSE),"")</f>
        <v/>
      </c>
      <c r="I86" s="233"/>
      <c r="J86" s="234" t="str">
        <f>IFERROR(VLOOKUP($I86,Obj!$D$132:$E$147,2,FALSE),"")</f>
        <v/>
      </c>
      <c r="K86" s="233"/>
      <c r="L86" s="254"/>
      <c r="M86" s="149"/>
      <c r="N86" s="233"/>
      <c r="O86" s="235"/>
      <c r="P86" s="238"/>
      <c r="Q86" s="235"/>
      <c r="R86" s="235"/>
      <c r="S86" s="235"/>
      <c r="T86" s="236"/>
      <c r="U86" s="237"/>
      <c r="V86" s="255"/>
      <c r="W86" s="29"/>
      <c r="X86" s="29"/>
      <c r="Y86" s="28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</row>
    <row r="87" spans="2:47" s="27" customFormat="1" x14ac:dyDescent="0.25">
      <c r="B87" s="233"/>
      <c r="C87" s="232" t="str">
        <f>IF(Tabla3[[#This Row],[Línea estratégica]]="","",#REF!)</f>
        <v/>
      </c>
      <c r="D87" s="232" t="str">
        <f>IF(Tabla3[[#This Row],[Línea estratégica]]="","",#REF!)</f>
        <v/>
      </c>
      <c r="E87" s="232" t="str">
        <f>IF(Tabla3[[#This Row],[Línea estratégica]]="","",#REF!)</f>
        <v/>
      </c>
      <c r="F87" s="232" t="str">
        <f>IF(Tabla3[[#This Row],[Línea estratégica]]="","",#REF!)</f>
        <v/>
      </c>
      <c r="G87" s="233"/>
      <c r="H87" s="234" t="str">
        <f>IFERROR(VLOOKUP(Tabla3[[#This Row],[Línea estratégica]],Obj!$B$57:$C$90,2,FALSE),"")</f>
        <v/>
      </c>
      <c r="I87" s="233"/>
      <c r="J87" s="234" t="str">
        <f>IFERROR(VLOOKUP($I87,Obj!$D$132:$E$147,2,FALSE),"")</f>
        <v/>
      </c>
      <c r="K87" s="233"/>
      <c r="L87" s="254"/>
      <c r="M87" s="149"/>
      <c r="N87" s="233"/>
      <c r="O87" s="235"/>
      <c r="P87" s="238"/>
      <c r="Q87" s="235"/>
      <c r="R87" s="235"/>
      <c r="S87" s="235"/>
      <c r="T87" s="236"/>
      <c r="U87" s="237"/>
      <c r="V87" s="255"/>
      <c r="W87" s="29"/>
      <c r="X87" s="29"/>
      <c r="Y87" s="28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</row>
    <row r="88" spans="2:47" s="27" customFormat="1" x14ac:dyDescent="0.25">
      <c r="B88" s="233"/>
      <c r="C88" s="232" t="str">
        <f>IF(Tabla3[[#This Row],[Línea estratégica]]="","",#REF!)</f>
        <v/>
      </c>
      <c r="D88" s="232" t="str">
        <f>IF(Tabla3[[#This Row],[Línea estratégica]]="","",#REF!)</f>
        <v/>
      </c>
      <c r="E88" s="232" t="str">
        <f>IF(Tabla3[[#This Row],[Línea estratégica]]="","",#REF!)</f>
        <v/>
      </c>
      <c r="F88" s="232" t="str">
        <f>IF(Tabla3[[#This Row],[Línea estratégica]]="","",#REF!)</f>
        <v/>
      </c>
      <c r="G88" s="233"/>
      <c r="H88" s="234" t="str">
        <f>IFERROR(VLOOKUP(Tabla3[[#This Row],[Línea estratégica]],Obj!$B$57:$C$90,2,FALSE),"")</f>
        <v/>
      </c>
      <c r="I88" s="233"/>
      <c r="J88" s="234" t="str">
        <f>IFERROR(VLOOKUP($I88,Obj!$D$132:$E$147,2,FALSE),"")</f>
        <v/>
      </c>
      <c r="K88" s="233"/>
      <c r="L88" s="254"/>
      <c r="M88" s="149"/>
      <c r="N88" s="233"/>
      <c r="O88" s="235"/>
      <c r="P88" s="238"/>
      <c r="Q88" s="235"/>
      <c r="R88" s="235"/>
      <c r="S88" s="235"/>
      <c r="T88" s="236"/>
      <c r="U88" s="237"/>
      <c r="V88" s="255"/>
      <c r="W88" s="29"/>
      <c r="X88" s="29"/>
      <c r="Y88" s="28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</row>
    <row r="89" spans="2:47" s="27" customFormat="1" x14ac:dyDescent="0.25">
      <c r="B89" s="233"/>
      <c r="C89" s="232" t="str">
        <f>IF(Tabla3[[#This Row],[Línea estratégica]]="","",#REF!)</f>
        <v/>
      </c>
      <c r="D89" s="232" t="str">
        <f>IF(Tabla3[[#This Row],[Línea estratégica]]="","",#REF!)</f>
        <v/>
      </c>
      <c r="E89" s="232" t="str">
        <f>IF(Tabla3[[#This Row],[Línea estratégica]]="","",#REF!)</f>
        <v/>
      </c>
      <c r="F89" s="232" t="str">
        <f>IF(Tabla3[[#This Row],[Línea estratégica]]="","",#REF!)</f>
        <v/>
      </c>
      <c r="G89" s="233"/>
      <c r="H89" s="234" t="str">
        <f>IFERROR(VLOOKUP(Tabla3[[#This Row],[Línea estratégica]],Obj!$B$57:$C$90,2,FALSE),"")</f>
        <v/>
      </c>
      <c r="I89" s="233"/>
      <c r="J89" s="234" t="str">
        <f>IFERROR(VLOOKUP($I89,Obj!$D$132:$E$147,2,FALSE),"")</f>
        <v/>
      </c>
      <c r="K89" s="233"/>
      <c r="L89" s="254"/>
      <c r="M89" s="149"/>
      <c r="N89" s="233"/>
      <c r="O89" s="235"/>
      <c r="P89" s="238"/>
      <c r="Q89" s="235"/>
      <c r="R89" s="235"/>
      <c r="S89" s="235"/>
      <c r="T89" s="236"/>
      <c r="U89" s="237"/>
      <c r="V89" s="255"/>
      <c r="W89" s="29"/>
      <c r="X89" s="29"/>
      <c r="Y89" s="28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</row>
    <row r="90" spans="2:47" s="27" customFormat="1" x14ac:dyDescent="0.25">
      <c r="B90" s="233"/>
      <c r="C90" s="232" t="str">
        <f>IF(Tabla3[[#This Row],[Línea estratégica]]="","",#REF!)</f>
        <v/>
      </c>
      <c r="D90" s="232" t="str">
        <f>IF(Tabla3[[#This Row],[Línea estratégica]]="","",#REF!)</f>
        <v/>
      </c>
      <c r="E90" s="232" t="str">
        <f>IF(Tabla3[[#This Row],[Línea estratégica]]="","",#REF!)</f>
        <v/>
      </c>
      <c r="F90" s="232" t="str">
        <f>IF(Tabla3[[#This Row],[Línea estratégica]]="","",#REF!)</f>
        <v/>
      </c>
      <c r="G90" s="233"/>
      <c r="H90" s="234" t="str">
        <f>IFERROR(VLOOKUP(Tabla3[[#This Row],[Línea estratégica]],Obj!$B$57:$C$90,2,FALSE),"")</f>
        <v/>
      </c>
      <c r="I90" s="233"/>
      <c r="J90" s="234" t="str">
        <f>IFERROR(VLOOKUP($I90,Obj!$D$132:$E$147,2,FALSE),"")</f>
        <v/>
      </c>
      <c r="K90" s="233"/>
      <c r="L90" s="254"/>
      <c r="M90" s="149"/>
      <c r="N90" s="233"/>
      <c r="O90" s="235"/>
      <c r="P90" s="238"/>
      <c r="Q90" s="235"/>
      <c r="R90" s="235"/>
      <c r="S90" s="235"/>
      <c r="T90" s="236"/>
      <c r="U90" s="237"/>
      <c r="V90" s="255"/>
      <c r="W90" s="29"/>
      <c r="X90" s="29"/>
      <c r="Y90" s="28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</row>
    <row r="91" spans="2:47" s="27" customFormat="1" x14ac:dyDescent="0.25">
      <c r="B91" s="233"/>
      <c r="C91" s="232" t="str">
        <f>IF(Tabla3[[#This Row],[Línea estratégica]]="","",#REF!)</f>
        <v/>
      </c>
      <c r="D91" s="232" t="str">
        <f>IF(Tabla3[[#This Row],[Línea estratégica]]="","",#REF!)</f>
        <v/>
      </c>
      <c r="E91" s="232" t="str">
        <f>IF(Tabla3[[#This Row],[Línea estratégica]]="","",#REF!)</f>
        <v/>
      </c>
      <c r="F91" s="232" t="str">
        <f>IF(Tabla3[[#This Row],[Línea estratégica]]="","",#REF!)</f>
        <v/>
      </c>
      <c r="G91" s="233"/>
      <c r="H91" s="234" t="str">
        <f>IFERROR(VLOOKUP(Tabla3[[#This Row],[Línea estratégica]],Obj!$B$57:$C$90,2,FALSE),"")</f>
        <v/>
      </c>
      <c r="I91" s="233"/>
      <c r="J91" s="234" t="str">
        <f>IFERROR(VLOOKUP($I91,Obj!$D$132:$E$147,2,FALSE),"")</f>
        <v/>
      </c>
      <c r="K91" s="233"/>
      <c r="L91" s="254"/>
      <c r="M91" s="149"/>
      <c r="N91" s="233"/>
      <c r="O91" s="235"/>
      <c r="P91" s="238"/>
      <c r="Q91" s="235"/>
      <c r="R91" s="235"/>
      <c r="S91" s="235"/>
      <c r="T91" s="236"/>
      <c r="U91" s="237"/>
      <c r="V91" s="255"/>
      <c r="W91" s="29"/>
      <c r="X91" s="29"/>
      <c r="Y91" s="28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</row>
    <row r="92" spans="2:47" s="27" customFormat="1" x14ac:dyDescent="0.25">
      <c r="B92" s="233"/>
      <c r="C92" s="232" t="str">
        <f>IF(Tabla3[[#This Row],[Línea estratégica]]="","",#REF!)</f>
        <v/>
      </c>
      <c r="D92" s="232" t="str">
        <f>IF(Tabla3[[#This Row],[Línea estratégica]]="","",#REF!)</f>
        <v/>
      </c>
      <c r="E92" s="232" t="str">
        <f>IF(Tabla3[[#This Row],[Línea estratégica]]="","",#REF!)</f>
        <v/>
      </c>
      <c r="F92" s="232" t="str">
        <f>IF(Tabla3[[#This Row],[Línea estratégica]]="","",#REF!)</f>
        <v/>
      </c>
      <c r="G92" s="233"/>
      <c r="H92" s="234" t="str">
        <f>IFERROR(VLOOKUP(Tabla3[[#This Row],[Línea estratégica]],Obj!$B$57:$C$90,2,FALSE),"")</f>
        <v/>
      </c>
      <c r="I92" s="233"/>
      <c r="J92" s="234" t="str">
        <f>IFERROR(VLOOKUP($I92,Obj!$D$132:$E$147,2,FALSE),"")</f>
        <v/>
      </c>
      <c r="K92" s="233"/>
      <c r="L92" s="254"/>
      <c r="M92" s="149"/>
      <c r="N92" s="233"/>
      <c r="O92" s="235"/>
      <c r="P92" s="238"/>
      <c r="Q92" s="235"/>
      <c r="R92" s="235"/>
      <c r="S92" s="235"/>
      <c r="T92" s="236"/>
      <c r="U92" s="237"/>
      <c r="V92" s="255"/>
      <c r="W92" s="29"/>
      <c r="X92" s="29"/>
      <c r="Y92" s="28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</row>
    <row r="93" spans="2:47" s="27" customFormat="1" x14ac:dyDescent="0.25">
      <c r="B93" s="233"/>
      <c r="C93" s="232" t="str">
        <f>IF(Tabla3[[#This Row],[Línea estratégica]]="","",#REF!)</f>
        <v/>
      </c>
      <c r="D93" s="232" t="str">
        <f>IF(Tabla3[[#This Row],[Línea estratégica]]="","",#REF!)</f>
        <v/>
      </c>
      <c r="E93" s="232" t="str">
        <f>IF(Tabla3[[#This Row],[Línea estratégica]]="","",#REF!)</f>
        <v/>
      </c>
      <c r="F93" s="232" t="str">
        <f>IF(Tabla3[[#This Row],[Línea estratégica]]="","",#REF!)</f>
        <v/>
      </c>
      <c r="G93" s="233"/>
      <c r="H93" s="234" t="str">
        <f>IFERROR(VLOOKUP(Tabla3[[#This Row],[Línea estratégica]],Obj!$B$57:$C$90,2,FALSE),"")</f>
        <v/>
      </c>
      <c r="I93" s="233"/>
      <c r="J93" s="234" t="str">
        <f>IFERROR(VLOOKUP($I93,Obj!$D$132:$E$147,2,FALSE),"")</f>
        <v/>
      </c>
      <c r="K93" s="233"/>
      <c r="L93" s="254"/>
      <c r="M93" s="149"/>
      <c r="N93" s="233"/>
      <c r="O93" s="235"/>
      <c r="P93" s="238"/>
      <c r="Q93" s="235"/>
      <c r="R93" s="235"/>
      <c r="S93" s="235"/>
      <c r="T93" s="236"/>
      <c r="U93" s="237"/>
      <c r="V93" s="255"/>
      <c r="W93" s="29"/>
      <c r="X93" s="29"/>
      <c r="Y93" s="28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</row>
    <row r="94" spans="2:47" s="27" customFormat="1" x14ac:dyDescent="0.25">
      <c r="B94" s="233"/>
      <c r="C94" s="232" t="str">
        <f>IF(Tabla3[[#This Row],[Línea estratégica]]="","",#REF!)</f>
        <v/>
      </c>
      <c r="D94" s="232" t="str">
        <f>IF(Tabla3[[#This Row],[Línea estratégica]]="","",#REF!)</f>
        <v/>
      </c>
      <c r="E94" s="232" t="str">
        <f>IF(Tabla3[[#This Row],[Línea estratégica]]="","",#REF!)</f>
        <v/>
      </c>
      <c r="F94" s="232" t="str">
        <f>IF(Tabla3[[#This Row],[Línea estratégica]]="","",#REF!)</f>
        <v/>
      </c>
      <c r="G94" s="233"/>
      <c r="H94" s="234" t="str">
        <f>IFERROR(VLOOKUP(Tabla3[[#This Row],[Línea estratégica]],Obj!$B$57:$C$90,2,FALSE),"")</f>
        <v/>
      </c>
      <c r="I94" s="233"/>
      <c r="J94" s="234" t="str">
        <f>IFERROR(VLOOKUP($I94,Obj!$D$132:$E$147,2,FALSE),"")</f>
        <v/>
      </c>
      <c r="K94" s="233"/>
      <c r="L94" s="254"/>
      <c r="M94" s="149"/>
      <c r="N94" s="233"/>
      <c r="O94" s="235"/>
      <c r="P94" s="238"/>
      <c r="Q94" s="235"/>
      <c r="R94" s="235"/>
      <c r="S94" s="235"/>
      <c r="T94" s="236"/>
      <c r="U94" s="237"/>
      <c r="V94" s="255"/>
      <c r="W94" s="29"/>
      <c r="X94" s="29"/>
      <c r="Y94" s="28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</row>
    <row r="95" spans="2:47" s="27" customFormat="1" x14ac:dyDescent="0.25">
      <c r="B95" s="233"/>
      <c r="C95" s="232" t="str">
        <f>IF(Tabla3[[#This Row],[Línea estratégica]]="","",#REF!)</f>
        <v/>
      </c>
      <c r="D95" s="232" t="str">
        <f>IF(Tabla3[[#This Row],[Línea estratégica]]="","",#REF!)</f>
        <v/>
      </c>
      <c r="E95" s="232" t="str">
        <f>IF(Tabla3[[#This Row],[Línea estratégica]]="","",#REF!)</f>
        <v/>
      </c>
      <c r="F95" s="232" t="str">
        <f>IF(Tabla3[[#This Row],[Línea estratégica]]="","",#REF!)</f>
        <v/>
      </c>
      <c r="G95" s="233"/>
      <c r="H95" s="234" t="str">
        <f>IFERROR(VLOOKUP(Tabla3[[#This Row],[Línea estratégica]],Obj!$B$57:$C$90,2,FALSE),"")</f>
        <v/>
      </c>
      <c r="I95" s="233"/>
      <c r="J95" s="234" t="str">
        <f>IFERROR(VLOOKUP($I95,Obj!$D$132:$E$147,2,FALSE),"")</f>
        <v/>
      </c>
      <c r="K95" s="233"/>
      <c r="L95" s="254"/>
      <c r="M95" s="149"/>
      <c r="N95" s="233"/>
      <c r="O95" s="235"/>
      <c r="P95" s="238"/>
      <c r="Q95" s="235"/>
      <c r="R95" s="235"/>
      <c r="S95" s="235"/>
      <c r="T95" s="236"/>
      <c r="U95" s="237"/>
      <c r="V95" s="255"/>
      <c r="W95" s="29"/>
      <c r="X95" s="29"/>
      <c r="Y95" s="28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</row>
    <row r="96" spans="2:47" s="27" customFormat="1" x14ac:dyDescent="0.25">
      <c r="B96" s="233"/>
      <c r="C96" s="232" t="str">
        <f>IF(Tabla3[[#This Row],[Línea estratégica]]="","",#REF!)</f>
        <v/>
      </c>
      <c r="D96" s="232" t="str">
        <f>IF(Tabla3[[#This Row],[Línea estratégica]]="","",#REF!)</f>
        <v/>
      </c>
      <c r="E96" s="232" t="str">
        <f>IF(Tabla3[[#This Row],[Línea estratégica]]="","",#REF!)</f>
        <v/>
      </c>
      <c r="F96" s="232" t="str">
        <f>IF(Tabla3[[#This Row],[Línea estratégica]]="","",#REF!)</f>
        <v/>
      </c>
      <c r="G96" s="233"/>
      <c r="H96" s="234" t="str">
        <f>IFERROR(VLOOKUP(Tabla3[[#This Row],[Línea estratégica]],Obj!$B$57:$C$90,2,FALSE),"")</f>
        <v/>
      </c>
      <c r="I96" s="233"/>
      <c r="J96" s="234" t="str">
        <f>IFERROR(VLOOKUP($I96,Obj!$D$132:$E$147,2,FALSE),"")</f>
        <v/>
      </c>
      <c r="K96" s="233"/>
      <c r="L96" s="254"/>
      <c r="M96" s="149"/>
      <c r="N96" s="233"/>
      <c r="O96" s="235"/>
      <c r="P96" s="238"/>
      <c r="Q96" s="235"/>
      <c r="R96" s="235"/>
      <c r="S96" s="235"/>
      <c r="T96" s="236"/>
      <c r="U96" s="237"/>
      <c r="V96" s="255"/>
      <c r="W96" s="29"/>
      <c r="X96" s="29"/>
      <c r="Y96" s="28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</row>
    <row r="97" spans="2:47" s="27" customFormat="1" x14ac:dyDescent="0.25">
      <c r="B97" s="233"/>
      <c r="C97" s="232" t="str">
        <f>IF(Tabla3[[#This Row],[Línea estratégica]]="","",#REF!)</f>
        <v/>
      </c>
      <c r="D97" s="232" t="str">
        <f>IF(Tabla3[[#This Row],[Línea estratégica]]="","",#REF!)</f>
        <v/>
      </c>
      <c r="E97" s="232" t="str">
        <f>IF(Tabla3[[#This Row],[Línea estratégica]]="","",#REF!)</f>
        <v/>
      </c>
      <c r="F97" s="232" t="str">
        <f>IF(Tabla3[[#This Row],[Línea estratégica]]="","",#REF!)</f>
        <v/>
      </c>
      <c r="G97" s="233"/>
      <c r="H97" s="234" t="str">
        <f>IFERROR(VLOOKUP(Tabla3[[#This Row],[Línea estratégica]],Obj!$B$57:$C$90,2,FALSE),"")</f>
        <v/>
      </c>
      <c r="I97" s="233"/>
      <c r="J97" s="234" t="str">
        <f>IFERROR(VLOOKUP($I97,Obj!$D$132:$E$147,2,FALSE),"")</f>
        <v/>
      </c>
      <c r="K97" s="233"/>
      <c r="L97" s="254"/>
      <c r="M97" s="149"/>
      <c r="N97" s="233"/>
      <c r="O97" s="235"/>
      <c r="P97" s="238"/>
      <c r="Q97" s="235"/>
      <c r="R97" s="235"/>
      <c r="S97" s="235"/>
      <c r="T97" s="236"/>
      <c r="U97" s="237"/>
      <c r="V97" s="255"/>
      <c r="W97" s="29"/>
      <c r="X97" s="29"/>
      <c r="Y97" s="28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</row>
    <row r="98" spans="2:47" s="27" customFormat="1" x14ac:dyDescent="0.25">
      <c r="B98" s="233"/>
      <c r="C98" s="232" t="str">
        <f>IF(Tabla3[[#This Row],[Línea estratégica]]="","",#REF!)</f>
        <v/>
      </c>
      <c r="D98" s="232" t="str">
        <f>IF(Tabla3[[#This Row],[Línea estratégica]]="","",#REF!)</f>
        <v/>
      </c>
      <c r="E98" s="232" t="str">
        <f>IF(Tabla3[[#This Row],[Línea estratégica]]="","",#REF!)</f>
        <v/>
      </c>
      <c r="F98" s="232" t="str">
        <f>IF(Tabla3[[#This Row],[Línea estratégica]]="","",#REF!)</f>
        <v/>
      </c>
      <c r="G98" s="233"/>
      <c r="H98" s="234" t="str">
        <f>IFERROR(VLOOKUP(Tabla3[[#This Row],[Línea estratégica]],Obj!$B$57:$C$90,2,FALSE),"")</f>
        <v/>
      </c>
      <c r="I98" s="233"/>
      <c r="J98" s="234" t="str">
        <f>IFERROR(VLOOKUP($I98,Obj!$D$132:$E$147,2,FALSE),"")</f>
        <v/>
      </c>
      <c r="K98" s="233"/>
      <c r="L98" s="254"/>
      <c r="M98" s="149"/>
      <c r="N98" s="233"/>
      <c r="O98" s="235"/>
      <c r="P98" s="238"/>
      <c r="Q98" s="235"/>
      <c r="R98" s="235"/>
      <c r="S98" s="235"/>
      <c r="T98" s="236"/>
      <c r="U98" s="237"/>
      <c r="V98" s="255"/>
      <c r="W98" s="29"/>
      <c r="X98" s="29"/>
      <c r="Y98" s="28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</row>
    <row r="99" spans="2:47" s="27" customFormat="1" x14ac:dyDescent="0.25">
      <c r="B99" s="233"/>
      <c r="C99" s="232" t="str">
        <f>IF(Tabla3[[#This Row],[Línea estratégica]]="","",#REF!)</f>
        <v/>
      </c>
      <c r="D99" s="232" t="str">
        <f>IF(Tabla3[[#This Row],[Línea estratégica]]="","",#REF!)</f>
        <v/>
      </c>
      <c r="E99" s="232" t="str">
        <f>IF(Tabla3[[#This Row],[Línea estratégica]]="","",#REF!)</f>
        <v/>
      </c>
      <c r="F99" s="232" t="str">
        <f>IF(Tabla3[[#This Row],[Línea estratégica]]="","",#REF!)</f>
        <v/>
      </c>
      <c r="G99" s="233"/>
      <c r="H99" s="234" t="str">
        <f>IFERROR(VLOOKUP(Tabla3[[#This Row],[Línea estratégica]],Obj!$B$57:$C$90,2,FALSE),"")</f>
        <v/>
      </c>
      <c r="I99" s="233"/>
      <c r="J99" s="234" t="str">
        <f>IFERROR(VLOOKUP($I99,Obj!$D$132:$E$147,2,FALSE),"")</f>
        <v/>
      </c>
      <c r="K99" s="233"/>
      <c r="L99" s="254"/>
      <c r="M99" s="149"/>
      <c r="N99" s="233"/>
      <c r="O99" s="235"/>
      <c r="P99" s="238"/>
      <c r="Q99" s="235"/>
      <c r="R99" s="235"/>
      <c r="S99" s="235"/>
      <c r="T99" s="236"/>
      <c r="U99" s="237"/>
      <c r="V99" s="255"/>
      <c r="W99" s="29"/>
      <c r="X99" s="29"/>
      <c r="Y99" s="28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</row>
    <row r="100" spans="2:47" s="27" customFormat="1" x14ac:dyDescent="0.25">
      <c r="B100" s="233"/>
      <c r="C100" s="232" t="str">
        <f>IF(Tabla3[[#This Row],[Línea estratégica]]="","",#REF!)</f>
        <v/>
      </c>
      <c r="D100" s="232" t="str">
        <f>IF(Tabla3[[#This Row],[Línea estratégica]]="","",#REF!)</f>
        <v/>
      </c>
      <c r="E100" s="232" t="str">
        <f>IF(Tabla3[[#This Row],[Línea estratégica]]="","",#REF!)</f>
        <v/>
      </c>
      <c r="F100" s="232" t="str">
        <f>IF(Tabla3[[#This Row],[Línea estratégica]]="","",#REF!)</f>
        <v/>
      </c>
      <c r="G100" s="233"/>
      <c r="H100" s="234" t="str">
        <f>IFERROR(VLOOKUP(Tabla3[[#This Row],[Línea estratégica]],Obj!$B$57:$C$90,2,FALSE),"")</f>
        <v/>
      </c>
      <c r="I100" s="233"/>
      <c r="J100" s="234" t="str">
        <f>IFERROR(VLOOKUP($I100,Obj!$D$132:$E$147,2,FALSE),"")</f>
        <v/>
      </c>
      <c r="K100" s="233"/>
      <c r="L100" s="254"/>
      <c r="M100" s="149"/>
      <c r="N100" s="233"/>
      <c r="O100" s="235"/>
      <c r="P100" s="238"/>
      <c r="Q100" s="235"/>
      <c r="R100" s="235"/>
      <c r="S100" s="235"/>
      <c r="T100" s="236"/>
      <c r="U100" s="237"/>
      <c r="V100" s="255"/>
      <c r="W100" s="29"/>
      <c r="X100" s="29"/>
      <c r="Y100" s="28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</row>
    <row r="101" spans="2:47" s="27" customFormat="1" x14ac:dyDescent="0.25">
      <c r="B101" s="233"/>
      <c r="C101" s="232" t="str">
        <f>IF(Tabla3[[#This Row],[Línea estratégica]]="","",#REF!)</f>
        <v/>
      </c>
      <c r="D101" s="232" t="str">
        <f>IF(Tabla3[[#This Row],[Línea estratégica]]="","",#REF!)</f>
        <v/>
      </c>
      <c r="E101" s="232" t="str">
        <f>IF(Tabla3[[#This Row],[Línea estratégica]]="","",#REF!)</f>
        <v/>
      </c>
      <c r="F101" s="232" t="str">
        <f>IF(Tabla3[[#This Row],[Línea estratégica]]="","",#REF!)</f>
        <v/>
      </c>
      <c r="G101" s="233"/>
      <c r="H101" s="234" t="str">
        <f>IFERROR(VLOOKUP(Tabla3[[#This Row],[Línea estratégica]],Obj!$B$57:$C$90,2,FALSE),"")</f>
        <v/>
      </c>
      <c r="I101" s="233"/>
      <c r="J101" s="234" t="str">
        <f>IFERROR(VLOOKUP($I101,Obj!$D$132:$E$147,2,FALSE),"")</f>
        <v/>
      </c>
      <c r="K101" s="233"/>
      <c r="L101" s="254"/>
      <c r="M101" s="149"/>
      <c r="N101" s="233"/>
      <c r="O101" s="235"/>
      <c r="P101" s="238"/>
      <c r="Q101" s="235"/>
      <c r="R101" s="235"/>
      <c r="S101" s="235"/>
      <c r="T101" s="236"/>
      <c r="U101" s="237"/>
      <c r="V101" s="255"/>
      <c r="W101" s="29"/>
      <c r="X101" s="29"/>
      <c r="Y101" s="28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</row>
    <row r="102" spans="2:47" s="27" customFormat="1" x14ac:dyDescent="0.25">
      <c r="B102" s="233"/>
      <c r="C102" s="232" t="str">
        <f>IF(Tabla3[[#This Row],[Línea estratégica]]="","",#REF!)</f>
        <v/>
      </c>
      <c r="D102" s="232" t="str">
        <f>IF(Tabla3[[#This Row],[Línea estratégica]]="","",#REF!)</f>
        <v/>
      </c>
      <c r="E102" s="232" t="str">
        <f>IF(Tabla3[[#This Row],[Línea estratégica]]="","",#REF!)</f>
        <v/>
      </c>
      <c r="F102" s="232" t="str">
        <f>IF(Tabla3[[#This Row],[Línea estratégica]]="","",#REF!)</f>
        <v/>
      </c>
      <c r="G102" s="233"/>
      <c r="H102" s="234" t="str">
        <f>IFERROR(VLOOKUP(Tabla3[[#This Row],[Línea estratégica]],Obj!$B$57:$C$90,2,FALSE),"")</f>
        <v/>
      </c>
      <c r="I102" s="233"/>
      <c r="J102" s="234" t="str">
        <f>IFERROR(VLOOKUP($I102,Obj!$D$132:$E$147,2,FALSE),"")</f>
        <v/>
      </c>
      <c r="K102" s="233"/>
      <c r="L102" s="254"/>
      <c r="M102" s="149"/>
      <c r="N102" s="233"/>
      <c r="O102" s="235"/>
      <c r="P102" s="238"/>
      <c r="Q102" s="235"/>
      <c r="R102" s="235"/>
      <c r="S102" s="235"/>
      <c r="T102" s="236"/>
      <c r="U102" s="237"/>
      <c r="V102" s="255"/>
      <c r="W102" s="29"/>
      <c r="X102" s="29"/>
      <c r="Y102" s="28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</row>
    <row r="103" spans="2:47" s="27" customFormat="1" x14ac:dyDescent="0.25">
      <c r="B103" s="233"/>
      <c r="C103" s="232" t="str">
        <f>IF(Tabla3[[#This Row],[Línea estratégica]]="","",#REF!)</f>
        <v/>
      </c>
      <c r="D103" s="232" t="str">
        <f>IF(Tabla3[[#This Row],[Línea estratégica]]="","",#REF!)</f>
        <v/>
      </c>
      <c r="E103" s="232" t="str">
        <f>IF(Tabla3[[#This Row],[Línea estratégica]]="","",#REF!)</f>
        <v/>
      </c>
      <c r="F103" s="232" t="str">
        <f>IF(Tabla3[[#This Row],[Línea estratégica]]="","",#REF!)</f>
        <v/>
      </c>
      <c r="G103" s="233"/>
      <c r="H103" s="234" t="str">
        <f>IFERROR(VLOOKUP(Tabla3[[#This Row],[Línea estratégica]],Obj!$B$57:$C$90,2,FALSE),"")</f>
        <v/>
      </c>
      <c r="I103" s="233"/>
      <c r="J103" s="234" t="str">
        <f>IFERROR(VLOOKUP($I103,Obj!$D$132:$E$147,2,FALSE),"")</f>
        <v/>
      </c>
      <c r="K103" s="233"/>
      <c r="L103" s="254"/>
      <c r="M103" s="149"/>
      <c r="N103" s="233"/>
      <c r="O103" s="235"/>
      <c r="P103" s="238"/>
      <c r="Q103" s="235"/>
      <c r="R103" s="235"/>
      <c r="S103" s="235"/>
      <c r="T103" s="236"/>
      <c r="U103" s="237"/>
      <c r="V103" s="255"/>
      <c r="W103" s="29"/>
      <c r="X103" s="29"/>
      <c r="Y103" s="28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</row>
    <row r="104" spans="2:47" s="27" customFormat="1" x14ac:dyDescent="0.25">
      <c r="B104" s="233"/>
      <c r="C104" s="232" t="str">
        <f>IF(Tabla3[[#This Row],[Línea estratégica]]="","",#REF!)</f>
        <v/>
      </c>
      <c r="D104" s="232" t="str">
        <f>IF(Tabla3[[#This Row],[Línea estratégica]]="","",#REF!)</f>
        <v/>
      </c>
      <c r="E104" s="232" t="str">
        <f>IF(Tabla3[[#This Row],[Línea estratégica]]="","",#REF!)</f>
        <v/>
      </c>
      <c r="F104" s="232" t="str">
        <f>IF(Tabla3[[#This Row],[Línea estratégica]]="","",#REF!)</f>
        <v/>
      </c>
      <c r="G104" s="233"/>
      <c r="H104" s="234" t="str">
        <f>IFERROR(VLOOKUP(Tabla3[[#This Row],[Línea estratégica]],Obj!$B$57:$C$90,2,FALSE),"")</f>
        <v/>
      </c>
      <c r="I104" s="233"/>
      <c r="J104" s="234" t="str">
        <f>IFERROR(VLOOKUP($I104,Obj!$D$132:$E$147,2,FALSE),"")</f>
        <v/>
      </c>
      <c r="K104" s="233"/>
      <c r="L104" s="254"/>
      <c r="M104" s="149"/>
      <c r="N104" s="233"/>
      <c r="O104" s="235"/>
      <c r="P104" s="238"/>
      <c r="Q104" s="235"/>
      <c r="R104" s="235"/>
      <c r="S104" s="235"/>
      <c r="T104" s="236"/>
      <c r="U104" s="237"/>
      <c r="V104" s="255"/>
      <c r="W104" s="29"/>
      <c r="X104" s="29"/>
      <c r="Y104" s="28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</row>
    <row r="105" spans="2:47" s="27" customFormat="1" x14ac:dyDescent="0.25">
      <c r="B105" s="233"/>
      <c r="C105" s="232" t="str">
        <f>IF(Tabla3[[#This Row],[Línea estratégica]]="","",#REF!)</f>
        <v/>
      </c>
      <c r="D105" s="232" t="str">
        <f>IF(Tabla3[[#This Row],[Línea estratégica]]="","",#REF!)</f>
        <v/>
      </c>
      <c r="E105" s="232" t="str">
        <f>IF(Tabla3[[#This Row],[Línea estratégica]]="","",#REF!)</f>
        <v/>
      </c>
      <c r="F105" s="232" t="str">
        <f>IF(Tabla3[[#This Row],[Línea estratégica]]="","",#REF!)</f>
        <v/>
      </c>
      <c r="G105" s="233"/>
      <c r="H105" s="234" t="str">
        <f>IFERROR(VLOOKUP(Tabla3[[#This Row],[Línea estratégica]],Obj!$B$57:$C$90,2,FALSE),"")</f>
        <v/>
      </c>
      <c r="I105" s="233"/>
      <c r="J105" s="234" t="str">
        <f>IFERROR(VLOOKUP($I105,Obj!$D$132:$E$147,2,FALSE),"")</f>
        <v/>
      </c>
      <c r="K105" s="233"/>
      <c r="L105" s="254"/>
      <c r="M105" s="149"/>
      <c r="N105" s="233"/>
      <c r="O105" s="235"/>
      <c r="P105" s="238"/>
      <c r="Q105" s="235"/>
      <c r="R105" s="235"/>
      <c r="S105" s="235"/>
      <c r="T105" s="236"/>
      <c r="U105" s="237"/>
      <c r="V105" s="255"/>
      <c r="W105" s="29"/>
      <c r="X105" s="29"/>
      <c r="Y105" s="28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</row>
    <row r="106" spans="2:47" s="27" customFormat="1" x14ac:dyDescent="0.25">
      <c r="B106" s="233"/>
      <c r="C106" s="232" t="str">
        <f>IF(Tabla3[[#This Row],[Línea estratégica]]="","",#REF!)</f>
        <v/>
      </c>
      <c r="D106" s="232" t="str">
        <f>IF(Tabla3[[#This Row],[Línea estratégica]]="","",#REF!)</f>
        <v/>
      </c>
      <c r="E106" s="232" t="str">
        <f>IF(Tabla3[[#This Row],[Línea estratégica]]="","",#REF!)</f>
        <v/>
      </c>
      <c r="F106" s="232" t="str">
        <f>IF(Tabla3[[#This Row],[Línea estratégica]]="","",#REF!)</f>
        <v/>
      </c>
      <c r="G106" s="233"/>
      <c r="H106" s="234" t="str">
        <f>IFERROR(VLOOKUP(Tabla3[[#This Row],[Línea estratégica]],Obj!$B$57:$C$90,2,FALSE),"")</f>
        <v/>
      </c>
      <c r="I106" s="233"/>
      <c r="J106" s="234" t="str">
        <f>IFERROR(VLOOKUP($I106,Obj!$D$132:$E$147,2,FALSE),"")</f>
        <v/>
      </c>
      <c r="K106" s="233"/>
      <c r="L106" s="254"/>
      <c r="M106" s="149"/>
      <c r="N106" s="233"/>
      <c r="O106" s="235"/>
      <c r="P106" s="238"/>
      <c r="Q106" s="235"/>
      <c r="R106" s="235"/>
      <c r="S106" s="235"/>
      <c r="T106" s="236"/>
      <c r="U106" s="237"/>
      <c r="V106" s="255"/>
      <c r="W106" s="29"/>
      <c r="X106" s="29"/>
      <c r="Y106" s="28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</row>
    <row r="107" spans="2:47" s="27" customFormat="1" x14ac:dyDescent="0.25">
      <c r="B107" s="233"/>
      <c r="C107" s="232" t="str">
        <f>IF(Tabla3[[#This Row],[Línea estratégica]]="","",#REF!)</f>
        <v/>
      </c>
      <c r="D107" s="232" t="str">
        <f>IF(Tabla3[[#This Row],[Línea estratégica]]="","",#REF!)</f>
        <v/>
      </c>
      <c r="E107" s="232" t="str">
        <f>IF(Tabla3[[#This Row],[Línea estratégica]]="","",#REF!)</f>
        <v/>
      </c>
      <c r="F107" s="232" t="str">
        <f>IF(Tabla3[[#This Row],[Línea estratégica]]="","",#REF!)</f>
        <v/>
      </c>
      <c r="G107" s="233"/>
      <c r="H107" s="234" t="str">
        <f>IFERROR(VLOOKUP(Tabla3[[#This Row],[Línea estratégica]],Obj!$B$57:$C$90,2,FALSE),"")</f>
        <v/>
      </c>
      <c r="I107" s="233"/>
      <c r="J107" s="234" t="str">
        <f>IFERROR(VLOOKUP($I107,Obj!$D$132:$E$147,2,FALSE),"")</f>
        <v/>
      </c>
      <c r="K107" s="233"/>
      <c r="L107" s="254"/>
      <c r="M107" s="149"/>
      <c r="N107" s="233"/>
      <c r="O107" s="235"/>
      <c r="P107" s="238"/>
      <c r="Q107" s="235"/>
      <c r="R107" s="235"/>
      <c r="S107" s="235"/>
      <c r="T107" s="236"/>
      <c r="U107" s="237"/>
      <c r="V107" s="255"/>
      <c r="W107" s="29"/>
      <c r="X107" s="29"/>
      <c r="Y107" s="28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</row>
    <row r="108" spans="2:47" s="27" customFormat="1" x14ac:dyDescent="0.25">
      <c r="B108" s="233"/>
      <c r="C108" s="232" t="str">
        <f>IF(Tabla3[[#This Row],[Línea estratégica]]="","",#REF!)</f>
        <v/>
      </c>
      <c r="D108" s="232" t="str">
        <f>IF(Tabla3[[#This Row],[Línea estratégica]]="","",#REF!)</f>
        <v/>
      </c>
      <c r="E108" s="232" t="str">
        <f>IF(Tabla3[[#This Row],[Línea estratégica]]="","",#REF!)</f>
        <v/>
      </c>
      <c r="F108" s="232" t="str">
        <f>IF(Tabla3[[#This Row],[Línea estratégica]]="","",#REF!)</f>
        <v/>
      </c>
      <c r="G108" s="233"/>
      <c r="H108" s="234" t="str">
        <f>IFERROR(VLOOKUP(Tabla3[[#This Row],[Línea estratégica]],Obj!$B$57:$C$90,2,FALSE),"")</f>
        <v/>
      </c>
      <c r="I108" s="233"/>
      <c r="J108" s="234" t="str">
        <f>IFERROR(VLOOKUP($I108,Obj!$D$132:$E$147,2,FALSE),"")</f>
        <v/>
      </c>
      <c r="K108" s="233"/>
      <c r="L108" s="254"/>
      <c r="M108" s="149"/>
      <c r="N108" s="233"/>
      <c r="O108" s="235"/>
      <c r="P108" s="238"/>
      <c r="Q108" s="235"/>
      <c r="R108" s="235"/>
      <c r="S108" s="235"/>
      <c r="T108" s="236"/>
      <c r="U108" s="237"/>
      <c r="V108" s="255"/>
      <c r="W108" s="29"/>
      <c r="X108" s="29"/>
      <c r="Y108" s="28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</row>
    <row r="109" spans="2:47" s="27" customFormat="1" x14ac:dyDescent="0.25">
      <c r="B109" s="233"/>
      <c r="C109" s="232" t="str">
        <f>IF(Tabla3[[#This Row],[Línea estratégica]]="","",#REF!)</f>
        <v/>
      </c>
      <c r="D109" s="232" t="str">
        <f>IF(Tabla3[[#This Row],[Línea estratégica]]="","",#REF!)</f>
        <v/>
      </c>
      <c r="E109" s="232" t="str">
        <f>IF(Tabla3[[#This Row],[Línea estratégica]]="","",#REF!)</f>
        <v/>
      </c>
      <c r="F109" s="232" t="str">
        <f>IF(Tabla3[[#This Row],[Línea estratégica]]="","",#REF!)</f>
        <v/>
      </c>
      <c r="G109" s="233"/>
      <c r="H109" s="234" t="str">
        <f>IFERROR(VLOOKUP(Tabla3[[#This Row],[Línea estratégica]],Obj!$B$57:$C$90,2,FALSE),"")</f>
        <v/>
      </c>
      <c r="I109" s="233"/>
      <c r="J109" s="234" t="str">
        <f>IFERROR(VLOOKUP($I109,Obj!$D$132:$E$147,2,FALSE),"")</f>
        <v/>
      </c>
      <c r="K109" s="233"/>
      <c r="L109" s="254"/>
      <c r="M109" s="149"/>
      <c r="N109" s="233"/>
      <c r="O109" s="235"/>
      <c r="P109" s="238"/>
      <c r="Q109" s="235"/>
      <c r="R109" s="235"/>
      <c r="S109" s="235"/>
      <c r="T109" s="236"/>
      <c r="U109" s="237"/>
      <c r="V109" s="255"/>
      <c r="W109" s="29"/>
      <c r="X109" s="29"/>
      <c r="Y109" s="28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</row>
    <row r="110" spans="2:47" s="27" customFormat="1" x14ac:dyDescent="0.25">
      <c r="B110" s="233"/>
      <c r="C110" s="232" t="str">
        <f>IF(Tabla3[[#This Row],[Línea estratégica]]="","",#REF!)</f>
        <v/>
      </c>
      <c r="D110" s="232" t="str">
        <f>IF(Tabla3[[#This Row],[Línea estratégica]]="","",#REF!)</f>
        <v/>
      </c>
      <c r="E110" s="232" t="str">
        <f>IF(Tabla3[[#This Row],[Línea estratégica]]="","",#REF!)</f>
        <v/>
      </c>
      <c r="F110" s="232" t="str">
        <f>IF(Tabla3[[#This Row],[Línea estratégica]]="","",#REF!)</f>
        <v/>
      </c>
      <c r="G110" s="233"/>
      <c r="H110" s="234" t="str">
        <f>IFERROR(VLOOKUP(Tabla3[[#This Row],[Línea estratégica]],Obj!$B$57:$C$90,2,FALSE),"")</f>
        <v/>
      </c>
      <c r="I110" s="233"/>
      <c r="J110" s="234" t="str">
        <f>IFERROR(VLOOKUP($I110,Obj!$D$132:$E$147,2,FALSE),"")</f>
        <v/>
      </c>
      <c r="K110" s="233"/>
      <c r="L110" s="254"/>
      <c r="M110" s="149"/>
      <c r="N110" s="233"/>
      <c r="O110" s="235"/>
      <c r="P110" s="238"/>
      <c r="Q110" s="235"/>
      <c r="R110" s="235"/>
      <c r="S110" s="235"/>
      <c r="T110" s="236"/>
      <c r="U110" s="237"/>
      <c r="V110" s="255"/>
      <c r="W110" s="29"/>
      <c r="X110" s="29"/>
      <c r="Y110" s="28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</row>
    <row r="111" spans="2:47" s="27" customFormat="1" x14ac:dyDescent="0.25">
      <c r="B111" s="233"/>
      <c r="C111" s="232" t="str">
        <f>IF(Tabla3[[#This Row],[Línea estratégica]]="","",#REF!)</f>
        <v/>
      </c>
      <c r="D111" s="232" t="str">
        <f>IF(Tabla3[[#This Row],[Línea estratégica]]="","",#REF!)</f>
        <v/>
      </c>
      <c r="E111" s="232" t="str">
        <f>IF(Tabla3[[#This Row],[Línea estratégica]]="","",#REF!)</f>
        <v/>
      </c>
      <c r="F111" s="232" t="str">
        <f>IF(Tabla3[[#This Row],[Línea estratégica]]="","",#REF!)</f>
        <v/>
      </c>
      <c r="G111" s="233"/>
      <c r="H111" s="234" t="str">
        <f>IFERROR(VLOOKUP(Tabla3[[#This Row],[Línea estratégica]],Obj!$B$57:$C$90,2,FALSE),"")</f>
        <v/>
      </c>
      <c r="I111" s="233"/>
      <c r="J111" s="234" t="str">
        <f>IFERROR(VLOOKUP($I111,Obj!$D$132:$E$147,2,FALSE),"")</f>
        <v/>
      </c>
      <c r="K111" s="233"/>
      <c r="L111" s="254"/>
      <c r="M111" s="149"/>
      <c r="N111" s="233"/>
      <c r="O111" s="235"/>
      <c r="P111" s="238"/>
      <c r="Q111" s="235"/>
      <c r="R111" s="235"/>
      <c r="S111" s="235"/>
      <c r="T111" s="236"/>
      <c r="U111" s="237"/>
      <c r="V111" s="255"/>
      <c r="W111" s="29"/>
      <c r="X111" s="29"/>
      <c r="Y111" s="28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</row>
    <row r="112" spans="2:47" s="27" customFormat="1" x14ac:dyDescent="0.25">
      <c r="B112" s="233"/>
      <c r="C112" s="232" t="str">
        <f>IF(Tabla3[[#This Row],[Línea estratégica]]="","",#REF!)</f>
        <v/>
      </c>
      <c r="D112" s="232" t="str">
        <f>IF(Tabla3[[#This Row],[Línea estratégica]]="","",#REF!)</f>
        <v/>
      </c>
      <c r="E112" s="232" t="str">
        <f>IF(Tabla3[[#This Row],[Línea estratégica]]="","",#REF!)</f>
        <v/>
      </c>
      <c r="F112" s="232" t="str">
        <f>IF(Tabla3[[#This Row],[Línea estratégica]]="","",#REF!)</f>
        <v/>
      </c>
      <c r="G112" s="233"/>
      <c r="H112" s="234" t="str">
        <f>IFERROR(VLOOKUP(Tabla3[[#This Row],[Línea estratégica]],Obj!$B$57:$C$90,2,FALSE),"")</f>
        <v/>
      </c>
      <c r="I112" s="233"/>
      <c r="J112" s="234" t="str">
        <f>IFERROR(VLOOKUP($I112,Obj!$D$132:$E$147,2,FALSE),"")</f>
        <v/>
      </c>
      <c r="K112" s="233"/>
      <c r="L112" s="254"/>
      <c r="M112" s="149"/>
      <c r="N112" s="233"/>
      <c r="O112" s="235"/>
      <c r="P112" s="238"/>
      <c r="Q112" s="235"/>
      <c r="R112" s="235"/>
      <c r="S112" s="235"/>
      <c r="T112" s="236"/>
      <c r="U112" s="237"/>
      <c r="V112" s="255"/>
      <c r="W112" s="29"/>
      <c r="X112" s="29"/>
      <c r="Y112" s="28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</row>
    <row r="113" spans="2:47" s="27" customFormat="1" x14ac:dyDescent="0.25">
      <c r="B113" s="233"/>
      <c r="C113" s="232" t="str">
        <f>IF(Tabla3[[#This Row],[Línea estratégica]]="","",#REF!)</f>
        <v/>
      </c>
      <c r="D113" s="232" t="str">
        <f>IF(Tabla3[[#This Row],[Línea estratégica]]="","",#REF!)</f>
        <v/>
      </c>
      <c r="E113" s="232" t="str">
        <f>IF(Tabla3[[#This Row],[Línea estratégica]]="","",#REF!)</f>
        <v/>
      </c>
      <c r="F113" s="232" t="str">
        <f>IF(Tabla3[[#This Row],[Línea estratégica]]="","",#REF!)</f>
        <v/>
      </c>
      <c r="G113" s="233"/>
      <c r="H113" s="234" t="str">
        <f>IFERROR(VLOOKUP(Tabla3[[#This Row],[Línea estratégica]],Obj!$B$57:$C$90,2,FALSE),"")</f>
        <v/>
      </c>
      <c r="I113" s="233"/>
      <c r="J113" s="234" t="str">
        <f>IFERROR(VLOOKUP($I113,Obj!$D$132:$E$147,2,FALSE),"")</f>
        <v/>
      </c>
      <c r="K113" s="233"/>
      <c r="L113" s="254"/>
      <c r="M113" s="149"/>
      <c r="N113" s="233"/>
      <c r="O113" s="235"/>
      <c r="P113" s="238"/>
      <c r="Q113" s="235"/>
      <c r="R113" s="235"/>
      <c r="S113" s="235"/>
      <c r="T113" s="236"/>
      <c r="U113" s="237"/>
      <c r="V113" s="255"/>
      <c r="W113" s="29"/>
      <c r="X113" s="29"/>
      <c r="Y113" s="28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</row>
    <row r="114" spans="2:47" s="27" customFormat="1" x14ac:dyDescent="0.25">
      <c r="B114" s="233"/>
      <c r="C114" s="232" t="str">
        <f>IF(Tabla3[[#This Row],[Línea estratégica]]="","",#REF!)</f>
        <v/>
      </c>
      <c r="D114" s="232" t="str">
        <f>IF(Tabla3[[#This Row],[Línea estratégica]]="","",#REF!)</f>
        <v/>
      </c>
      <c r="E114" s="232" t="str">
        <f>IF(Tabla3[[#This Row],[Línea estratégica]]="","",#REF!)</f>
        <v/>
      </c>
      <c r="F114" s="232" t="str">
        <f>IF(Tabla3[[#This Row],[Línea estratégica]]="","",#REF!)</f>
        <v/>
      </c>
      <c r="G114" s="233"/>
      <c r="H114" s="234" t="str">
        <f>IFERROR(VLOOKUP(Tabla3[[#This Row],[Línea estratégica]],Obj!$B$57:$C$90,2,FALSE),"")</f>
        <v/>
      </c>
      <c r="I114" s="233"/>
      <c r="J114" s="234" t="str">
        <f>IFERROR(VLOOKUP($I114,Obj!$D$132:$E$147,2,FALSE),"")</f>
        <v/>
      </c>
      <c r="K114" s="233"/>
      <c r="L114" s="254"/>
      <c r="M114" s="149"/>
      <c r="N114" s="233"/>
      <c r="O114" s="235"/>
      <c r="P114" s="238"/>
      <c r="Q114" s="235"/>
      <c r="R114" s="235"/>
      <c r="S114" s="235"/>
      <c r="T114" s="236"/>
      <c r="U114" s="237"/>
      <c r="V114" s="255"/>
      <c r="W114" s="29"/>
      <c r="X114" s="29"/>
      <c r="Y114" s="28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</row>
    <row r="115" spans="2:47" s="27" customFormat="1" x14ac:dyDescent="0.25">
      <c r="B115" s="233"/>
      <c r="C115" s="232" t="str">
        <f>IF(Tabla3[[#This Row],[Línea estratégica]]="","",#REF!)</f>
        <v/>
      </c>
      <c r="D115" s="232" t="str">
        <f>IF(Tabla3[[#This Row],[Línea estratégica]]="","",#REF!)</f>
        <v/>
      </c>
      <c r="E115" s="232" t="str">
        <f>IF(Tabla3[[#This Row],[Línea estratégica]]="","",#REF!)</f>
        <v/>
      </c>
      <c r="F115" s="232" t="str">
        <f>IF(Tabla3[[#This Row],[Línea estratégica]]="","",#REF!)</f>
        <v/>
      </c>
      <c r="G115" s="233"/>
      <c r="H115" s="234" t="str">
        <f>IFERROR(VLOOKUP(Tabla3[[#This Row],[Línea estratégica]],Obj!$B$57:$C$90,2,FALSE),"")</f>
        <v/>
      </c>
      <c r="I115" s="233"/>
      <c r="J115" s="234" t="str">
        <f>IFERROR(VLOOKUP($I115,Obj!$D$132:$E$147,2,FALSE),"")</f>
        <v/>
      </c>
      <c r="K115" s="233"/>
      <c r="L115" s="254"/>
      <c r="M115" s="149"/>
      <c r="N115" s="233"/>
      <c r="O115" s="235"/>
      <c r="P115" s="238"/>
      <c r="Q115" s="235"/>
      <c r="R115" s="235"/>
      <c r="S115" s="235"/>
      <c r="T115" s="236"/>
      <c r="U115" s="237"/>
      <c r="V115" s="255"/>
      <c r="W115" s="29"/>
      <c r="X115" s="29"/>
      <c r="Y115" s="28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</row>
    <row r="116" spans="2:47" s="27" customFormat="1" x14ac:dyDescent="0.25">
      <c r="B116" s="233"/>
      <c r="C116" s="232" t="str">
        <f>IF(Tabla3[[#This Row],[Línea estratégica]]="","",#REF!)</f>
        <v/>
      </c>
      <c r="D116" s="232" t="str">
        <f>IF(Tabla3[[#This Row],[Línea estratégica]]="","",#REF!)</f>
        <v/>
      </c>
      <c r="E116" s="232" t="str">
        <f>IF(Tabla3[[#This Row],[Línea estratégica]]="","",#REF!)</f>
        <v/>
      </c>
      <c r="F116" s="232" t="str">
        <f>IF(Tabla3[[#This Row],[Línea estratégica]]="","",#REF!)</f>
        <v/>
      </c>
      <c r="G116" s="233"/>
      <c r="H116" s="234" t="str">
        <f>IFERROR(VLOOKUP(Tabla3[[#This Row],[Línea estratégica]],Obj!$B$57:$C$90,2,FALSE),"")</f>
        <v/>
      </c>
      <c r="I116" s="233"/>
      <c r="J116" s="234" t="str">
        <f>IFERROR(VLOOKUP($I116,Obj!$D$132:$E$147,2,FALSE),"")</f>
        <v/>
      </c>
      <c r="K116" s="233"/>
      <c r="L116" s="254"/>
      <c r="M116" s="149"/>
      <c r="N116" s="233"/>
      <c r="O116" s="235"/>
      <c r="P116" s="238"/>
      <c r="Q116" s="235"/>
      <c r="R116" s="235"/>
      <c r="S116" s="235"/>
      <c r="T116" s="236"/>
      <c r="U116" s="237"/>
      <c r="V116" s="255"/>
      <c r="W116" s="29"/>
      <c r="X116" s="29"/>
      <c r="Y116" s="28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</row>
    <row r="117" spans="2:47" s="27" customFormat="1" x14ac:dyDescent="0.25">
      <c r="B117" s="233"/>
      <c r="C117" s="232" t="str">
        <f>IF(Tabla3[[#This Row],[Línea estratégica]]="","",#REF!)</f>
        <v/>
      </c>
      <c r="D117" s="232" t="str">
        <f>IF(Tabla3[[#This Row],[Línea estratégica]]="","",#REF!)</f>
        <v/>
      </c>
      <c r="E117" s="232" t="str">
        <f>IF(Tabla3[[#This Row],[Línea estratégica]]="","",#REF!)</f>
        <v/>
      </c>
      <c r="F117" s="232" t="str">
        <f>IF(Tabla3[[#This Row],[Línea estratégica]]="","",#REF!)</f>
        <v/>
      </c>
      <c r="G117" s="233"/>
      <c r="H117" s="234" t="str">
        <f>IFERROR(VLOOKUP(Tabla3[[#This Row],[Línea estratégica]],Obj!$B$57:$C$90,2,FALSE),"")</f>
        <v/>
      </c>
      <c r="I117" s="233"/>
      <c r="J117" s="234" t="str">
        <f>IFERROR(VLOOKUP($I117,Obj!$D$132:$E$147,2,FALSE),"")</f>
        <v/>
      </c>
      <c r="K117" s="233"/>
      <c r="L117" s="254"/>
      <c r="M117" s="149"/>
      <c r="N117" s="233"/>
      <c r="O117" s="235"/>
      <c r="P117" s="238"/>
      <c r="Q117" s="235"/>
      <c r="R117" s="235"/>
      <c r="S117" s="235"/>
      <c r="T117" s="236"/>
      <c r="U117" s="237"/>
      <c r="V117" s="255"/>
      <c r="W117" s="29"/>
      <c r="X117" s="29"/>
      <c r="Y117" s="28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</row>
    <row r="118" spans="2:47" s="27" customFormat="1" x14ac:dyDescent="0.25">
      <c r="B118" s="233"/>
      <c r="C118" s="232" t="str">
        <f>IF(Tabla3[[#This Row],[Línea estratégica]]="","",#REF!)</f>
        <v/>
      </c>
      <c r="D118" s="232" t="str">
        <f>IF(Tabla3[[#This Row],[Línea estratégica]]="","",#REF!)</f>
        <v/>
      </c>
      <c r="E118" s="232" t="str">
        <f>IF(Tabla3[[#This Row],[Línea estratégica]]="","",#REF!)</f>
        <v/>
      </c>
      <c r="F118" s="232" t="str">
        <f>IF(Tabla3[[#This Row],[Línea estratégica]]="","",#REF!)</f>
        <v/>
      </c>
      <c r="G118" s="233"/>
      <c r="H118" s="234" t="str">
        <f>IFERROR(VLOOKUP(Tabla3[[#This Row],[Línea estratégica]],Obj!$B$57:$C$90,2,FALSE),"")</f>
        <v/>
      </c>
      <c r="I118" s="233"/>
      <c r="J118" s="234" t="str">
        <f>IFERROR(VLOOKUP($I118,Obj!$D$132:$E$147,2,FALSE),"")</f>
        <v/>
      </c>
      <c r="K118" s="233"/>
      <c r="L118" s="254"/>
      <c r="M118" s="149"/>
      <c r="N118" s="233"/>
      <c r="O118" s="235"/>
      <c r="P118" s="238"/>
      <c r="Q118" s="235"/>
      <c r="R118" s="235"/>
      <c r="S118" s="235"/>
      <c r="T118" s="236"/>
      <c r="U118" s="237"/>
      <c r="V118" s="255"/>
      <c r="W118" s="29"/>
      <c r="X118" s="29"/>
      <c r="Y118" s="28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</row>
    <row r="119" spans="2:47" s="27" customFormat="1" x14ac:dyDescent="0.25">
      <c r="B119" s="233"/>
      <c r="C119" s="232" t="str">
        <f>IF(Tabla3[[#This Row],[Línea estratégica]]="","",#REF!)</f>
        <v/>
      </c>
      <c r="D119" s="232" t="str">
        <f>IF(Tabla3[[#This Row],[Línea estratégica]]="","",#REF!)</f>
        <v/>
      </c>
      <c r="E119" s="232" t="str">
        <f>IF(Tabla3[[#This Row],[Línea estratégica]]="","",#REF!)</f>
        <v/>
      </c>
      <c r="F119" s="232" t="str">
        <f>IF(Tabla3[[#This Row],[Línea estratégica]]="","",#REF!)</f>
        <v/>
      </c>
      <c r="G119" s="233"/>
      <c r="H119" s="234" t="str">
        <f>IFERROR(VLOOKUP(Tabla3[[#This Row],[Línea estratégica]],Obj!$B$57:$C$90,2,FALSE),"")</f>
        <v/>
      </c>
      <c r="I119" s="233"/>
      <c r="J119" s="234" t="str">
        <f>IFERROR(VLOOKUP($I119,Obj!$D$132:$E$147,2,FALSE),"")</f>
        <v/>
      </c>
      <c r="K119" s="233"/>
      <c r="L119" s="254"/>
      <c r="M119" s="149"/>
      <c r="N119" s="233"/>
      <c r="O119" s="235"/>
      <c r="P119" s="238"/>
      <c r="Q119" s="235"/>
      <c r="R119" s="235"/>
      <c r="S119" s="235"/>
      <c r="T119" s="236"/>
      <c r="U119" s="237"/>
      <c r="V119" s="255"/>
      <c r="W119" s="29"/>
      <c r="X119" s="29"/>
      <c r="Y119" s="28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</row>
    <row r="120" spans="2:47" s="27" customFormat="1" x14ac:dyDescent="0.25">
      <c r="B120" s="233"/>
      <c r="C120" s="232" t="str">
        <f>IF(Tabla3[[#This Row],[Línea estratégica]]="","",#REF!)</f>
        <v/>
      </c>
      <c r="D120" s="232" t="str">
        <f>IF(Tabla3[[#This Row],[Línea estratégica]]="","",#REF!)</f>
        <v/>
      </c>
      <c r="E120" s="232" t="str">
        <f>IF(Tabla3[[#This Row],[Línea estratégica]]="","",#REF!)</f>
        <v/>
      </c>
      <c r="F120" s="232" t="str">
        <f>IF(Tabla3[[#This Row],[Línea estratégica]]="","",#REF!)</f>
        <v/>
      </c>
      <c r="G120" s="233"/>
      <c r="H120" s="234" t="str">
        <f>IFERROR(VLOOKUP(Tabla3[[#This Row],[Línea estratégica]],Obj!$B$57:$C$90,2,FALSE),"")</f>
        <v/>
      </c>
      <c r="I120" s="233"/>
      <c r="J120" s="234" t="str">
        <f>IFERROR(VLOOKUP($I120,Obj!$D$132:$E$147,2,FALSE),"")</f>
        <v/>
      </c>
      <c r="K120" s="233"/>
      <c r="L120" s="254"/>
      <c r="M120" s="149"/>
      <c r="N120" s="233"/>
      <c r="O120" s="235"/>
      <c r="P120" s="238"/>
      <c r="Q120" s="235"/>
      <c r="R120" s="235"/>
      <c r="S120" s="235"/>
      <c r="T120" s="236"/>
      <c r="U120" s="237"/>
      <c r="V120" s="255"/>
      <c r="W120" s="29"/>
      <c r="X120" s="29"/>
      <c r="Y120" s="28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</row>
    <row r="121" spans="2:47" s="27" customFormat="1" x14ac:dyDescent="0.25">
      <c r="B121" s="233"/>
      <c r="C121" s="232" t="str">
        <f>IF(Tabla3[[#This Row],[Línea estratégica]]="","",#REF!)</f>
        <v/>
      </c>
      <c r="D121" s="232" t="str">
        <f>IF(Tabla3[[#This Row],[Línea estratégica]]="","",#REF!)</f>
        <v/>
      </c>
      <c r="E121" s="232" t="str">
        <f>IF(Tabla3[[#This Row],[Línea estratégica]]="","",#REF!)</f>
        <v/>
      </c>
      <c r="F121" s="232" t="str">
        <f>IF(Tabla3[[#This Row],[Línea estratégica]]="","",#REF!)</f>
        <v/>
      </c>
      <c r="G121" s="233"/>
      <c r="H121" s="234" t="str">
        <f>IFERROR(VLOOKUP(Tabla3[[#This Row],[Línea estratégica]],Obj!$B$57:$C$90,2,FALSE),"")</f>
        <v/>
      </c>
      <c r="I121" s="233"/>
      <c r="J121" s="234" t="str">
        <f>IFERROR(VLOOKUP($I121,Obj!$D$132:$E$147,2,FALSE),"")</f>
        <v/>
      </c>
      <c r="K121" s="233"/>
      <c r="L121" s="254"/>
      <c r="M121" s="149"/>
      <c r="N121" s="233"/>
      <c r="O121" s="235"/>
      <c r="P121" s="238"/>
      <c r="Q121" s="235"/>
      <c r="R121" s="235"/>
      <c r="S121" s="235"/>
      <c r="T121" s="236"/>
      <c r="U121" s="237"/>
      <c r="V121" s="255"/>
      <c r="W121" s="29"/>
      <c r="X121" s="29"/>
      <c r="Y121" s="28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</row>
    <row r="122" spans="2:47" s="27" customFormat="1" x14ac:dyDescent="0.25">
      <c r="B122" s="233"/>
      <c r="C122" s="232" t="str">
        <f>IF(Tabla3[[#This Row],[Línea estratégica]]="","",#REF!)</f>
        <v/>
      </c>
      <c r="D122" s="232" t="str">
        <f>IF(Tabla3[[#This Row],[Línea estratégica]]="","",#REF!)</f>
        <v/>
      </c>
      <c r="E122" s="232" t="str">
        <f>IF(Tabla3[[#This Row],[Línea estratégica]]="","",#REF!)</f>
        <v/>
      </c>
      <c r="F122" s="232" t="str">
        <f>IF(Tabla3[[#This Row],[Línea estratégica]]="","",#REF!)</f>
        <v/>
      </c>
      <c r="G122" s="233"/>
      <c r="H122" s="234" t="str">
        <f>IFERROR(VLOOKUP(Tabla3[[#This Row],[Línea estratégica]],Obj!$B$57:$C$90,2,FALSE),"")</f>
        <v/>
      </c>
      <c r="I122" s="233"/>
      <c r="J122" s="234" t="str">
        <f>IFERROR(VLOOKUP($I122,Obj!$D$132:$E$147,2,FALSE),"")</f>
        <v/>
      </c>
      <c r="K122" s="233"/>
      <c r="L122" s="254"/>
      <c r="M122" s="149"/>
      <c r="N122" s="233"/>
      <c r="O122" s="235"/>
      <c r="P122" s="238"/>
      <c r="Q122" s="235"/>
      <c r="R122" s="235"/>
      <c r="S122" s="235"/>
      <c r="T122" s="236"/>
      <c r="U122" s="237"/>
      <c r="V122" s="255"/>
      <c r="W122" s="29"/>
      <c r="X122" s="29"/>
      <c r="Y122" s="28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</row>
    <row r="123" spans="2:47" s="27" customFormat="1" x14ac:dyDescent="0.25">
      <c r="B123" s="233"/>
      <c r="C123" s="232" t="str">
        <f>IF(Tabla3[[#This Row],[Línea estratégica]]="","",#REF!)</f>
        <v/>
      </c>
      <c r="D123" s="232" t="str">
        <f>IF(Tabla3[[#This Row],[Línea estratégica]]="","",#REF!)</f>
        <v/>
      </c>
      <c r="E123" s="232" t="str">
        <f>IF(Tabla3[[#This Row],[Línea estratégica]]="","",#REF!)</f>
        <v/>
      </c>
      <c r="F123" s="232" t="str">
        <f>IF(Tabla3[[#This Row],[Línea estratégica]]="","",#REF!)</f>
        <v/>
      </c>
      <c r="G123" s="233"/>
      <c r="H123" s="234" t="str">
        <f>IFERROR(VLOOKUP(Tabla3[[#This Row],[Línea estratégica]],Obj!$B$57:$C$90,2,FALSE),"")</f>
        <v/>
      </c>
      <c r="I123" s="233"/>
      <c r="J123" s="234" t="str">
        <f>IFERROR(VLOOKUP($I123,Obj!$D$132:$E$147,2,FALSE),"")</f>
        <v/>
      </c>
      <c r="K123" s="233"/>
      <c r="L123" s="254"/>
      <c r="M123" s="149"/>
      <c r="N123" s="233"/>
      <c r="O123" s="235"/>
      <c r="P123" s="238"/>
      <c r="Q123" s="235"/>
      <c r="R123" s="235"/>
      <c r="S123" s="235"/>
      <c r="T123" s="236"/>
      <c r="U123" s="237"/>
      <c r="V123" s="255"/>
      <c r="W123" s="29"/>
      <c r="X123" s="29"/>
      <c r="Y123" s="28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</row>
    <row r="124" spans="2:47" s="27" customFormat="1" x14ac:dyDescent="0.25">
      <c r="B124" s="233"/>
      <c r="C124" s="232" t="str">
        <f>IF(Tabla3[[#This Row],[Línea estratégica]]="","",#REF!)</f>
        <v/>
      </c>
      <c r="D124" s="232" t="str">
        <f>IF(Tabla3[[#This Row],[Línea estratégica]]="","",#REF!)</f>
        <v/>
      </c>
      <c r="E124" s="232" t="str">
        <f>IF(Tabla3[[#This Row],[Línea estratégica]]="","",#REF!)</f>
        <v/>
      </c>
      <c r="F124" s="232" t="str">
        <f>IF(Tabla3[[#This Row],[Línea estratégica]]="","",#REF!)</f>
        <v/>
      </c>
      <c r="G124" s="233"/>
      <c r="H124" s="234" t="str">
        <f>IFERROR(VLOOKUP(Tabla3[[#This Row],[Línea estratégica]],Obj!$B$57:$C$90,2,FALSE),"")</f>
        <v/>
      </c>
      <c r="I124" s="233"/>
      <c r="J124" s="234" t="str">
        <f>IFERROR(VLOOKUP($I124,Obj!$D$132:$E$147,2,FALSE),"")</f>
        <v/>
      </c>
      <c r="K124" s="233"/>
      <c r="L124" s="254"/>
      <c r="M124" s="149"/>
      <c r="N124" s="233"/>
      <c r="O124" s="235"/>
      <c r="P124" s="238"/>
      <c r="Q124" s="235"/>
      <c r="R124" s="235"/>
      <c r="S124" s="235"/>
      <c r="T124" s="236"/>
      <c r="U124" s="237"/>
      <c r="V124" s="255"/>
      <c r="W124" s="29"/>
      <c r="X124" s="29"/>
      <c r="Y124" s="28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</row>
    <row r="125" spans="2:47" s="27" customFormat="1" x14ac:dyDescent="0.25">
      <c r="B125" s="233"/>
      <c r="C125" s="232" t="str">
        <f>IF(Tabla3[[#This Row],[Línea estratégica]]="","",#REF!)</f>
        <v/>
      </c>
      <c r="D125" s="232" t="str">
        <f>IF(Tabla3[[#This Row],[Línea estratégica]]="","",#REF!)</f>
        <v/>
      </c>
      <c r="E125" s="232" t="str">
        <f>IF(Tabla3[[#This Row],[Línea estratégica]]="","",#REF!)</f>
        <v/>
      </c>
      <c r="F125" s="232" t="str">
        <f>IF(Tabla3[[#This Row],[Línea estratégica]]="","",#REF!)</f>
        <v/>
      </c>
      <c r="G125" s="233"/>
      <c r="H125" s="234" t="str">
        <f>IFERROR(VLOOKUP(Tabla3[[#This Row],[Línea estratégica]],Obj!$B$57:$C$90,2,FALSE),"")</f>
        <v/>
      </c>
      <c r="I125" s="233"/>
      <c r="J125" s="234" t="str">
        <f>IFERROR(VLOOKUP($I125,Obj!$D$132:$E$147,2,FALSE),"")</f>
        <v/>
      </c>
      <c r="K125" s="233"/>
      <c r="L125" s="254"/>
      <c r="M125" s="149"/>
      <c r="N125" s="233"/>
      <c r="O125" s="235"/>
      <c r="P125" s="238"/>
      <c r="Q125" s="235"/>
      <c r="R125" s="235"/>
      <c r="S125" s="235"/>
      <c r="T125" s="236"/>
      <c r="U125" s="237"/>
      <c r="V125" s="255"/>
      <c r="W125" s="29"/>
      <c r="X125" s="29"/>
      <c r="Y125" s="28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</row>
    <row r="126" spans="2:47" s="27" customFormat="1" x14ac:dyDescent="0.25">
      <c r="B126" s="233"/>
      <c r="C126" s="232" t="str">
        <f>IF(Tabla3[[#This Row],[Línea estratégica]]="","",#REF!)</f>
        <v/>
      </c>
      <c r="D126" s="232" t="str">
        <f>IF(Tabla3[[#This Row],[Línea estratégica]]="","",#REF!)</f>
        <v/>
      </c>
      <c r="E126" s="232" t="str">
        <f>IF(Tabla3[[#This Row],[Línea estratégica]]="","",#REF!)</f>
        <v/>
      </c>
      <c r="F126" s="232" t="str">
        <f>IF(Tabla3[[#This Row],[Línea estratégica]]="","",#REF!)</f>
        <v/>
      </c>
      <c r="G126" s="233"/>
      <c r="H126" s="234" t="str">
        <f>IFERROR(VLOOKUP(Tabla3[[#This Row],[Línea estratégica]],Obj!$B$57:$C$90,2,FALSE),"")</f>
        <v/>
      </c>
      <c r="I126" s="233"/>
      <c r="J126" s="234" t="str">
        <f>IFERROR(VLOOKUP($I126,Obj!$D$132:$E$147,2,FALSE),"")</f>
        <v/>
      </c>
      <c r="K126" s="233"/>
      <c r="L126" s="254"/>
      <c r="M126" s="149"/>
      <c r="N126" s="233"/>
      <c r="O126" s="235"/>
      <c r="P126" s="238"/>
      <c r="Q126" s="235"/>
      <c r="R126" s="235"/>
      <c r="S126" s="235"/>
      <c r="T126" s="236"/>
      <c r="U126" s="237"/>
      <c r="V126" s="255"/>
      <c r="W126" s="29"/>
      <c r="X126" s="29"/>
      <c r="Y126" s="28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</row>
    <row r="127" spans="2:47" s="27" customFormat="1" x14ac:dyDescent="0.25">
      <c r="B127" s="233"/>
      <c r="C127" s="232" t="str">
        <f>IF(Tabla3[[#This Row],[Línea estratégica]]="","",#REF!)</f>
        <v/>
      </c>
      <c r="D127" s="232" t="str">
        <f>IF(Tabla3[[#This Row],[Línea estratégica]]="","",#REF!)</f>
        <v/>
      </c>
      <c r="E127" s="232" t="str">
        <f>IF(Tabla3[[#This Row],[Línea estratégica]]="","",#REF!)</f>
        <v/>
      </c>
      <c r="F127" s="232" t="str">
        <f>IF(Tabla3[[#This Row],[Línea estratégica]]="","",#REF!)</f>
        <v/>
      </c>
      <c r="G127" s="233"/>
      <c r="H127" s="234" t="str">
        <f>IFERROR(VLOOKUP(Tabla3[[#This Row],[Línea estratégica]],Obj!$B$57:$C$90,2,FALSE),"")</f>
        <v/>
      </c>
      <c r="I127" s="233"/>
      <c r="J127" s="234" t="str">
        <f>IFERROR(VLOOKUP($I127,Obj!$D$132:$E$147,2,FALSE),"")</f>
        <v/>
      </c>
      <c r="K127" s="233"/>
      <c r="L127" s="254"/>
      <c r="M127" s="149"/>
      <c r="N127" s="233"/>
      <c r="O127" s="235"/>
      <c r="P127" s="238"/>
      <c r="Q127" s="235"/>
      <c r="R127" s="235"/>
      <c r="S127" s="235"/>
      <c r="T127" s="236"/>
      <c r="U127" s="237"/>
      <c r="V127" s="255"/>
      <c r="W127" s="29"/>
      <c r="X127" s="29"/>
      <c r="Y127" s="28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</row>
    <row r="128" spans="2:47" s="27" customFormat="1" x14ac:dyDescent="0.25">
      <c r="B128" s="233"/>
      <c r="C128" s="232" t="str">
        <f>IF(Tabla3[[#This Row],[Línea estratégica]]="","",#REF!)</f>
        <v/>
      </c>
      <c r="D128" s="232" t="str">
        <f>IF(Tabla3[[#This Row],[Línea estratégica]]="","",#REF!)</f>
        <v/>
      </c>
      <c r="E128" s="232" t="str">
        <f>IF(Tabla3[[#This Row],[Línea estratégica]]="","",#REF!)</f>
        <v/>
      </c>
      <c r="F128" s="232" t="str">
        <f>IF(Tabla3[[#This Row],[Línea estratégica]]="","",#REF!)</f>
        <v/>
      </c>
      <c r="G128" s="233"/>
      <c r="H128" s="234" t="str">
        <f>IFERROR(VLOOKUP(Tabla3[[#This Row],[Línea estratégica]],Obj!$B$57:$C$90,2,FALSE),"")</f>
        <v/>
      </c>
      <c r="I128" s="233"/>
      <c r="J128" s="234" t="str">
        <f>IFERROR(VLOOKUP($I128,Obj!$D$132:$E$147,2,FALSE),"")</f>
        <v/>
      </c>
      <c r="K128" s="233"/>
      <c r="L128" s="254"/>
      <c r="M128" s="149"/>
      <c r="N128" s="233"/>
      <c r="O128" s="235"/>
      <c r="P128" s="238"/>
      <c r="Q128" s="235"/>
      <c r="R128" s="235"/>
      <c r="S128" s="235"/>
      <c r="T128" s="236"/>
      <c r="U128" s="237"/>
      <c r="V128" s="255"/>
      <c r="W128" s="29"/>
      <c r="X128" s="29"/>
      <c r="Y128" s="28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</row>
    <row r="129" spans="2:47" s="27" customFormat="1" x14ac:dyDescent="0.25">
      <c r="B129" s="233"/>
      <c r="C129" s="232" t="str">
        <f>IF(Tabla3[[#This Row],[Línea estratégica]]="","",#REF!)</f>
        <v/>
      </c>
      <c r="D129" s="232" t="str">
        <f>IF(Tabla3[[#This Row],[Línea estratégica]]="","",#REF!)</f>
        <v/>
      </c>
      <c r="E129" s="232" t="str">
        <f>IF(Tabla3[[#This Row],[Línea estratégica]]="","",#REF!)</f>
        <v/>
      </c>
      <c r="F129" s="232" t="str">
        <f>IF(Tabla3[[#This Row],[Línea estratégica]]="","",#REF!)</f>
        <v/>
      </c>
      <c r="G129" s="233"/>
      <c r="H129" s="234" t="str">
        <f>IFERROR(VLOOKUP(Tabla3[[#This Row],[Línea estratégica]],Obj!$B$57:$C$90,2,FALSE),"")</f>
        <v/>
      </c>
      <c r="I129" s="233"/>
      <c r="J129" s="234" t="str">
        <f>IFERROR(VLOOKUP($I129,Obj!$D$132:$E$147,2,FALSE),"")</f>
        <v/>
      </c>
      <c r="K129" s="233"/>
      <c r="L129" s="254"/>
      <c r="M129" s="149"/>
      <c r="N129" s="233"/>
      <c r="O129" s="235"/>
      <c r="P129" s="238"/>
      <c r="Q129" s="235"/>
      <c r="R129" s="235"/>
      <c r="S129" s="235"/>
      <c r="T129" s="236"/>
      <c r="U129" s="237"/>
      <c r="V129" s="255"/>
      <c r="W129" s="29"/>
      <c r="X129" s="29"/>
      <c r="Y129" s="28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</row>
    <row r="130" spans="2:47" s="27" customFormat="1" x14ac:dyDescent="0.25">
      <c r="B130" s="233"/>
      <c r="C130" s="232" t="str">
        <f>IF(Tabla3[[#This Row],[Línea estratégica]]="","",#REF!)</f>
        <v/>
      </c>
      <c r="D130" s="232" t="str">
        <f>IF(Tabla3[[#This Row],[Línea estratégica]]="","",#REF!)</f>
        <v/>
      </c>
      <c r="E130" s="232" t="str">
        <f>IF(Tabla3[[#This Row],[Línea estratégica]]="","",#REF!)</f>
        <v/>
      </c>
      <c r="F130" s="232" t="str">
        <f>IF(Tabla3[[#This Row],[Línea estratégica]]="","",#REF!)</f>
        <v/>
      </c>
      <c r="G130" s="233"/>
      <c r="H130" s="234" t="str">
        <f>IFERROR(VLOOKUP(Tabla3[[#This Row],[Línea estratégica]],Obj!$B$57:$C$90,2,FALSE),"")</f>
        <v/>
      </c>
      <c r="I130" s="233"/>
      <c r="J130" s="234" t="str">
        <f>IFERROR(VLOOKUP($I130,Obj!$D$132:$E$147,2,FALSE),"")</f>
        <v/>
      </c>
      <c r="K130" s="233"/>
      <c r="L130" s="254"/>
      <c r="M130" s="149"/>
      <c r="N130" s="233"/>
      <c r="O130" s="235"/>
      <c r="P130" s="238"/>
      <c r="Q130" s="235"/>
      <c r="R130" s="235"/>
      <c r="S130" s="235"/>
      <c r="T130" s="236"/>
      <c r="U130" s="237"/>
      <c r="V130" s="255"/>
      <c r="W130" s="29"/>
      <c r="X130" s="29"/>
      <c r="Y130" s="28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</row>
    <row r="131" spans="2:47" s="27" customFormat="1" x14ac:dyDescent="0.25">
      <c r="B131" s="233"/>
      <c r="C131" s="232" t="str">
        <f>IF(Tabla3[[#This Row],[Línea estratégica]]="","",#REF!)</f>
        <v/>
      </c>
      <c r="D131" s="232" t="str">
        <f>IF(Tabla3[[#This Row],[Línea estratégica]]="","",#REF!)</f>
        <v/>
      </c>
      <c r="E131" s="232" t="str">
        <f>IF(Tabla3[[#This Row],[Línea estratégica]]="","",#REF!)</f>
        <v/>
      </c>
      <c r="F131" s="232" t="str">
        <f>IF(Tabla3[[#This Row],[Línea estratégica]]="","",#REF!)</f>
        <v/>
      </c>
      <c r="G131" s="233"/>
      <c r="H131" s="234" t="str">
        <f>IFERROR(VLOOKUP(Tabla3[[#This Row],[Línea estratégica]],Obj!$B$57:$C$90,2,FALSE),"")</f>
        <v/>
      </c>
      <c r="I131" s="233"/>
      <c r="J131" s="234" t="str">
        <f>IFERROR(VLOOKUP($I131,Obj!$D$132:$E$147,2,FALSE),"")</f>
        <v/>
      </c>
      <c r="K131" s="233"/>
      <c r="L131" s="254"/>
      <c r="M131" s="149"/>
      <c r="N131" s="233"/>
      <c r="O131" s="235"/>
      <c r="P131" s="238"/>
      <c r="Q131" s="235"/>
      <c r="R131" s="235"/>
      <c r="S131" s="235"/>
      <c r="T131" s="236"/>
      <c r="U131" s="237"/>
      <c r="V131" s="255"/>
      <c r="W131" s="29"/>
      <c r="X131" s="29"/>
      <c r="Y131" s="28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</row>
    <row r="132" spans="2:47" s="27" customFormat="1" x14ac:dyDescent="0.25">
      <c r="B132" s="233"/>
      <c r="C132" s="232" t="str">
        <f>IF(Tabla3[[#This Row],[Línea estratégica]]="","",#REF!)</f>
        <v/>
      </c>
      <c r="D132" s="232" t="str">
        <f>IF(Tabla3[[#This Row],[Línea estratégica]]="","",#REF!)</f>
        <v/>
      </c>
      <c r="E132" s="232" t="str">
        <f>IF(Tabla3[[#This Row],[Línea estratégica]]="","",#REF!)</f>
        <v/>
      </c>
      <c r="F132" s="232" t="str">
        <f>IF(Tabla3[[#This Row],[Línea estratégica]]="","",#REF!)</f>
        <v/>
      </c>
      <c r="G132" s="233"/>
      <c r="H132" s="234" t="str">
        <f>IFERROR(VLOOKUP(Tabla3[[#This Row],[Línea estratégica]],Obj!$B$57:$C$90,2,FALSE),"")</f>
        <v/>
      </c>
      <c r="I132" s="233"/>
      <c r="J132" s="234" t="str">
        <f>IFERROR(VLOOKUP($I132,Obj!$D$132:$E$147,2,FALSE),"")</f>
        <v/>
      </c>
      <c r="K132" s="233"/>
      <c r="L132" s="254"/>
      <c r="M132" s="149"/>
      <c r="N132" s="233"/>
      <c r="O132" s="235"/>
      <c r="P132" s="238"/>
      <c r="Q132" s="235"/>
      <c r="R132" s="235"/>
      <c r="S132" s="235"/>
      <c r="T132" s="236"/>
      <c r="U132" s="237"/>
      <c r="V132" s="255"/>
      <c r="W132" s="29"/>
      <c r="X132" s="29"/>
      <c r="Y132" s="28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</row>
    <row r="133" spans="2:47" s="27" customFormat="1" x14ac:dyDescent="0.25">
      <c r="B133" s="233"/>
      <c r="C133" s="232" t="str">
        <f>IF(Tabla3[[#This Row],[Línea estratégica]]="","",#REF!)</f>
        <v/>
      </c>
      <c r="D133" s="232" t="str">
        <f>IF(Tabla3[[#This Row],[Línea estratégica]]="","",#REF!)</f>
        <v/>
      </c>
      <c r="E133" s="232" t="str">
        <f>IF(Tabla3[[#This Row],[Línea estratégica]]="","",#REF!)</f>
        <v/>
      </c>
      <c r="F133" s="232" t="str">
        <f>IF(Tabla3[[#This Row],[Línea estratégica]]="","",#REF!)</f>
        <v/>
      </c>
      <c r="G133" s="233"/>
      <c r="H133" s="234" t="str">
        <f>IFERROR(VLOOKUP(Tabla3[[#This Row],[Línea estratégica]],Obj!$B$57:$C$90,2,FALSE),"")</f>
        <v/>
      </c>
      <c r="I133" s="233"/>
      <c r="J133" s="234" t="str">
        <f>IFERROR(VLOOKUP($I133,Obj!$D$132:$E$147,2,FALSE),"")</f>
        <v/>
      </c>
      <c r="K133" s="233"/>
      <c r="L133" s="254"/>
      <c r="M133" s="149"/>
      <c r="N133" s="233"/>
      <c r="O133" s="235"/>
      <c r="P133" s="238"/>
      <c r="Q133" s="235"/>
      <c r="R133" s="235"/>
      <c r="S133" s="235"/>
      <c r="T133" s="236"/>
      <c r="U133" s="237"/>
      <c r="V133" s="255"/>
      <c r="W133" s="29"/>
      <c r="X133" s="29"/>
      <c r="Y133" s="28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</row>
    <row r="134" spans="2:47" s="27" customFormat="1" x14ac:dyDescent="0.25">
      <c r="B134" s="233"/>
      <c r="C134" s="232" t="str">
        <f>IF(Tabla3[[#This Row],[Línea estratégica]]="","",#REF!)</f>
        <v/>
      </c>
      <c r="D134" s="232" t="str">
        <f>IF(Tabla3[[#This Row],[Línea estratégica]]="","",#REF!)</f>
        <v/>
      </c>
      <c r="E134" s="232" t="str">
        <f>IF(Tabla3[[#This Row],[Línea estratégica]]="","",#REF!)</f>
        <v/>
      </c>
      <c r="F134" s="232" t="str">
        <f>IF(Tabla3[[#This Row],[Línea estratégica]]="","",#REF!)</f>
        <v/>
      </c>
      <c r="G134" s="233"/>
      <c r="H134" s="234" t="str">
        <f>IFERROR(VLOOKUP(Tabla3[[#This Row],[Línea estratégica]],Obj!$B$57:$C$90,2,FALSE),"")</f>
        <v/>
      </c>
      <c r="I134" s="233"/>
      <c r="J134" s="234" t="str">
        <f>IFERROR(VLOOKUP($I134,Obj!$D$132:$E$147,2,FALSE),"")</f>
        <v/>
      </c>
      <c r="K134" s="233"/>
      <c r="L134" s="254"/>
      <c r="M134" s="149"/>
      <c r="N134" s="233"/>
      <c r="O134" s="235"/>
      <c r="P134" s="238"/>
      <c r="Q134" s="235"/>
      <c r="R134" s="235"/>
      <c r="S134" s="235"/>
      <c r="T134" s="236"/>
      <c r="U134" s="237"/>
      <c r="V134" s="255"/>
      <c r="W134" s="29"/>
      <c r="X134" s="29"/>
      <c r="Y134" s="28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</row>
    <row r="135" spans="2:47" s="27" customFormat="1" x14ac:dyDescent="0.25">
      <c r="B135" s="233"/>
      <c r="C135" s="232" t="str">
        <f>IF(Tabla3[[#This Row],[Línea estratégica]]="","",#REF!)</f>
        <v/>
      </c>
      <c r="D135" s="232" t="str">
        <f>IF(Tabla3[[#This Row],[Línea estratégica]]="","",#REF!)</f>
        <v/>
      </c>
      <c r="E135" s="232" t="str">
        <f>IF(Tabla3[[#This Row],[Línea estratégica]]="","",#REF!)</f>
        <v/>
      </c>
      <c r="F135" s="232" t="str">
        <f>IF(Tabla3[[#This Row],[Línea estratégica]]="","",#REF!)</f>
        <v/>
      </c>
      <c r="G135" s="233"/>
      <c r="H135" s="234" t="str">
        <f>IFERROR(VLOOKUP(Tabla3[[#This Row],[Línea estratégica]],Obj!$B$57:$C$90,2,FALSE),"")</f>
        <v/>
      </c>
      <c r="I135" s="233"/>
      <c r="J135" s="234" t="str">
        <f>IFERROR(VLOOKUP($I135,Obj!$D$132:$E$147,2,FALSE),"")</f>
        <v/>
      </c>
      <c r="K135" s="233"/>
      <c r="L135" s="254"/>
      <c r="M135" s="149"/>
      <c r="N135" s="233"/>
      <c r="O135" s="235"/>
      <c r="P135" s="238"/>
      <c r="Q135" s="235"/>
      <c r="R135" s="235"/>
      <c r="S135" s="235"/>
      <c r="T135" s="236"/>
      <c r="U135" s="237"/>
      <c r="V135" s="255"/>
      <c r="W135" s="29"/>
      <c r="X135" s="29"/>
      <c r="Y135" s="28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</row>
    <row r="136" spans="2:47" s="27" customFormat="1" x14ac:dyDescent="0.25">
      <c r="B136" s="233"/>
      <c r="C136" s="232" t="str">
        <f>IF(Tabla3[[#This Row],[Línea estratégica]]="","",#REF!)</f>
        <v/>
      </c>
      <c r="D136" s="232" t="str">
        <f>IF(Tabla3[[#This Row],[Línea estratégica]]="","",#REF!)</f>
        <v/>
      </c>
      <c r="E136" s="232" t="str">
        <f>IF(Tabla3[[#This Row],[Línea estratégica]]="","",#REF!)</f>
        <v/>
      </c>
      <c r="F136" s="232" t="str">
        <f>IF(Tabla3[[#This Row],[Línea estratégica]]="","",#REF!)</f>
        <v/>
      </c>
      <c r="G136" s="233"/>
      <c r="H136" s="234" t="str">
        <f>IFERROR(VLOOKUP(Tabla3[[#This Row],[Línea estratégica]],Obj!$B$57:$C$90,2,FALSE),"")</f>
        <v/>
      </c>
      <c r="I136" s="233"/>
      <c r="J136" s="234" t="str">
        <f>IFERROR(VLOOKUP($I136,Obj!$D$132:$E$147,2,FALSE),"")</f>
        <v/>
      </c>
      <c r="K136" s="233"/>
      <c r="L136" s="254"/>
      <c r="M136" s="149"/>
      <c r="N136" s="233"/>
      <c r="O136" s="235"/>
      <c r="P136" s="238"/>
      <c r="Q136" s="235"/>
      <c r="R136" s="235"/>
      <c r="S136" s="235"/>
      <c r="T136" s="236"/>
      <c r="U136" s="237"/>
      <c r="V136" s="255"/>
      <c r="W136" s="29"/>
      <c r="X136" s="29"/>
      <c r="Y136" s="28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</row>
    <row r="137" spans="2:47" s="27" customFormat="1" x14ac:dyDescent="0.25">
      <c r="B137" s="233"/>
      <c r="C137" s="232" t="str">
        <f>IF(Tabla3[[#This Row],[Línea estratégica]]="","",#REF!)</f>
        <v/>
      </c>
      <c r="D137" s="232" t="str">
        <f>IF(Tabla3[[#This Row],[Línea estratégica]]="","",#REF!)</f>
        <v/>
      </c>
      <c r="E137" s="232" t="str">
        <f>IF(Tabla3[[#This Row],[Línea estratégica]]="","",#REF!)</f>
        <v/>
      </c>
      <c r="F137" s="232" t="str">
        <f>IF(Tabla3[[#This Row],[Línea estratégica]]="","",#REF!)</f>
        <v/>
      </c>
      <c r="G137" s="233"/>
      <c r="H137" s="234" t="str">
        <f>IFERROR(VLOOKUP(Tabla3[[#This Row],[Línea estratégica]],Obj!$B$57:$C$90,2,FALSE),"")</f>
        <v/>
      </c>
      <c r="I137" s="233"/>
      <c r="J137" s="234" t="str">
        <f>IFERROR(VLOOKUP($I137,Obj!$D$132:$E$147,2,FALSE),"")</f>
        <v/>
      </c>
      <c r="K137" s="233"/>
      <c r="L137" s="254"/>
      <c r="M137" s="149"/>
      <c r="N137" s="233"/>
      <c r="O137" s="235"/>
      <c r="P137" s="238"/>
      <c r="Q137" s="235"/>
      <c r="R137" s="235"/>
      <c r="S137" s="235"/>
      <c r="T137" s="236"/>
      <c r="U137" s="237"/>
      <c r="V137" s="255"/>
      <c r="W137" s="29"/>
      <c r="X137" s="29"/>
      <c r="Y137" s="28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</row>
    <row r="138" spans="2:47" s="27" customFormat="1" x14ac:dyDescent="0.25">
      <c r="B138" s="233"/>
      <c r="C138" s="232" t="str">
        <f>IF(Tabla3[[#This Row],[Línea estratégica]]="","",#REF!)</f>
        <v/>
      </c>
      <c r="D138" s="232" t="str">
        <f>IF(Tabla3[[#This Row],[Línea estratégica]]="","",#REF!)</f>
        <v/>
      </c>
      <c r="E138" s="232" t="str">
        <f>IF(Tabla3[[#This Row],[Línea estratégica]]="","",#REF!)</f>
        <v/>
      </c>
      <c r="F138" s="232" t="str">
        <f>IF(Tabla3[[#This Row],[Línea estratégica]]="","",#REF!)</f>
        <v/>
      </c>
      <c r="G138" s="233"/>
      <c r="H138" s="234" t="str">
        <f>IFERROR(VLOOKUP(Tabla3[[#This Row],[Línea estratégica]],Obj!$B$57:$C$90,2,FALSE),"")</f>
        <v/>
      </c>
      <c r="I138" s="233"/>
      <c r="J138" s="234" t="str">
        <f>IFERROR(VLOOKUP($I138,Obj!$D$132:$E$147,2,FALSE),"")</f>
        <v/>
      </c>
      <c r="K138" s="233"/>
      <c r="L138" s="254"/>
      <c r="M138" s="149"/>
      <c r="N138" s="233"/>
      <c r="O138" s="235"/>
      <c r="P138" s="238"/>
      <c r="Q138" s="235"/>
      <c r="R138" s="235"/>
      <c r="S138" s="235"/>
      <c r="T138" s="236"/>
      <c r="U138" s="237"/>
      <c r="V138" s="255"/>
      <c r="W138" s="29"/>
      <c r="X138" s="29"/>
      <c r="Y138" s="28"/>
      <c r="Z138" s="29"/>
      <c r="AA138" s="29"/>
      <c r="AB138" s="29"/>
      <c r="AC138" s="29"/>
      <c r="AD138" s="29"/>
      <c r="AE138" s="29"/>
      <c r="AF138" s="29"/>
      <c r="AG138" s="29"/>
      <c r="AH138" s="29"/>
      <c r="AI138" s="29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</row>
    <row r="139" spans="2:47" s="27" customFormat="1" x14ac:dyDescent="0.25">
      <c r="B139" s="233"/>
      <c r="C139" s="232" t="str">
        <f>IF(Tabla3[[#This Row],[Línea estratégica]]="","",#REF!)</f>
        <v/>
      </c>
      <c r="D139" s="232" t="str">
        <f>IF(Tabla3[[#This Row],[Línea estratégica]]="","",#REF!)</f>
        <v/>
      </c>
      <c r="E139" s="232" t="str">
        <f>IF(Tabla3[[#This Row],[Línea estratégica]]="","",#REF!)</f>
        <v/>
      </c>
      <c r="F139" s="232" t="str">
        <f>IF(Tabla3[[#This Row],[Línea estratégica]]="","",#REF!)</f>
        <v/>
      </c>
      <c r="G139" s="233"/>
      <c r="H139" s="234" t="str">
        <f>IFERROR(VLOOKUP(Tabla3[[#This Row],[Línea estratégica]],Obj!$B$57:$C$90,2,FALSE),"")</f>
        <v/>
      </c>
      <c r="I139" s="233"/>
      <c r="J139" s="234" t="str">
        <f>IFERROR(VLOOKUP($I139,Obj!$D$132:$E$147,2,FALSE),"")</f>
        <v/>
      </c>
      <c r="K139" s="233"/>
      <c r="L139" s="254"/>
      <c r="M139" s="149"/>
      <c r="N139" s="233"/>
      <c r="O139" s="235"/>
      <c r="P139" s="238"/>
      <c r="Q139" s="235"/>
      <c r="R139" s="235"/>
      <c r="S139" s="235"/>
      <c r="T139" s="236"/>
      <c r="U139" s="237"/>
      <c r="V139" s="255"/>
      <c r="W139" s="29"/>
      <c r="X139" s="29"/>
      <c r="Y139" s="28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</row>
    <row r="140" spans="2:47" s="27" customFormat="1" x14ac:dyDescent="0.25">
      <c r="B140" s="233"/>
      <c r="C140" s="232" t="str">
        <f>IF(Tabla3[[#This Row],[Línea estratégica]]="","",#REF!)</f>
        <v/>
      </c>
      <c r="D140" s="232" t="str">
        <f>IF(Tabla3[[#This Row],[Línea estratégica]]="","",#REF!)</f>
        <v/>
      </c>
      <c r="E140" s="232" t="str">
        <f>IF(Tabla3[[#This Row],[Línea estratégica]]="","",#REF!)</f>
        <v/>
      </c>
      <c r="F140" s="232" t="str">
        <f>IF(Tabla3[[#This Row],[Línea estratégica]]="","",#REF!)</f>
        <v/>
      </c>
      <c r="G140" s="233"/>
      <c r="H140" s="234" t="str">
        <f>IFERROR(VLOOKUP(Tabla3[[#This Row],[Línea estratégica]],Obj!$B$57:$C$90,2,FALSE),"")</f>
        <v/>
      </c>
      <c r="I140" s="233"/>
      <c r="J140" s="234" t="str">
        <f>IFERROR(VLOOKUP($I140,Obj!$D$132:$E$147,2,FALSE),"")</f>
        <v/>
      </c>
      <c r="K140" s="233"/>
      <c r="L140" s="254"/>
      <c r="M140" s="149"/>
      <c r="N140" s="233"/>
      <c r="O140" s="235"/>
      <c r="P140" s="238"/>
      <c r="Q140" s="235"/>
      <c r="R140" s="235"/>
      <c r="S140" s="235"/>
      <c r="T140" s="236"/>
      <c r="U140" s="237"/>
      <c r="V140" s="255"/>
      <c r="W140" s="29"/>
      <c r="X140" s="29"/>
      <c r="Y140" s="28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</row>
    <row r="141" spans="2:47" s="27" customFormat="1" x14ac:dyDescent="0.25">
      <c r="B141" s="233"/>
      <c r="C141" s="232" t="str">
        <f>IF(Tabla3[[#This Row],[Línea estratégica]]="","",#REF!)</f>
        <v/>
      </c>
      <c r="D141" s="232" t="str">
        <f>IF(Tabla3[[#This Row],[Línea estratégica]]="","",#REF!)</f>
        <v/>
      </c>
      <c r="E141" s="232" t="str">
        <f>IF(Tabla3[[#This Row],[Línea estratégica]]="","",#REF!)</f>
        <v/>
      </c>
      <c r="F141" s="232" t="str">
        <f>IF(Tabla3[[#This Row],[Línea estratégica]]="","",#REF!)</f>
        <v/>
      </c>
      <c r="G141" s="233"/>
      <c r="H141" s="234" t="str">
        <f>IFERROR(VLOOKUP(Tabla3[[#This Row],[Línea estratégica]],Obj!$B$57:$C$90,2,FALSE),"")</f>
        <v/>
      </c>
      <c r="I141" s="233"/>
      <c r="J141" s="234" t="str">
        <f>IFERROR(VLOOKUP($I141,Obj!$D$132:$E$147,2,FALSE),"")</f>
        <v/>
      </c>
      <c r="K141" s="233"/>
      <c r="L141" s="254"/>
      <c r="M141" s="149"/>
      <c r="N141" s="233"/>
      <c r="O141" s="235"/>
      <c r="P141" s="238"/>
      <c r="Q141" s="235"/>
      <c r="R141" s="235"/>
      <c r="S141" s="235"/>
      <c r="T141" s="236"/>
      <c r="U141" s="237"/>
      <c r="V141" s="255"/>
      <c r="W141" s="29"/>
      <c r="X141" s="29"/>
      <c r="Y141" s="28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</row>
    <row r="142" spans="2:47" s="27" customFormat="1" x14ac:dyDescent="0.25">
      <c r="B142" s="233"/>
      <c r="C142" s="232" t="str">
        <f>IF(Tabla3[[#This Row],[Línea estratégica]]="","",#REF!)</f>
        <v/>
      </c>
      <c r="D142" s="232" t="str">
        <f>IF(Tabla3[[#This Row],[Línea estratégica]]="","",#REF!)</f>
        <v/>
      </c>
      <c r="E142" s="232" t="str">
        <f>IF(Tabla3[[#This Row],[Línea estratégica]]="","",#REF!)</f>
        <v/>
      </c>
      <c r="F142" s="232" t="str">
        <f>IF(Tabla3[[#This Row],[Línea estratégica]]="","",#REF!)</f>
        <v/>
      </c>
      <c r="G142" s="233"/>
      <c r="H142" s="234" t="str">
        <f>IFERROR(VLOOKUP(Tabla3[[#This Row],[Línea estratégica]],Obj!$B$57:$C$90,2,FALSE),"")</f>
        <v/>
      </c>
      <c r="I142" s="233"/>
      <c r="J142" s="234" t="str">
        <f>IFERROR(VLOOKUP($I142,Obj!$D$132:$E$147,2,FALSE),"")</f>
        <v/>
      </c>
      <c r="K142" s="233"/>
      <c r="L142" s="254"/>
      <c r="M142" s="149"/>
      <c r="N142" s="233"/>
      <c r="O142" s="235"/>
      <c r="P142" s="238"/>
      <c r="Q142" s="235"/>
      <c r="R142" s="235"/>
      <c r="S142" s="235"/>
      <c r="T142" s="236"/>
      <c r="U142" s="237"/>
      <c r="V142" s="255"/>
      <c r="W142" s="29"/>
      <c r="X142" s="29"/>
      <c r="Y142" s="28"/>
      <c r="Z142" s="29"/>
      <c r="AA142" s="29"/>
      <c r="AB142" s="29"/>
      <c r="AC142" s="29"/>
      <c r="AD142" s="29"/>
      <c r="AE142" s="29"/>
      <c r="AF142" s="29"/>
      <c r="AG142" s="29"/>
      <c r="AH142" s="29"/>
      <c r="AI142" s="29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</row>
    <row r="143" spans="2:47" s="27" customFormat="1" x14ac:dyDescent="0.25">
      <c r="B143" s="233"/>
      <c r="C143" s="232" t="str">
        <f>IF(Tabla3[[#This Row],[Línea estratégica]]="","",#REF!)</f>
        <v/>
      </c>
      <c r="D143" s="232" t="str">
        <f>IF(Tabla3[[#This Row],[Línea estratégica]]="","",#REF!)</f>
        <v/>
      </c>
      <c r="E143" s="232" t="str">
        <f>IF(Tabla3[[#This Row],[Línea estratégica]]="","",#REF!)</f>
        <v/>
      </c>
      <c r="F143" s="232" t="str">
        <f>IF(Tabla3[[#This Row],[Línea estratégica]]="","",#REF!)</f>
        <v/>
      </c>
      <c r="G143" s="233"/>
      <c r="H143" s="234" t="str">
        <f>IFERROR(VLOOKUP(Tabla3[[#This Row],[Línea estratégica]],Obj!$B$57:$C$90,2,FALSE),"")</f>
        <v/>
      </c>
      <c r="I143" s="233"/>
      <c r="J143" s="234" t="str">
        <f>IFERROR(VLOOKUP($I143,Obj!$D$132:$E$147,2,FALSE),"")</f>
        <v/>
      </c>
      <c r="K143" s="233"/>
      <c r="L143" s="254"/>
      <c r="M143" s="149"/>
      <c r="N143" s="233"/>
      <c r="O143" s="235"/>
      <c r="P143" s="238"/>
      <c r="Q143" s="235"/>
      <c r="R143" s="235"/>
      <c r="S143" s="235"/>
      <c r="T143" s="236"/>
      <c r="U143" s="237"/>
      <c r="V143" s="255"/>
      <c r="W143" s="29"/>
      <c r="X143" s="29"/>
      <c r="Y143" s="28"/>
      <c r="Z143" s="29"/>
      <c r="AA143" s="29"/>
      <c r="AB143" s="29"/>
      <c r="AC143" s="29"/>
      <c r="AD143" s="29"/>
      <c r="AE143" s="29"/>
      <c r="AF143" s="29"/>
      <c r="AG143" s="29"/>
      <c r="AH143" s="29"/>
      <c r="AI143" s="29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</row>
    <row r="144" spans="2:47" s="27" customFormat="1" x14ac:dyDescent="0.25">
      <c r="B144" s="233"/>
      <c r="C144" s="232" t="str">
        <f>IF(Tabla3[[#This Row],[Línea estratégica]]="","",#REF!)</f>
        <v/>
      </c>
      <c r="D144" s="232" t="str">
        <f>IF(Tabla3[[#This Row],[Línea estratégica]]="","",#REF!)</f>
        <v/>
      </c>
      <c r="E144" s="232" t="str">
        <f>IF(Tabla3[[#This Row],[Línea estratégica]]="","",#REF!)</f>
        <v/>
      </c>
      <c r="F144" s="232" t="str">
        <f>IF(Tabla3[[#This Row],[Línea estratégica]]="","",#REF!)</f>
        <v/>
      </c>
      <c r="G144" s="233"/>
      <c r="H144" s="234" t="str">
        <f>IFERROR(VLOOKUP(Tabla3[[#This Row],[Línea estratégica]],Obj!$B$57:$C$90,2,FALSE),"")</f>
        <v/>
      </c>
      <c r="I144" s="233"/>
      <c r="J144" s="234" t="str">
        <f>IFERROR(VLOOKUP($I144,Obj!$D$132:$E$147,2,FALSE),"")</f>
        <v/>
      </c>
      <c r="K144" s="233"/>
      <c r="L144" s="254"/>
      <c r="M144" s="149"/>
      <c r="N144" s="233"/>
      <c r="O144" s="235"/>
      <c r="P144" s="238"/>
      <c r="Q144" s="235"/>
      <c r="R144" s="235"/>
      <c r="S144" s="235"/>
      <c r="T144" s="236"/>
      <c r="U144" s="237"/>
      <c r="V144" s="255"/>
      <c r="W144" s="29"/>
      <c r="X144" s="29"/>
      <c r="Y144" s="28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</row>
    <row r="145" spans="2:47" s="27" customFormat="1" x14ac:dyDescent="0.25">
      <c r="B145" s="233"/>
      <c r="C145" s="232" t="str">
        <f>IF(Tabla3[[#This Row],[Línea estratégica]]="","",#REF!)</f>
        <v/>
      </c>
      <c r="D145" s="232" t="str">
        <f>IF(Tabla3[[#This Row],[Línea estratégica]]="","",#REF!)</f>
        <v/>
      </c>
      <c r="E145" s="232" t="str">
        <f>IF(Tabla3[[#This Row],[Línea estratégica]]="","",#REF!)</f>
        <v/>
      </c>
      <c r="F145" s="232" t="str">
        <f>IF(Tabla3[[#This Row],[Línea estratégica]]="","",#REF!)</f>
        <v/>
      </c>
      <c r="G145" s="233"/>
      <c r="H145" s="234" t="str">
        <f>IFERROR(VLOOKUP(Tabla3[[#This Row],[Línea estratégica]],Obj!$B$57:$C$90,2,FALSE),"")</f>
        <v/>
      </c>
      <c r="I145" s="233"/>
      <c r="J145" s="234" t="str">
        <f>IFERROR(VLOOKUP($I145,Obj!$D$132:$E$147,2,FALSE),"")</f>
        <v/>
      </c>
      <c r="K145" s="233"/>
      <c r="L145" s="254"/>
      <c r="M145" s="149"/>
      <c r="N145" s="233"/>
      <c r="O145" s="235"/>
      <c r="P145" s="238"/>
      <c r="Q145" s="235"/>
      <c r="R145" s="235"/>
      <c r="S145" s="235"/>
      <c r="T145" s="236"/>
      <c r="U145" s="237"/>
      <c r="V145" s="255"/>
      <c r="W145" s="29"/>
      <c r="X145" s="29"/>
      <c r="Y145" s="28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</row>
    <row r="146" spans="2:47" s="27" customFormat="1" x14ac:dyDescent="0.25">
      <c r="B146" s="233"/>
      <c r="C146" s="232" t="str">
        <f>IF(Tabla3[[#This Row],[Línea estratégica]]="","",#REF!)</f>
        <v/>
      </c>
      <c r="D146" s="232" t="str">
        <f>IF(Tabla3[[#This Row],[Línea estratégica]]="","",#REF!)</f>
        <v/>
      </c>
      <c r="E146" s="232" t="str">
        <f>IF(Tabla3[[#This Row],[Línea estratégica]]="","",#REF!)</f>
        <v/>
      </c>
      <c r="F146" s="232" t="str">
        <f>IF(Tabla3[[#This Row],[Línea estratégica]]="","",#REF!)</f>
        <v/>
      </c>
      <c r="G146" s="233"/>
      <c r="H146" s="234" t="str">
        <f>IFERROR(VLOOKUP(Tabla3[[#This Row],[Línea estratégica]],Obj!$B$57:$C$90,2,FALSE),"")</f>
        <v/>
      </c>
      <c r="I146" s="233"/>
      <c r="J146" s="234" t="str">
        <f>IFERROR(VLOOKUP($I146,Obj!$D$132:$E$147,2,FALSE),"")</f>
        <v/>
      </c>
      <c r="K146" s="233"/>
      <c r="L146" s="254"/>
      <c r="M146" s="149"/>
      <c r="N146" s="233"/>
      <c r="O146" s="235"/>
      <c r="P146" s="238"/>
      <c r="Q146" s="235"/>
      <c r="R146" s="235"/>
      <c r="S146" s="235"/>
      <c r="T146" s="236"/>
      <c r="U146" s="237"/>
      <c r="V146" s="255"/>
      <c r="W146" s="29"/>
      <c r="X146" s="29"/>
      <c r="Y146" s="28"/>
      <c r="Z146" s="29"/>
      <c r="AA146" s="29"/>
      <c r="AB146" s="29"/>
      <c r="AC146" s="29"/>
      <c r="AD146" s="29"/>
      <c r="AE146" s="29"/>
      <c r="AF146" s="29"/>
      <c r="AG146" s="29"/>
      <c r="AH146" s="29"/>
      <c r="AI146" s="29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</row>
    <row r="147" spans="2:47" s="27" customFormat="1" x14ac:dyDescent="0.25">
      <c r="B147" s="233"/>
      <c r="C147" s="232" t="str">
        <f>IF(Tabla3[[#This Row],[Línea estratégica]]="","",#REF!)</f>
        <v/>
      </c>
      <c r="D147" s="232" t="str">
        <f>IF(Tabla3[[#This Row],[Línea estratégica]]="","",#REF!)</f>
        <v/>
      </c>
      <c r="E147" s="232" t="str">
        <f>IF(Tabla3[[#This Row],[Línea estratégica]]="","",#REF!)</f>
        <v/>
      </c>
      <c r="F147" s="232" t="str">
        <f>IF(Tabla3[[#This Row],[Línea estratégica]]="","",#REF!)</f>
        <v/>
      </c>
      <c r="G147" s="233"/>
      <c r="H147" s="234" t="str">
        <f>IFERROR(VLOOKUP(Tabla3[[#This Row],[Línea estratégica]],Obj!$B$57:$C$90,2,FALSE),"")</f>
        <v/>
      </c>
      <c r="I147" s="233"/>
      <c r="J147" s="234" t="str">
        <f>IFERROR(VLOOKUP($I147,Obj!$D$132:$E$147,2,FALSE),"")</f>
        <v/>
      </c>
      <c r="K147" s="233"/>
      <c r="L147" s="254"/>
      <c r="M147" s="149"/>
      <c r="N147" s="233"/>
      <c r="O147" s="235"/>
      <c r="P147" s="238"/>
      <c r="Q147" s="235"/>
      <c r="R147" s="235"/>
      <c r="S147" s="235"/>
      <c r="T147" s="236"/>
      <c r="U147" s="237"/>
      <c r="V147" s="255"/>
      <c r="W147" s="29"/>
      <c r="X147" s="29"/>
      <c r="Y147" s="28"/>
      <c r="Z147" s="29"/>
      <c r="AA147" s="29"/>
      <c r="AB147" s="29"/>
      <c r="AC147" s="29"/>
      <c r="AD147" s="29"/>
      <c r="AE147" s="29"/>
      <c r="AF147" s="29"/>
      <c r="AG147" s="29"/>
      <c r="AH147" s="29"/>
      <c r="AI147" s="29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</row>
    <row r="148" spans="2:47" s="27" customFormat="1" x14ac:dyDescent="0.25">
      <c r="B148" s="233"/>
      <c r="C148" s="232" t="str">
        <f>IF(Tabla3[[#This Row],[Línea estratégica]]="","",#REF!)</f>
        <v/>
      </c>
      <c r="D148" s="232" t="str">
        <f>IF(Tabla3[[#This Row],[Línea estratégica]]="","",#REF!)</f>
        <v/>
      </c>
      <c r="E148" s="232" t="str">
        <f>IF(Tabla3[[#This Row],[Línea estratégica]]="","",#REF!)</f>
        <v/>
      </c>
      <c r="F148" s="232" t="str">
        <f>IF(Tabla3[[#This Row],[Línea estratégica]]="","",#REF!)</f>
        <v/>
      </c>
      <c r="G148" s="233"/>
      <c r="H148" s="234" t="str">
        <f>IFERROR(VLOOKUP(Tabla3[[#This Row],[Línea estratégica]],Obj!$B$57:$C$90,2,FALSE),"")</f>
        <v/>
      </c>
      <c r="I148" s="233"/>
      <c r="J148" s="234" t="str">
        <f>IFERROR(VLOOKUP($I148,Obj!$D$132:$E$147,2,FALSE),"")</f>
        <v/>
      </c>
      <c r="K148" s="233"/>
      <c r="L148" s="254"/>
      <c r="M148" s="149"/>
      <c r="N148" s="233"/>
      <c r="O148" s="235"/>
      <c r="P148" s="238"/>
      <c r="Q148" s="235"/>
      <c r="R148" s="235"/>
      <c r="S148" s="235"/>
      <c r="T148" s="236"/>
      <c r="U148" s="237"/>
      <c r="V148" s="255"/>
      <c r="W148" s="29"/>
      <c r="X148" s="29"/>
      <c r="Y148" s="28"/>
      <c r="Z148" s="29"/>
      <c r="AA148" s="29"/>
      <c r="AB148" s="29"/>
      <c r="AC148" s="29"/>
      <c r="AD148" s="29"/>
      <c r="AE148" s="29"/>
      <c r="AF148" s="29"/>
      <c r="AG148" s="29"/>
      <c r="AH148" s="29"/>
      <c r="AI148" s="29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</row>
    <row r="149" spans="2:47" s="27" customFormat="1" x14ac:dyDescent="0.25">
      <c r="B149" s="233"/>
      <c r="C149" s="232" t="str">
        <f>IF(Tabla3[[#This Row],[Línea estratégica]]="","",#REF!)</f>
        <v/>
      </c>
      <c r="D149" s="232" t="str">
        <f>IF(Tabla3[[#This Row],[Línea estratégica]]="","",#REF!)</f>
        <v/>
      </c>
      <c r="E149" s="232" t="str">
        <f>IF(Tabla3[[#This Row],[Línea estratégica]]="","",#REF!)</f>
        <v/>
      </c>
      <c r="F149" s="232" t="str">
        <f>IF(Tabla3[[#This Row],[Línea estratégica]]="","",#REF!)</f>
        <v/>
      </c>
      <c r="G149" s="233"/>
      <c r="H149" s="234" t="str">
        <f>IFERROR(VLOOKUP(Tabla3[[#This Row],[Línea estratégica]],Obj!$B$57:$C$90,2,FALSE),"")</f>
        <v/>
      </c>
      <c r="I149" s="233"/>
      <c r="J149" s="234" t="str">
        <f>IFERROR(VLOOKUP($I149,Obj!$D$132:$E$147,2,FALSE),"")</f>
        <v/>
      </c>
      <c r="K149" s="233"/>
      <c r="L149" s="254"/>
      <c r="M149" s="149"/>
      <c r="N149" s="233"/>
      <c r="O149" s="235"/>
      <c r="P149" s="238"/>
      <c r="Q149" s="235"/>
      <c r="R149" s="235"/>
      <c r="S149" s="235"/>
      <c r="T149" s="236"/>
      <c r="U149" s="237"/>
      <c r="V149" s="255"/>
      <c r="W149" s="29"/>
      <c r="X149" s="29"/>
      <c r="Y149" s="28"/>
      <c r="Z149" s="29"/>
      <c r="AA149" s="29"/>
      <c r="AB149" s="29"/>
      <c r="AC149" s="29"/>
      <c r="AD149" s="29"/>
      <c r="AE149" s="29"/>
      <c r="AF149" s="29"/>
      <c r="AG149" s="29"/>
      <c r="AH149" s="29"/>
      <c r="AI149" s="29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</row>
    <row r="150" spans="2:47" s="27" customFormat="1" x14ac:dyDescent="0.25">
      <c r="B150" s="233"/>
      <c r="C150" s="232" t="str">
        <f>IF(Tabla3[[#This Row],[Línea estratégica]]="","",#REF!)</f>
        <v/>
      </c>
      <c r="D150" s="232" t="str">
        <f>IF(Tabla3[[#This Row],[Línea estratégica]]="","",#REF!)</f>
        <v/>
      </c>
      <c r="E150" s="232" t="str">
        <f>IF(Tabla3[[#This Row],[Línea estratégica]]="","",#REF!)</f>
        <v/>
      </c>
      <c r="F150" s="232" t="str">
        <f>IF(Tabla3[[#This Row],[Línea estratégica]]="","",#REF!)</f>
        <v/>
      </c>
      <c r="G150" s="233"/>
      <c r="H150" s="234" t="str">
        <f>IFERROR(VLOOKUP(Tabla3[[#This Row],[Línea estratégica]],Obj!$B$57:$C$90,2,FALSE),"")</f>
        <v/>
      </c>
      <c r="I150" s="233"/>
      <c r="J150" s="234" t="str">
        <f>IFERROR(VLOOKUP($I150,Obj!$D$132:$E$147,2,FALSE),"")</f>
        <v/>
      </c>
      <c r="K150" s="233"/>
      <c r="L150" s="254"/>
      <c r="M150" s="149"/>
      <c r="N150" s="233"/>
      <c r="O150" s="235"/>
      <c r="P150" s="238"/>
      <c r="Q150" s="235"/>
      <c r="R150" s="235"/>
      <c r="S150" s="235"/>
      <c r="T150" s="236"/>
      <c r="U150" s="237"/>
      <c r="V150" s="255"/>
      <c r="W150" s="29"/>
      <c r="X150" s="29"/>
      <c r="Y150" s="28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</row>
    <row r="151" spans="2:47" s="27" customFormat="1" x14ac:dyDescent="0.25">
      <c r="B151" s="233"/>
      <c r="C151" s="232" t="str">
        <f>IF(Tabla3[[#This Row],[Línea estratégica]]="","",#REF!)</f>
        <v/>
      </c>
      <c r="D151" s="232" t="str">
        <f>IF(Tabla3[[#This Row],[Línea estratégica]]="","",#REF!)</f>
        <v/>
      </c>
      <c r="E151" s="232" t="str">
        <f>IF(Tabla3[[#This Row],[Línea estratégica]]="","",#REF!)</f>
        <v/>
      </c>
      <c r="F151" s="232" t="str">
        <f>IF(Tabla3[[#This Row],[Línea estratégica]]="","",#REF!)</f>
        <v/>
      </c>
      <c r="G151" s="233"/>
      <c r="H151" s="234" t="str">
        <f>IFERROR(VLOOKUP(Tabla3[[#This Row],[Línea estratégica]],Obj!$B$57:$C$90,2,FALSE),"")</f>
        <v/>
      </c>
      <c r="I151" s="233"/>
      <c r="J151" s="234" t="str">
        <f>IFERROR(VLOOKUP($I151,Obj!$D$132:$E$147,2,FALSE),"")</f>
        <v/>
      </c>
      <c r="K151" s="233"/>
      <c r="L151" s="254"/>
      <c r="M151" s="149"/>
      <c r="N151" s="233"/>
      <c r="O151" s="235"/>
      <c r="P151" s="238"/>
      <c r="Q151" s="235"/>
      <c r="R151" s="235"/>
      <c r="S151" s="235"/>
      <c r="T151" s="236"/>
      <c r="U151" s="237"/>
      <c r="V151" s="255"/>
      <c r="W151" s="29"/>
      <c r="X151" s="29"/>
      <c r="Y151" s="28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</row>
    <row r="152" spans="2:47" s="27" customFormat="1" x14ac:dyDescent="0.25">
      <c r="B152" s="233"/>
      <c r="C152" s="232" t="str">
        <f>IF(Tabla3[[#This Row],[Línea estratégica]]="","",#REF!)</f>
        <v/>
      </c>
      <c r="D152" s="232" t="str">
        <f>IF(Tabla3[[#This Row],[Línea estratégica]]="","",#REF!)</f>
        <v/>
      </c>
      <c r="E152" s="232" t="str">
        <f>IF(Tabla3[[#This Row],[Línea estratégica]]="","",#REF!)</f>
        <v/>
      </c>
      <c r="F152" s="232" t="str">
        <f>IF(Tabla3[[#This Row],[Línea estratégica]]="","",#REF!)</f>
        <v/>
      </c>
      <c r="G152" s="233"/>
      <c r="H152" s="234" t="str">
        <f>IFERROR(VLOOKUP(Tabla3[[#This Row],[Línea estratégica]],Obj!$B$57:$C$90,2,FALSE),"")</f>
        <v/>
      </c>
      <c r="I152" s="233"/>
      <c r="J152" s="234" t="str">
        <f>IFERROR(VLOOKUP($I152,Obj!$D$132:$E$147,2,FALSE),"")</f>
        <v/>
      </c>
      <c r="K152" s="233"/>
      <c r="L152" s="254"/>
      <c r="M152" s="149"/>
      <c r="N152" s="233"/>
      <c r="O152" s="235"/>
      <c r="P152" s="238"/>
      <c r="Q152" s="235"/>
      <c r="R152" s="235"/>
      <c r="S152" s="235"/>
      <c r="T152" s="236"/>
      <c r="U152" s="237"/>
      <c r="V152" s="255"/>
      <c r="W152" s="29"/>
      <c r="X152" s="29"/>
      <c r="Y152" s="28"/>
      <c r="Z152" s="29"/>
      <c r="AA152" s="29"/>
      <c r="AB152" s="29"/>
      <c r="AC152" s="29"/>
      <c r="AD152" s="29"/>
      <c r="AE152" s="29"/>
      <c r="AF152" s="29"/>
      <c r="AG152" s="29"/>
      <c r="AH152" s="29"/>
      <c r="AI152" s="29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</row>
    <row r="153" spans="2:47" s="27" customFormat="1" x14ac:dyDescent="0.25">
      <c r="B153" s="233"/>
      <c r="C153" s="232" t="str">
        <f>IF(Tabla3[[#This Row],[Línea estratégica]]="","",#REF!)</f>
        <v/>
      </c>
      <c r="D153" s="232" t="str">
        <f>IF(Tabla3[[#This Row],[Línea estratégica]]="","",#REF!)</f>
        <v/>
      </c>
      <c r="E153" s="232" t="str">
        <f>IF(Tabla3[[#This Row],[Línea estratégica]]="","",#REF!)</f>
        <v/>
      </c>
      <c r="F153" s="232" t="str">
        <f>IF(Tabla3[[#This Row],[Línea estratégica]]="","",#REF!)</f>
        <v/>
      </c>
      <c r="G153" s="233"/>
      <c r="H153" s="234" t="str">
        <f>IFERROR(VLOOKUP(Tabla3[[#This Row],[Línea estratégica]],Obj!$B$57:$C$90,2,FALSE),"")</f>
        <v/>
      </c>
      <c r="I153" s="233"/>
      <c r="J153" s="234" t="str">
        <f>IFERROR(VLOOKUP($I153,Obj!$D$132:$E$147,2,FALSE),"")</f>
        <v/>
      </c>
      <c r="K153" s="233"/>
      <c r="L153" s="254"/>
      <c r="M153" s="149"/>
      <c r="N153" s="233"/>
      <c r="O153" s="235"/>
      <c r="P153" s="238"/>
      <c r="Q153" s="235"/>
      <c r="R153" s="235"/>
      <c r="S153" s="235"/>
      <c r="T153" s="236"/>
      <c r="U153" s="237"/>
      <c r="V153" s="255"/>
      <c r="W153" s="29"/>
      <c r="X153" s="29"/>
      <c r="Y153" s="28"/>
      <c r="Z153" s="29"/>
      <c r="AA153" s="29"/>
      <c r="AB153" s="29"/>
      <c r="AC153" s="29"/>
      <c r="AD153" s="29"/>
      <c r="AE153" s="29"/>
      <c r="AF153" s="29"/>
      <c r="AG153" s="29"/>
      <c r="AH153" s="29"/>
      <c r="AI153" s="29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</row>
    <row r="154" spans="2:47" s="27" customFormat="1" x14ac:dyDescent="0.25">
      <c r="B154" s="233"/>
      <c r="C154" s="240" t="str">
        <f>IF(Tabla3[[#This Row],[Línea estratégica]]="","",#REF!)</f>
        <v/>
      </c>
      <c r="D154" s="240" t="str">
        <f>IF(Tabla3[[#This Row],[Línea estratégica]]="","",#REF!)</f>
        <v/>
      </c>
      <c r="E154" s="240" t="str">
        <f>IF(Tabla3[[#This Row],[Línea estratégica]]="","",#REF!)</f>
        <v/>
      </c>
      <c r="F154" s="240" t="str">
        <f>IF(Tabla3[[#This Row],[Línea estratégica]]="","",#REF!)</f>
        <v/>
      </c>
      <c r="G154" s="149"/>
      <c r="H154" s="210" t="str">
        <f>IFERROR(VLOOKUP(Tabla3[[#This Row],[Línea estratégica]],Obj!$B$57:$C$90,2,FALSE),"")</f>
        <v/>
      </c>
      <c r="I154" s="149"/>
      <c r="J154" s="210" t="str">
        <f>IFERROR(VLOOKUP($I154,Obj!$D$132:$E$147,2,FALSE),"")</f>
        <v/>
      </c>
      <c r="K154" s="149"/>
      <c r="L154" s="254"/>
      <c r="M154" s="149"/>
      <c r="N154" s="149"/>
      <c r="O154" s="231"/>
      <c r="P154" s="241"/>
      <c r="Q154" s="212"/>
      <c r="R154" s="212"/>
      <c r="S154" s="212"/>
      <c r="T154" s="213"/>
      <c r="U154" s="191"/>
      <c r="V154" s="255"/>
      <c r="W154" s="29"/>
      <c r="X154" s="29"/>
      <c r="Y154" s="28" t="s">
        <v>1260</v>
      </c>
      <c r="Z154" s="29"/>
      <c r="AA154" s="29"/>
      <c r="AB154" s="29"/>
      <c r="AC154" s="29"/>
      <c r="AD154" s="29"/>
      <c r="AE154" s="29"/>
      <c r="AF154" s="29"/>
      <c r="AG154" s="29"/>
      <c r="AH154" s="29"/>
      <c r="AI154" s="29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</row>
    <row r="155" spans="2:47" s="27" customFormat="1" x14ac:dyDescent="0.25">
      <c r="B155" s="233"/>
      <c r="C155" s="214" t="str">
        <f>IF(Tabla3[[#This Row],[Línea estratégica]]="","",#REF!)</f>
        <v/>
      </c>
      <c r="D155" s="214" t="str">
        <f>IF(Tabla3[[#This Row],[Línea estratégica]]="","",#REF!)</f>
        <v/>
      </c>
      <c r="E155" s="214" t="str">
        <f>IF(Tabla3[[#This Row],[Línea estratégica]]="","",#REF!)</f>
        <v/>
      </c>
      <c r="F155" s="214" t="str">
        <f>IF(Tabla3[[#This Row],[Línea estratégica]]="","",#REF!)</f>
        <v/>
      </c>
      <c r="G155" s="149"/>
      <c r="H155" s="209" t="str">
        <f>IFERROR(VLOOKUP(Tabla3[[#This Row],[Línea estratégica]],Obj!$B$57:$C$90,2,FALSE),"")</f>
        <v/>
      </c>
      <c r="I155" s="149"/>
      <c r="J155" s="209" t="str">
        <f>IFERROR(VLOOKUP($I155,Obj!$D$132:$E$147,2,FALSE),"")</f>
        <v/>
      </c>
      <c r="K155" s="149"/>
      <c r="L155" s="254"/>
      <c r="M155" s="149"/>
      <c r="N155" s="149"/>
      <c r="O155" s="231"/>
      <c r="P155" s="231"/>
      <c r="Q155" s="212"/>
      <c r="R155" s="212"/>
      <c r="S155" s="212"/>
      <c r="T155" s="213"/>
      <c r="U155" s="191"/>
      <c r="V155" s="255"/>
      <c r="W155" s="29"/>
      <c r="X155" s="29"/>
      <c r="Y155" s="28" t="s">
        <v>1261</v>
      </c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</row>
    <row r="156" spans="2:47" s="27" customFormat="1" x14ac:dyDescent="0.25">
      <c r="B156" s="233"/>
      <c r="C156" s="214" t="str">
        <f>IF(Tabla3[[#This Row],[Línea estratégica]]="","",#REF!)</f>
        <v/>
      </c>
      <c r="D156" s="214" t="str">
        <f>IF(Tabla3[[#This Row],[Línea estratégica]]="","",#REF!)</f>
        <v/>
      </c>
      <c r="E156" s="214" t="str">
        <f>IF(Tabla3[[#This Row],[Línea estratégica]]="","",#REF!)</f>
        <v/>
      </c>
      <c r="F156" s="214" t="str">
        <f>IF(Tabla3[[#This Row],[Línea estratégica]]="","",#REF!)</f>
        <v/>
      </c>
      <c r="G156" s="149"/>
      <c r="H156" s="209" t="str">
        <f>IFERROR(VLOOKUP(Tabla3[[#This Row],[Línea estratégica]],Obj!$B$57:$C$90,2,FALSE),"")</f>
        <v/>
      </c>
      <c r="I156" s="149"/>
      <c r="J156" s="209" t="str">
        <f>IFERROR(VLOOKUP($I156,Obj!$D$132:$E$147,2,FALSE),"")</f>
        <v/>
      </c>
      <c r="K156" s="149"/>
      <c r="L156" s="254"/>
      <c r="M156" s="149"/>
      <c r="N156" s="149"/>
      <c r="O156" s="231"/>
      <c r="P156" s="231"/>
      <c r="Q156" s="212"/>
      <c r="R156" s="212"/>
      <c r="S156" s="212"/>
      <c r="T156" s="213"/>
      <c r="U156" s="191"/>
      <c r="V156" s="255"/>
      <c r="W156" s="29"/>
      <c r="X156" s="29"/>
      <c r="Y156" s="28" t="s">
        <v>1262</v>
      </c>
      <c r="Z156" s="29"/>
      <c r="AA156" s="29"/>
      <c r="AB156" s="29"/>
      <c r="AC156" s="29"/>
      <c r="AD156" s="29"/>
      <c r="AE156" s="29"/>
      <c r="AF156" s="29"/>
      <c r="AG156" s="29"/>
      <c r="AH156" s="29"/>
      <c r="AI156" s="29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</row>
    <row r="157" spans="2:47" s="27" customFormat="1" x14ac:dyDescent="0.25">
      <c r="B157" s="233"/>
      <c r="C157" s="214" t="str">
        <f>IF(Tabla3[[#This Row],[Línea estratégica]]="","",#REF!)</f>
        <v/>
      </c>
      <c r="D157" s="214" t="str">
        <f>IF(Tabla3[[#This Row],[Línea estratégica]]="","",#REF!)</f>
        <v/>
      </c>
      <c r="E157" s="214" t="str">
        <f>IF(Tabla3[[#This Row],[Línea estratégica]]="","",#REF!)</f>
        <v/>
      </c>
      <c r="F157" s="214" t="str">
        <f>IF(Tabla3[[#This Row],[Línea estratégica]]="","",#REF!)</f>
        <v/>
      </c>
      <c r="G157" s="149"/>
      <c r="H157" s="209" t="str">
        <f>IFERROR(VLOOKUP(Tabla3[[#This Row],[Línea estratégica]],Obj!$B$57:$C$90,2,FALSE),"")</f>
        <v/>
      </c>
      <c r="I157" s="149"/>
      <c r="J157" s="209" t="str">
        <f>IFERROR(VLOOKUP($I157,Obj!$D$132:$E$147,2,FALSE),"")</f>
        <v/>
      </c>
      <c r="K157" s="149"/>
      <c r="L157" s="254"/>
      <c r="M157" s="149"/>
      <c r="N157" s="149"/>
      <c r="O157" s="212"/>
      <c r="P157" s="231"/>
      <c r="Q157" s="212"/>
      <c r="R157" s="212"/>
      <c r="S157" s="212"/>
      <c r="T157" s="213"/>
      <c r="U157" s="191"/>
      <c r="V157" s="255"/>
      <c r="W157" s="29"/>
      <c r="X157" s="29"/>
      <c r="Y157" s="28" t="s">
        <v>1263</v>
      </c>
      <c r="Z157" s="29"/>
      <c r="AA157" s="29"/>
      <c r="AB157" s="29"/>
      <c r="AC157" s="29"/>
      <c r="AD157" s="29"/>
      <c r="AE157" s="29"/>
      <c r="AF157" s="29"/>
      <c r="AG157" s="29"/>
      <c r="AH157" s="29"/>
      <c r="AI157" s="29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</row>
    <row r="158" spans="2:47" s="27" customFormat="1" x14ac:dyDescent="0.25">
      <c r="B158" s="233"/>
      <c r="C158" s="214" t="str">
        <f>IF(Tabla3[[#This Row],[Línea estratégica]]="","",#REF!)</f>
        <v/>
      </c>
      <c r="D158" s="214" t="str">
        <f>IF(Tabla3[[#This Row],[Línea estratégica]]="","",#REF!)</f>
        <v/>
      </c>
      <c r="E158" s="214" t="str">
        <f>IF(Tabla3[[#This Row],[Línea estratégica]]="","",#REF!)</f>
        <v/>
      </c>
      <c r="F158" s="214" t="str">
        <f>IF(Tabla3[[#This Row],[Línea estratégica]]="","",#REF!)</f>
        <v/>
      </c>
      <c r="G158" s="149"/>
      <c r="H158" s="209" t="str">
        <f>IFERROR(VLOOKUP(Tabla3[[#This Row],[Línea estratégica]],Obj!$B$57:$C$90,2,FALSE),"")</f>
        <v/>
      </c>
      <c r="I158" s="149"/>
      <c r="J158" s="209" t="str">
        <f>IFERROR(VLOOKUP($I158,Obj!$D$132:$E$147,2,FALSE),"")</f>
        <v/>
      </c>
      <c r="K158" s="149"/>
      <c r="L158" s="254"/>
      <c r="M158" s="149"/>
      <c r="N158" s="149"/>
      <c r="O158" s="231"/>
      <c r="P158" s="231"/>
      <c r="Q158" s="212"/>
      <c r="R158" s="212"/>
      <c r="S158" s="212"/>
      <c r="T158" s="213"/>
      <c r="U158" s="191"/>
      <c r="V158" s="255"/>
      <c r="W158" s="29"/>
      <c r="X158" s="29"/>
      <c r="Y158" s="28" t="s">
        <v>1264</v>
      </c>
      <c r="Z158" s="29"/>
      <c r="AA158" s="29"/>
      <c r="AB158" s="29"/>
      <c r="AC158" s="29"/>
      <c r="AD158" s="29"/>
      <c r="AE158" s="29"/>
      <c r="AF158" s="29"/>
      <c r="AG158" s="29"/>
      <c r="AH158" s="29"/>
      <c r="AI158" s="29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</row>
    <row r="159" spans="2:47" s="27" customFormat="1" x14ac:dyDescent="0.25">
      <c r="B159" s="233"/>
      <c r="C159" s="214" t="str">
        <f>IF(Tabla3[[#This Row],[Línea estratégica]]="","",#REF!)</f>
        <v/>
      </c>
      <c r="D159" s="214" t="str">
        <f>IF(Tabla3[[#This Row],[Línea estratégica]]="","",#REF!)</f>
        <v/>
      </c>
      <c r="E159" s="214" t="str">
        <f>IF(Tabla3[[#This Row],[Línea estratégica]]="","",#REF!)</f>
        <v/>
      </c>
      <c r="F159" s="214" t="str">
        <f>IF(Tabla3[[#This Row],[Línea estratégica]]="","",#REF!)</f>
        <v/>
      </c>
      <c r="G159" s="149"/>
      <c r="H159" s="209" t="str">
        <f>IFERROR(VLOOKUP(Tabla3[[#This Row],[Línea estratégica]],Obj!$B$57:$C$90,2,FALSE),"")</f>
        <v/>
      </c>
      <c r="I159" s="149"/>
      <c r="J159" s="209" t="str">
        <f>IFERROR(VLOOKUP($I159,Obj!$D$132:$E$147,2,FALSE),"")</f>
        <v/>
      </c>
      <c r="K159" s="149"/>
      <c r="L159" s="254"/>
      <c r="M159" s="149"/>
      <c r="N159" s="149"/>
      <c r="O159" s="231"/>
      <c r="P159" s="231"/>
      <c r="Q159" s="212"/>
      <c r="R159" s="212"/>
      <c r="S159" s="212"/>
      <c r="T159" s="213"/>
      <c r="U159" s="191"/>
      <c r="V159" s="255"/>
      <c r="W159" s="29"/>
      <c r="X159" s="29"/>
      <c r="Y159" s="28" t="s">
        <v>1265</v>
      </c>
      <c r="Z159" s="29"/>
      <c r="AA159" s="29"/>
      <c r="AB159" s="29"/>
      <c r="AC159" s="29"/>
      <c r="AD159" s="29"/>
      <c r="AE159" s="29"/>
      <c r="AF159" s="29"/>
      <c r="AG159" s="29"/>
      <c r="AH159" s="29"/>
      <c r="AI159" s="29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</row>
    <row r="160" spans="2:47" s="27" customFormat="1" x14ac:dyDescent="0.25">
      <c r="B160" s="233"/>
      <c r="C160" s="240" t="str">
        <f>IF(Tabla3[[#This Row],[Línea estratégica]]="","",#REF!)</f>
        <v/>
      </c>
      <c r="D160" s="240" t="str">
        <f>IF(Tabla3[[#This Row],[Línea estratégica]]="","",#REF!)</f>
        <v/>
      </c>
      <c r="E160" s="240" t="str">
        <f>IF(Tabla3[[#This Row],[Línea estratégica]]="","",#REF!)</f>
        <v/>
      </c>
      <c r="F160" s="240" t="str">
        <f>IF(Tabla3[[#This Row],[Línea estratégica]]="","",#REF!)</f>
        <v/>
      </c>
      <c r="G160" s="149"/>
      <c r="H160" s="210" t="str">
        <f>IFERROR(VLOOKUP(Tabla3[[#This Row],[Línea estratégica]],Obj!$B$57:$C$90,2,FALSE),"")</f>
        <v/>
      </c>
      <c r="I160" s="149"/>
      <c r="J160" s="210" t="str">
        <f>IFERROR(VLOOKUP($I160,Obj!$D$132:$E$147,2,FALSE),"")</f>
        <v/>
      </c>
      <c r="K160" s="149"/>
      <c r="L160" s="149"/>
      <c r="M160" s="149"/>
      <c r="N160" s="149"/>
      <c r="O160" s="231"/>
      <c r="P160" s="231"/>
      <c r="Q160" s="212"/>
      <c r="R160" s="212"/>
      <c r="S160" s="212"/>
      <c r="T160" s="213"/>
      <c r="U160" s="191"/>
      <c r="V160" s="255"/>
      <c r="W160" s="29"/>
      <c r="X160" s="29"/>
      <c r="Y160" s="28" t="s">
        <v>1266</v>
      </c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</row>
    <row r="161" spans="2:47" s="27" customFormat="1" x14ac:dyDescent="0.25">
      <c r="B161" s="233"/>
      <c r="C161" s="214" t="str">
        <f>IF(Tabla3[[#This Row],[Línea estratégica]]="","",#REF!)</f>
        <v/>
      </c>
      <c r="D161" s="214" t="str">
        <f>IF(Tabla3[[#This Row],[Línea estratégica]]="","",#REF!)</f>
        <v/>
      </c>
      <c r="E161" s="214" t="str">
        <f>IF(Tabla3[[#This Row],[Línea estratégica]]="","",#REF!)</f>
        <v/>
      </c>
      <c r="F161" s="214" t="str">
        <f>IF(Tabla3[[#This Row],[Línea estratégica]]="","",#REF!)</f>
        <v/>
      </c>
      <c r="G161" s="149"/>
      <c r="H161" s="209" t="str">
        <f>IFERROR(VLOOKUP(Tabla3[[#This Row],[Línea estratégica]],Obj!$B$57:$C$90,2,FALSE),"")</f>
        <v/>
      </c>
      <c r="I161" s="149"/>
      <c r="J161" s="209" t="str">
        <f>IFERROR(VLOOKUP($I161,Obj!$D$132:$E$147,2,FALSE),"")</f>
        <v/>
      </c>
      <c r="K161" s="149"/>
      <c r="L161" s="254"/>
      <c r="M161" s="149"/>
      <c r="N161" s="149"/>
      <c r="O161" s="212"/>
      <c r="P161" s="231"/>
      <c r="Q161" s="212"/>
      <c r="R161" s="212"/>
      <c r="S161" s="212"/>
      <c r="T161" s="213"/>
      <c r="U161" s="191"/>
      <c r="V161" s="255"/>
      <c r="W161" s="29"/>
      <c r="X161" s="29"/>
      <c r="Y161" s="28" t="s">
        <v>1267</v>
      </c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</row>
    <row r="162" spans="2:47" s="27" customFormat="1" x14ac:dyDescent="0.25">
      <c r="B162" s="233"/>
      <c r="C162" s="214" t="str">
        <f>IF(Tabla3[[#This Row],[Línea estratégica]]="","",#REF!)</f>
        <v/>
      </c>
      <c r="D162" s="214" t="str">
        <f>IF(Tabla3[[#This Row],[Línea estratégica]]="","",#REF!)</f>
        <v/>
      </c>
      <c r="E162" s="214" t="str">
        <f>IF(Tabla3[[#This Row],[Línea estratégica]]="","",#REF!)</f>
        <v/>
      </c>
      <c r="F162" s="214" t="str">
        <f>IF(Tabla3[[#This Row],[Línea estratégica]]="","",#REF!)</f>
        <v/>
      </c>
      <c r="G162" s="149"/>
      <c r="H162" s="209" t="str">
        <f>IFERROR(VLOOKUP(Tabla3[[#This Row],[Línea estratégica]],Obj!$B$57:$C$90,2,FALSE),"")</f>
        <v/>
      </c>
      <c r="I162" s="149"/>
      <c r="J162" s="209" t="str">
        <f>IFERROR(VLOOKUP($I162,Obj!$D$132:$E$147,2,FALSE),"")</f>
        <v/>
      </c>
      <c r="K162" s="149"/>
      <c r="L162" s="254"/>
      <c r="M162" s="149"/>
      <c r="N162" s="149"/>
      <c r="O162" s="212"/>
      <c r="P162" s="231"/>
      <c r="Q162" s="212"/>
      <c r="R162" s="212"/>
      <c r="S162" s="212"/>
      <c r="T162" s="213"/>
      <c r="U162" s="191"/>
      <c r="V162" s="255"/>
      <c r="W162" s="29"/>
      <c r="X162" s="29"/>
      <c r="Y162" s="28" t="s">
        <v>1268</v>
      </c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</row>
    <row r="163" spans="2:47" s="27" customFormat="1" x14ac:dyDescent="0.25">
      <c r="B163" s="233"/>
      <c r="C163" s="232" t="str">
        <f>IF(Tabla3[[#This Row],[Línea estratégica]]="","",#REF!)</f>
        <v/>
      </c>
      <c r="D163" s="232" t="str">
        <f>IF(Tabla3[[#This Row],[Línea estratégica]]="","",#REF!)</f>
        <v/>
      </c>
      <c r="E163" s="232" t="str">
        <f>IF(Tabla3[[#This Row],[Línea estratégica]]="","",#REF!)</f>
        <v/>
      </c>
      <c r="F163" s="232" t="str">
        <f>IF(Tabla3[[#This Row],[Línea estratégica]]="","",#REF!)</f>
        <v/>
      </c>
      <c r="G163" s="233"/>
      <c r="H163" s="234" t="str">
        <f>IFERROR(VLOOKUP(Tabla3[[#This Row],[Línea estratégica]],Obj!$B$57:$C$90,2,FALSE),"")</f>
        <v/>
      </c>
      <c r="I163" s="233"/>
      <c r="J163" s="234" t="str">
        <f>IFERROR(VLOOKUP($I163,Obj!$D$132:$E$147,2,FALSE),"")</f>
        <v/>
      </c>
      <c r="K163" s="233"/>
      <c r="L163" s="254"/>
      <c r="M163" s="149"/>
      <c r="N163" s="233"/>
      <c r="O163" s="212"/>
      <c r="P163" s="256"/>
      <c r="Q163" s="235"/>
      <c r="R163" s="235"/>
      <c r="S163" s="235"/>
      <c r="T163" s="236"/>
      <c r="U163" s="237"/>
      <c r="V163" s="255"/>
      <c r="W163" s="29"/>
      <c r="X163" s="29"/>
      <c r="Y163" s="28" t="s">
        <v>1269</v>
      </c>
      <c r="Z163" s="29"/>
      <c r="AA163" s="29"/>
      <c r="AB163" s="29"/>
      <c r="AC163" s="29"/>
      <c r="AD163" s="29"/>
      <c r="AE163" s="29"/>
      <c r="AF163" s="29"/>
      <c r="AG163" s="29"/>
      <c r="AH163" s="29"/>
      <c r="AI163" s="29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</row>
    <row r="164" spans="2:47" s="27" customFormat="1" x14ac:dyDescent="0.25">
      <c r="B164" s="233"/>
      <c r="C164" s="232" t="str">
        <f>IF(Tabla3[[#This Row],[Línea estratégica]]="","",#REF!)</f>
        <v/>
      </c>
      <c r="D164" s="232" t="str">
        <f>IF(Tabla3[[#This Row],[Línea estratégica]]="","",#REF!)</f>
        <v/>
      </c>
      <c r="E164" s="232" t="str">
        <f>IF(Tabla3[[#This Row],[Línea estratégica]]="","",#REF!)</f>
        <v/>
      </c>
      <c r="F164" s="232" t="str">
        <f>IF(Tabla3[[#This Row],[Línea estratégica]]="","",#REF!)</f>
        <v/>
      </c>
      <c r="G164" s="233"/>
      <c r="H164" s="234" t="str">
        <f>IFERROR(VLOOKUP(Tabla3[[#This Row],[Línea estratégica]],Obj!$B$57:$C$90,2,FALSE),"")</f>
        <v/>
      </c>
      <c r="I164" s="233"/>
      <c r="J164" s="234" t="str">
        <f>IFERROR(VLOOKUP($I164,Obj!$D$132:$E$147,2,FALSE),"")</f>
        <v/>
      </c>
      <c r="K164" s="233"/>
      <c r="L164" s="254"/>
      <c r="M164" s="149"/>
      <c r="N164" s="233"/>
      <c r="O164" s="256"/>
      <c r="P164" s="256"/>
      <c r="Q164" s="235"/>
      <c r="R164" s="235"/>
      <c r="S164" s="235"/>
      <c r="T164" s="236"/>
      <c r="U164" s="237"/>
      <c r="V164" s="255"/>
      <c r="W164" s="29"/>
      <c r="X164" s="29"/>
      <c r="Y164" s="28"/>
      <c r="Z164" s="29"/>
      <c r="AA164" s="29"/>
      <c r="AB164" s="29"/>
      <c r="AC164" s="29"/>
      <c r="AD164" s="29"/>
      <c r="AE164" s="29"/>
      <c r="AF164" s="29"/>
      <c r="AG164" s="29"/>
      <c r="AH164" s="29"/>
      <c r="AI164" s="29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</row>
    <row r="165" spans="2:47" s="27" customFormat="1" x14ac:dyDescent="0.25">
      <c r="B165" s="233"/>
      <c r="C165" s="232" t="str">
        <f>IF(Tabla3[[#This Row],[Línea estratégica]]="","",#REF!)</f>
        <v/>
      </c>
      <c r="D165" s="232" t="str">
        <f>IF(Tabla3[[#This Row],[Línea estratégica]]="","",#REF!)</f>
        <v/>
      </c>
      <c r="E165" s="232" t="str">
        <f>IF(Tabla3[[#This Row],[Línea estratégica]]="","",#REF!)</f>
        <v/>
      </c>
      <c r="F165" s="232" t="str">
        <f>IF(Tabla3[[#This Row],[Línea estratégica]]="","",#REF!)</f>
        <v/>
      </c>
      <c r="G165" s="233"/>
      <c r="H165" s="234" t="str">
        <f>IFERROR(VLOOKUP(Tabla3[[#This Row],[Línea estratégica]],Obj!$B$57:$C$90,2,FALSE),"")</f>
        <v/>
      </c>
      <c r="I165" s="233"/>
      <c r="J165" s="234" t="str">
        <f>IFERROR(VLOOKUP($I165,Obj!$D$132:$E$147,2,FALSE),"")</f>
        <v/>
      </c>
      <c r="K165" s="233"/>
      <c r="L165" s="254"/>
      <c r="M165" s="149"/>
      <c r="N165" s="233"/>
      <c r="O165" s="212"/>
      <c r="P165" s="256"/>
      <c r="Q165" s="235"/>
      <c r="R165" s="235"/>
      <c r="S165" s="235"/>
      <c r="T165" s="236"/>
      <c r="U165" s="237"/>
      <c r="V165" s="255"/>
      <c r="W165" s="29"/>
      <c r="X165" s="29"/>
      <c r="Y165" s="28"/>
      <c r="Z165" s="29"/>
      <c r="AA165" s="29"/>
      <c r="AB165" s="29"/>
      <c r="AC165" s="29"/>
      <c r="AD165" s="29"/>
      <c r="AE165" s="29"/>
      <c r="AF165" s="29"/>
      <c r="AG165" s="29"/>
      <c r="AH165" s="29"/>
      <c r="AI165" s="29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</row>
    <row r="166" spans="2:47" s="27" customFormat="1" x14ac:dyDescent="0.25">
      <c r="B166" s="233"/>
      <c r="C166" s="232" t="str">
        <f>IF(Tabla3[[#This Row],[Línea estratégica]]="","",#REF!)</f>
        <v/>
      </c>
      <c r="D166" s="232" t="str">
        <f>IF(Tabla3[[#This Row],[Línea estratégica]]="","",#REF!)</f>
        <v/>
      </c>
      <c r="E166" s="232" t="str">
        <f>IF(Tabla3[[#This Row],[Línea estratégica]]="","",#REF!)</f>
        <v/>
      </c>
      <c r="F166" s="232" t="str">
        <f>IF(Tabla3[[#This Row],[Línea estratégica]]="","",#REF!)</f>
        <v/>
      </c>
      <c r="G166" s="233"/>
      <c r="H166" s="234" t="str">
        <f>IFERROR(VLOOKUP(Tabla3[[#This Row],[Línea estratégica]],Obj!$B$57:$C$90,2,FALSE),"")</f>
        <v/>
      </c>
      <c r="I166" s="233"/>
      <c r="J166" s="234" t="str">
        <f>IFERROR(VLOOKUP($I166,Obj!$D$132:$E$147,2,FALSE),"")</f>
        <v/>
      </c>
      <c r="K166" s="233"/>
      <c r="L166" s="254"/>
      <c r="M166" s="149"/>
      <c r="N166" s="233"/>
      <c r="O166" s="212"/>
      <c r="P166" s="256"/>
      <c r="Q166" s="235"/>
      <c r="R166" s="235"/>
      <c r="S166" s="235"/>
      <c r="T166" s="236"/>
      <c r="U166" s="237"/>
      <c r="V166" s="255"/>
      <c r="W166" s="29"/>
      <c r="X166" s="29"/>
      <c r="Y166" s="28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</row>
    <row r="167" spans="2:47" s="27" customFormat="1" x14ac:dyDescent="0.25">
      <c r="B167" s="233"/>
      <c r="C167" s="232" t="str">
        <f>IF(Tabla3[[#This Row],[Línea estratégica]]="","",#REF!)</f>
        <v/>
      </c>
      <c r="D167" s="232" t="str">
        <f>IF(Tabla3[[#This Row],[Línea estratégica]]="","",#REF!)</f>
        <v/>
      </c>
      <c r="E167" s="232" t="str">
        <f>IF(Tabla3[[#This Row],[Línea estratégica]]="","",#REF!)</f>
        <v/>
      </c>
      <c r="F167" s="232" t="str">
        <f>IF(Tabla3[[#This Row],[Línea estratégica]]="","",#REF!)</f>
        <v/>
      </c>
      <c r="G167" s="233"/>
      <c r="H167" s="234" t="str">
        <f>IFERROR(VLOOKUP(Tabla3[[#This Row],[Línea estratégica]],Obj!$B$57:$C$90,2,FALSE),"")</f>
        <v/>
      </c>
      <c r="I167" s="233"/>
      <c r="J167" s="234" t="str">
        <f>IFERROR(VLOOKUP($I167,Obj!$D$132:$E$147,2,FALSE),"")</f>
        <v/>
      </c>
      <c r="K167" s="233"/>
      <c r="L167" s="254"/>
      <c r="M167" s="149"/>
      <c r="N167" s="233"/>
      <c r="O167" s="212"/>
      <c r="P167" s="212"/>
      <c r="Q167" s="235"/>
      <c r="R167" s="235"/>
      <c r="S167" s="235"/>
      <c r="T167" s="236"/>
      <c r="U167" s="237"/>
      <c r="V167" s="255"/>
      <c r="W167" s="29"/>
      <c r="X167" s="29"/>
      <c r="Y167" s="28"/>
      <c r="Z167" s="29"/>
      <c r="AA167" s="29"/>
      <c r="AB167" s="29"/>
      <c r="AC167" s="29"/>
      <c r="AD167" s="29"/>
      <c r="AE167" s="29"/>
      <c r="AF167" s="29"/>
      <c r="AG167" s="29"/>
      <c r="AH167" s="29"/>
      <c r="AI167" s="29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</row>
    <row r="168" spans="2:47" s="27" customFormat="1" x14ac:dyDescent="0.25">
      <c r="B168" s="233"/>
      <c r="C168" s="232" t="str">
        <f>IF(Tabla3[[#This Row],[Línea estratégica]]="","",#REF!)</f>
        <v/>
      </c>
      <c r="D168" s="232" t="str">
        <f>IF(Tabla3[[#This Row],[Línea estratégica]]="","",#REF!)</f>
        <v/>
      </c>
      <c r="E168" s="232" t="str">
        <f>IF(Tabla3[[#This Row],[Línea estratégica]]="","",#REF!)</f>
        <v/>
      </c>
      <c r="F168" s="232" t="str">
        <f>IF(Tabla3[[#This Row],[Línea estratégica]]="","",#REF!)</f>
        <v/>
      </c>
      <c r="G168" s="233"/>
      <c r="H168" s="234" t="str">
        <f>IFERROR(VLOOKUP(Tabla3[[#This Row],[Línea estratégica]],Obj!$B$57:$C$90,2,FALSE),"")</f>
        <v/>
      </c>
      <c r="I168" s="233"/>
      <c r="J168" s="234" t="str">
        <f>IFERROR(VLOOKUP($I168,Obj!$D$132:$E$147,2,FALSE),"")</f>
        <v/>
      </c>
      <c r="K168" s="233"/>
      <c r="L168" s="254"/>
      <c r="M168" s="149"/>
      <c r="N168" s="233"/>
      <c r="O168" s="256"/>
      <c r="P168" s="256"/>
      <c r="Q168" s="235"/>
      <c r="R168" s="235"/>
      <c r="S168" s="235"/>
      <c r="T168" s="236"/>
      <c r="U168" s="237"/>
      <c r="V168" s="255"/>
      <c r="W168" s="29"/>
      <c r="X168" s="29"/>
      <c r="Y168" s="28"/>
      <c r="Z168" s="29"/>
      <c r="AA168" s="29"/>
      <c r="AB168" s="29"/>
      <c r="AC168" s="29"/>
      <c r="AD168" s="29"/>
      <c r="AE168" s="29"/>
      <c r="AF168" s="29"/>
      <c r="AG168" s="29"/>
      <c r="AH168" s="29"/>
      <c r="AI168" s="29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</row>
    <row r="169" spans="2:47" s="27" customFormat="1" x14ac:dyDescent="0.25">
      <c r="B169" s="233"/>
      <c r="C169" s="232" t="str">
        <f>IF(Tabla3[[#This Row],[Línea estratégica]]="","",#REF!)</f>
        <v/>
      </c>
      <c r="D169" s="232" t="str">
        <f>IF(Tabla3[[#This Row],[Línea estratégica]]="","",#REF!)</f>
        <v/>
      </c>
      <c r="E169" s="232" t="str">
        <f>IF(Tabla3[[#This Row],[Línea estratégica]]="","",#REF!)</f>
        <v/>
      </c>
      <c r="F169" s="232" t="str">
        <f>IF(Tabla3[[#This Row],[Línea estratégica]]="","",#REF!)</f>
        <v/>
      </c>
      <c r="G169" s="233"/>
      <c r="H169" s="234" t="str">
        <f>IFERROR(VLOOKUP(Tabla3[[#This Row],[Línea estratégica]],Obj!$B$57:$C$90,2,FALSE),"")</f>
        <v/>
      </c>
      <c r="I169" s="233"/>
      <c r="J169" s="234" t="str">
        <f>IFERROR(VLOOKUP($I169,Obj!$D$132:$E$147,2,FALSE),"")</f>
        <v/>
      </c>
      <c r="K169" s="233"/>
      <c r="L169" s="254"/>
      <c r="M169" s="149"/>
      <c r="N169" s="233"/>
      <c r="O169" s="212"/>
      <c r="P169" s="256"/>
      <c r="Q169" s="235"/>
      <c r="R169" s="235"/>
      <c r="S169" s="235"/>
      <c r="T169" s="236"/>
      <c r="U169" s="237"/>
      <c r="V169" s="255"/>
      <c r="W169" s="29"/>
      <c r="X169" s="29"/>
      <c r="Y169" s="28"/>
      <c r="Z169" s="29"/>
      <c r="AA169" s="29"/>
      <c r="AB169" s="29"/>
      <c r="AC169" s="29"/>
      <c r="AD169" s="29"/>
      <c r="AE169" s="29"/>
      <c r="AF169" s="29"/>
      <c r="AG169" s="29"/>
      <c r="AH169" s="29"/>
      <c r="AI169" s="29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</row>
    <row r="170" spans="2:47" s="27" customFormat="1" x14ac:dyDescent="0.25">
      <c r="B170" s="233"/>
      <c r="C170" s="232" t="str">
        <f>IF(Tabla3[[#This Row],[Línea estratégica]]="","",#REF!)</f>
        <v/>
      </c>
      <c r="D170" s="232" t="str">
        <f>IF(Tabla3[[#This Row],[Línea estratégica]]="","",#REF!)</f>
        <v/>
      </c>
      <c r="E170" s="232" t="str">
        <f>IF(Tabla3[[#This Row],[Línea estratégica]]="","",#REF!)</f>
        <v/>
      </c>
      <c r="F170" s="232" t="str">
        <f>IF(Tabla3[[#This Row],[Línea estratégica]]="","",#REF!)</f>
        <v/>
      </c>
      <c r="G170" s="233"/>
      <c r="H170" s="234" t="str">
        <f>IFERROR(VLOOKUP(Tabla3[[#This Row],[Línea estratégica]],Obj!$B$57:$C$90,2,FALSE),"")</f>
        <v/>
      </c>
      <c r="I170" s="233"/>
      <c r="J170" s="234" t="str">
        <f>IFERROR(VLOOKUP($I170,Obj!$D$132:$E$147,2,FALSE),"")</f>
        <v/>
      </c>
      <c r="K170" s="233"/>
      <c r="L170" s="254"/>
      <c r="M170" s="149"/>
      <c r="N170" s="233"/>
      <c r="O170" s="231"/>
      <c r="P170" s="256"/>
      <c r="Q170" s="235"/>
      <c r="R170" s="235"/>
      <c r="S170" s="235"/>
      <c r="T170" s="236"/>
      <c r="U170" s="237"/>
      <c r="V170" s="255"/>
      <c r="W170" s="29"/>
      <c r="X170" s="29"/>
      <c r="Y170" s="28"/>
      <c r="Z170" s="29"/>
      <c r="AA170" s="29"/>
      <c r="AB170" s="29"/>
      <c r="AC170" s="29"/>
      <c r="AD170" s="29"/>
      <c r="AE170" s="29"/>
      <c r="AF170" s="29"/>
      <c r="AG170" s="29"/>
      <c r="AH170" s="29"/>
      <c r="AI170" s="29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</row>
    <row r="171" spans="2:47" s="27" customFormat="1" x14ac:dyDescent="0.25">
      <c r="B171" s="233"/>
      <c r="C171" s="232" t="str">
        <f>IF(Tabla3[[#This Row],[Línea estratégica]]="","",#REF!)</f>
        <v/>
      </c>
      <c r="D171" s="232" t="str">
        <f>IF(Tabla3[[#This Row],[Línea estratégica]]="","",#REF!)</f>
        <v/>
      </c>
      <c r="E171" s="232" t="str">
        <f>IF(Tabla3[[#This Row],[Línea estratégica]]="","",#REF!)</f>
        <v/>
      </c>
      <c r="F171" s="232" t="str">
        <f>IF(Tabla3[[#This Row],[Línea estratégica]]="","",#REF!)</f>
        <v/>
      </c>
      <c r="G171" s="233"/>
      <c r="H171" s="234" t="str">
        <f>IFERROR(VLOOKUP(Tabla3[[#This Row],[Línea estratégica]],Obj!$B$57:$C$90,2,FALSE),"")</f>
        <v/>
      </c>
      <c r="I171" s="233"/>
      <c r="J171" s="234" t="str">
        <f>IFERROR(VLOOKUP($I171,Obj!$D$132:$E$147,2,FALSE),"")</f>
        <v/>
      </c>
      <c r="K171" s="233"/>
      <c r="L171" s="254"/>
      <c r="M171" s="149"/>
      <c r="N171" s="233"/>
      <c r="O171" s="212"/>
      <c r="P171" s="256"/>
      <c r="Q171" s="235"/>
      <c r="R171" s="235"/>
      <c r="S171" s="235"/>
      <c r="T171" s="236"/>
      <c r="U171" s="237"/>
      <c r="V171" s="255"/>
      <c r="W171" s="29"/>
      <c r="X171" s="29"/>
      <c r="Y171" s="28"/>
      <c r="Z171" s="29"/>
      <c r="AA171" s="29"/>
      <c r="AB171" s="29"/>
      <c r="AC171" s="29"/>
      <c r="AD171" s="29"/>
      <c r="AE171" s="29"/>
      <c r="AF171" s="29"/>
      <c r="AG171" s="29"/>
      <c r="AH171" s="29"/>
      <c r="AI171" s="29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</row>
    <row r="172" spans="2:47" s="27" customFormat="1" x14ac:dyDescent="0.25">
      <c r="B172" s="233"/>
      <c r="C172" s="232" t="str">
        <f>IF(Tabla3[[#This Row],[Línea estratégica]]="","",#REF!)</f>
        <v/>
      </c>
      <c r="D172" s="232" t="str">
        <f>IF(Tabla3[[#This Row],[Línea estratégica]]="","",#REF!)</f>
        <v/>
      </c>
      <c r="E172" s="232" t="str">
        <f>IF(Tabla3[[#This Row],[Línea estratégica]]="","",#REF!)</f>
        <v/>
      </c>
      <c r="F172" s="232" t="str">
        <f>IF(Tabla3[[#This Row],[Línea estratégica]]="","",#REF!)</f>
        <v/>
      </c>
      <c r="G172" s="233"/>
      <c r="H172" s="234" t="str">
        <f>IFERROR(VLOOKUP(Tabla3[[#This Row],[Línea estratégica]],Obj!$B$57:$C$90,2,FALSE),"")</f>
        <v/>
      </c>
      <c r="I172" s="233"/>
      <c r="J172" s="234" t="str">
        <f>IFERROR(VLOOKUP($I172,Obj!$D$132:$E$147,2,FALSE),"")</f>
        <v/>
      </c>
      <c r="K172" s="233"/>
      <c r="L172" s="254"/>
      <c r="M172" s="149"/>
      <c r="N172" s="233"/>
      <c r="O172" s="212"/>
      <c r="P172" s="256"/>
      <c r="Q172" s="235"/>
      <c r="R172" s="235"/>
      <c r="S172" s="235"/>
      <c r="T172" s="236"/>
      <c r="U172" s="237"/>
      <c r="V172" s="255"/>
      <c r="W172" s="29"/>
      <c r="X172" s="29"/>
      <c r="Y172" s="28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</row>
    <row r="173" spans="2:47" s="27" customFormat="1" x14ac:dyDescent="0.25">
      <c r="B173" s="233"/>
      <c r="C173" s="232" t="str">
        <f>IF(Tabla3[[#This Row],[Línea estratégica]]="","",#REF!)</f>
        <v/>
      </c>
      <c r="D173" s="232" t="str">
        <f>IF(Tabla3[[#This Row],[Línea estratégica]]="","",#REF!)</f>
        <v/>
      </c>
      <c r="E173" s="232" t="str">
        <f>IF(Tabla3[[#This Row],[Línea estratégica]]="","",#REF!)</f>
        <v/>
      </c>
      <c r="F173" s="232" t="str">
        <f>IF(Tabla3[[#This Row],[Línea estratégica]]="","",#REF!)</f>
        <v/>
      </c>
      <c r="G173" s="233"/>
      <c r="H173" s="234" t="str">
        <f>IFERROR(VLOOKUP(Tabla3[[#This Row],[Línea estratégica]],Obj!$B$57:$C$90,2,FALSE),"")</f>
        <v/>
      </c>
      <c r="I173" s="233"/>
      <c r="J173" s="234" t="str">
        <f>IFERROR(VLOOKUP($I173,Obj!$D$132:$E$147,2,FALSE),"")</f>
        <v/>
      </c>
      <c r="K173" s="233"/>
      <c r="L173" s="254"/>
      <c r="M173" s="149"/>
      <c r="N173" s="149"/>
      <c r="O173" s="212"/>
      <c r="P173" s="256"/>
      <c r="Q173" s="235"/>
      <c r="R173" s="235"/>
      <c r="S173" s="235"/>
      <c r="T173" s="236"/>
      <c r="U173" s="237"/>
      <c r="V173" s="255"/>
      <c r="W173" s="29"/>
      <c r="X173" s="29"/>
      <c r="Y173" s="28"/>
      <c r="Z173" s="29"/>
      <c r="AA173" s="29"/>
      <c r="AB173" s="29"/>
      <c r="AC173" s="29"/>
      <c r="AD173" s="29"/>
      <c r="AE173" s="29"/>
      <c r="AF173" s="29"/>
      <c r="AG173" s="29"/>
      <c r="AH173" s="29"/>
      <c r="AI173" s="29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</row>
    <row r="174" spans="2:47" s="27" customFormat="1" x14ac:dyDescent="0.25">
      <c r="B174" s="233"/>
      <c r="C174" s="232" t="str">
        <f>IF(Tabla3[[#This Row],[Línea estratégica]]="","",#REF!)</f>
        <v/>
      </c>
      <c r="D174" s="232" t="str">
        <f>IF(Tabla3[[#This Row],[Línea estratégica]]="","",#REF!)</f>
        <v/>
      </c>
      <c r="E174" s="232" t="str">
        <f>IF(Tabla3[[#This Row],[Línea estratégica]]="","",#REF!)</f>
        <v/>
      </c>
      <c r="F174" s="232" t="str">
        <f>IF(Tabla3[[#This Row],[Línea estratégica]]="","",#REF!)</f>
        <v/>
      </c>
      <c r="G174" s="233"/>
      <c r="H174" s="234" t="str">
        <f>IFERROR(VLOOKUP(Tabla3[[#This Row],[Línea estratégica]],Obj!$B$57:$C$90,2,FALSE),"")</f>
        <v/>
      </c>
      <c r="I174" s="233"/>
      <c r="J174" s="234" t="str">
        <f>IFERROR(VLOOKUP($I174,Obj!$D$132:$E$147,2,FALSE),"")</f>
        <v/>
      </c>
      <c r="K174" s="233"/>
      <c r="L174" s="254"/>
      <c r="M174" s="149"/>
      <c r="N174" s="233"/>
      <c r="O174" s="212"/>
      <c r="P174" s="256"/>
      <c r="Q174" s="235"/>
      <c r="R174" s="235"/>
      <c r="S174" s="235"/>
      <c r="T174" s="236"/>
      <c r="U174" s="237"/>
      <c r="V174" s="255"/>
      <c r="W174" s="29"/>
      <c r="X174" s="29"/>
      <c r="Y174" s="28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</row>
    <row r="175" spans="2:47" s="27" customFormat="1" x14ac:dyDescent="0.25">
      <c r="B175" s="233"/>
      <c r="C175" s="232" t="str">
        <f>IF(Tabla3[[#This Row],[Línea estratégica]]="","",#REF!)</f>
        <v/>
      </c>
      <c r="D175" s="232" t="str">
        <f>IF(Tabla3[[#This Row],[Línea estratégica]]="","",#REF!)</f>
        <v/>
      </c>
      <c r="E175" s="232" t="str">
        <f>IF(Tabla3[[#This Row],[Línea estratégica]]="","",#REF!)</f>
        <v/>
      </c>
      <c r="F175" s="232" t="str">
        <f>IF(Tabla3[[#This Row],[Línea estratégica]]="","",#REF!)</f>
        <v/>
      </c>
      <c r="G175" s="233"/>
      <c r="H175" s="234" t="str">
        <f>IFERROR(VLOOKUP(Tabla3[[#This Row],[Línea estratégica]],Obj!$B$57:$C$90,2,FALSE),"")</f>
        <v/>
      </c>
      <c r="I175" s="233"/>
      <c r="J175" s="234" t="str">
        <f>IFERROR(VLOOKUP($I175,Obj!$D$132:$E$147,2,FALSE),"")</f>
        <v/>
      </c>
      <c r="K175" s="233"/>
      <c r="L175" s="254"/>
      <c r="M175" s="149"/>
      <c r="N175" s="233"/>
      <c r="O175" s="256"/>
      <c r="P175" s="256"/>
      <c r="Q175" s="235"/>
      <c r="R175" s="235"/>
      <c r="S175" s="235"/>
      <c r="T175" s="236"/>
      <c r="U175" s="237"/>
      <c r="V175" s="255"/>
      <c r="W175" s="29"/>
      <c r="X175" s="29"/>
      <c r="Y175" s="28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</row>
    <row r="176" spans="2:47" s="27" customFormat="1" x14ac:dyDescent="0.25">
      <c r="B176" s="233"/>
      <c r="C176" s="232" t="str">
        <f>IF(Tabla3[[#This Row],[Línea estratégica]]="","",#REF!)</f>
        <v/>
      </c>
      <c r="D176" s="232" t="str">
        <f>IF(Tabla3[[#This Row],[Línea estratégica]]="","",#REF!)</f>
        <v/>
      </c>
      <c r="E176" s="232" t="str">
        <f>IF(Tabla3[[#This Row],[Línea estratégica]]="","",#REF!)</f>
        <v/>
      </c>
      <c r="F176" s="232" t="str">
        <f>IF(Tabla3[[#This Row],[Línea estratégica]]="","",#REF!)</f>
        <v/>
      </c>
      <c r="G176" s="233"/>
      <c r="H176" s="234" t="str">
        <f>IFERROR(VLOOKUP(Tabla3[[#This Row],[Línea estratégica]],Obj!$B$57:$C$90,2,FALSE),"")</f>
        <v/>
      </c>
      <c r="I176" s="233"/>
      <c r="J176" s="234" t="str">
        <f>IFERROR(VLOOKUP($I176,Obj!$D$132:$E$147,2,FALSE),"")</f>
        <v/>
      </c>
      <c r="K176" s="233"/>
      <c r="L176" s="254"/>
      <c r="M176" s="149"/>
      <c r="N176" s="233"/>
      <c r="O176" s="256"/>
      <c r="P176" s="256"/>
      <c r="Q176" s="235"/>
      <c r="R176" s="235"/>
      <c r="S176" s="235"/>
      <c r="T176" s="236"/>
      <c r="U176" s="237"/>
      <c r="V176" s="255"/>
      <c r="W176" s="29"/>
      <c r="X176" s="29"/>
      <c r="Y176" s="28"/>
      <c r="Z176" s="29"/>
      <c r="AA176" s="29"/>
      <c r="AB176" s="29"/>
      <c r="AC176" s="29"/>
      <c r="AD176" s="29"/>
      <c r="AE176" s="29"/>
      <c r="AF176" s="29"/>
      <c r="AG176" s="29"/>
      <c r="AH176" s="29"/>
      <c r="AI176" s="29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</row>
    <row r="177" spans="2:47" s="27" customFormat="1" x14ac:dyDescent="0.25">
      <c r="B177" s="233"/>
      <c r="C177" s="232" t="str">
        <f>IF(Tabla3[[#This Row],[Línea estratégica]]="","",#REF!)</f>
        <v/>
      </c>
      <c r="D177" s="232" t="str">
        <f>IF(Tabla3[[#This Row],[Línea estratégica]]="","",#REF!)</f>
        <v/>
      </c>
      <c r="E177" s="232" t="str">
        <f>IF(Tabla3[[#This Row],[Línea estratégica]]="","",#REF!)</f>
        <v/>
      </c>
      <c r="F177" s="232" t="str">
        <f>IF(Tabla3[[#This Row],[Línea estratégica]]="","",#REF!)</f>
        <v/>
      </c>
      <c r="G177" s="233"/>
      <c r="H177" s="234" t="str">
        <f>IFERROR(VLOOKUP(Tabla3[[#This Row],[Línea estratégica]],Obj!$B$57:$C$90,2,FALSE),"")</f>
        <v/>
      </c>
      <c r="I177" s="233"/>
      <c r="J177" s="234" t="str">
        <f>IFERROR(VLOOKUP($I177,Obj!$D$132:$E$147,2,FALSE),"")</f>
        <v/>
      </c>
      <c r="K177" s="233"/>
      <c r="L177" s="254"/>
      <c r="M177" s="233"/>
      <c r="N177" s="233"/>
      <c r="O177" s="212"/>
      <c r="P177" s="256"/>
      <c r="Q177" s="235"/>
      <c r="R177" s="235"/>
      <c r="S177" s="235"/>
      <c r="T177" s="236"/>
      <c r="U177" s="237"/>
      <c r="V177" s="255"/>
      <c r="W177" s="29"/>
      <c r="X177" s="29"/>
      <c r="Y177" s="28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</row>
    <row r="178" spans="2:47" s="27" customFormat="1" x14ac:dyDescent="0.25">
      <c r="B178" s="233"/>
      <c r="C178" s="232" t="str">
        <f>IF(Tabla3[[#This Row],[Línea estratégica]]="","",#REF!)</f>
        <v/>
      </c>
      <c r="D178" s="232" t="str">
        <f>IF(Tabla3[[#This Row],[Línea estratégica]]="","",#REF!)</f>
        <v/>
      </c>
      <c r="E178" s="232" t="str">
        <f>IF(Tabla3[[#This Row],[Línea estratégica]]="","",#REF!)</f>
        <v/>
      </c>
      <c r="F178" s="232" t="str">
        <f>IF(Tabla3[[#This Row],[Línea estratégica]]="","",#REF!)</f>
        <v/>
      </c>
      <c r="G178" s="233"/>
      <c r="H178" s="234" t="str">
        <f>IFERROR(VLOOKUP(Tabla3[[#This Row],[Línea estratégica]],Obj!$B$57:$C$90,2,FALSE),"")</f>
        <v/>
      </c>
      <c r="I178" s="233"/>
      <c r="J178" s="234" t="str">
        <f>IFERROR(VLOOKUP($I178,Obj!$D$132:$E$147,2,FALSE),"")</f>
        <v/>
      </c>
      <c r="K178" s="233"/>
      <c r="L178" s="254"/>
      <c r="M178" s="233"/>
      <c r="N178" s="233"/>
      <c r="O178" s="212"/>
      <c r="P178" s="256"/>
      <c r="Q178" s="235"/>
      <c r="R178" s="235"/>
      <c r="S178" s="235"/>
      <c r="T178" s="236"/>
      <c r="U178" s="237"/>
      <c r="V178" s="255"/>
      <c r="W178" s="29"/>
      <c r="X178" s="29"/>
      <c r="Y178" s="28"/>
      <c r="Z178" s="29"/>
      <c r="AA178" s="29"/>
      <c r="AB178" s="29"/>
      <c r="AC178" s="29"/>
      <c r="AD178" s="29"/>
      <c r="AE178" s="29"/>
      <c r="AF178" s="29"/>
      <c r="AG178" s="29"/>
      <c r="AH178" s="29"/>
      <c r="AI178" s="29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</row>
    <row r="179" spans="2:47" s="27" customFormat="1" x14ac:dyDescent="0.25">
      <c r="B179" s="233"/>
      <c r="C179" s="232" t="str">
        <f>IF(Tabla3[[#This Row],[Línea estratégica]]="","",#REF!)</f>
        <v/>
      </c>
      <c r="D179" s="232" t="str">
        <f>IF(Tabla3[[#This Row],[Línea estratégica]]="","",#REF!)</f>
        <v/>
      </c>
      <c r="E179" s="232" t="str">
        <f>IF(Tabla3[[#This Row],[Línea estratégica]]="","",#REF!)</f>
        <v/>
      </c>
      <c r="F179" s="232" t="str">
        <f>IF(Tabla3[[#This Row],[Línea estratégica]]="","",#REF!)</f>
        <v/>
      </c>
      <c r="G179" s="233"/>
      <c r="H179" s="234" t="str">
        <f>IFERROR(VLOOKUP(Tabla3[[#This Row],[Línea estratégica]],Obj!$B$57:$C$90,2,FALSE),"")</f>
        <v/>
      </c>
      <c r="I179" s="233"/>
      <c r="J179" s="234" t="str">
        <f>IFERROR(VLOOKUP($I179,Obj!$D$132:$E$147,2,FALSE),"")</f>
        <v/>
      </c>
      <c r="K179" s="233"/>
      <c r="L179" s="254"/>
      <c r="M179" s="233"/>
      <c r="N179" s="233"/>
      <c r="O179" s="212"/>
      <c r="P179" s="256"/>
      <c r="Q179" s="235"/>
      <c r="R179" s="235"/>
      <c r="S179" s="235"/>
      <c r="T179" s="236"/>
      <c r="U179" s="237"/>
      <c r="V179" s="255"/>
      <c r="W179" s="29"/>
      <c r="X179" s="29"/>
      <c r="Y179" s="28"/>
      <c r="Z179" s="29"/>
      <c r="AA179" s="29"/>
      <c r="AB179" s="29"/>
      <c r="AC179" s="29"/>
      <c r="AD179" s="29"/>
      <c r="AE179" s="29"/>
      <c r="AF179" s="29"/>
      <c r="AG179" s="29"/>
      <c r="AH179" s="29"/>
      <c r="AI179" s="29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</row>
    <row r="180" spans="2:47" s="27" customFormat="1" x14ac:dyDescent="0.25">
      <c r="B180" s="233"/>
      <c r="C180" s="232" t="str">
        <f>IF(Tabla3[[#This Row],[Línea estratégica]]="","",#REF!)</f>
        <v/>
      </c>
      <c r="D180" s="232" t="str">
        <f>IF(Tabla3[[#This Row],[Línea estratégica]]="","",#REF!)</f>
        <v/>
      </c>
      <c r="E180" s="232" t="str">
        <f>IF(Tabla3[[#This Row],[Línea estratégica]]="","",#REF!)</f>
        <v/>
      </c>
      <c r="F180" s="232" t="str">
        <f>IF(Tabla3[[#This Row],[Línea estratégica]]="","",#REF!)</f>
        <v/>
      </c>
      <c r="G180" s="233"/>
      <c r="H180" s="234" t="str">
        <f>IFERROR(VLOOKUP(Tabla3[[#This Row],[Línea estratégica]],Obj!$B$57:$C$90,2,FALSE),"")</f>
        <v/>
      </c>
      <c r="I180" s="233"/>
      <c r="J180" s="234" t="str">
        <f>IFERROR(VLOOKUP($I180,Obj!$D$132:$E$147,2,FALSE),"")</f>
        <v/>
      </c>
      <c r="K180" s="233"/>
      <c r="L180" s="254"/>
      <c r="M180" s="149"/>
      <c r="N180" s="149"/>
      <c r="O180" s="212"/>
      <c r="P180" s="235"/>
      <c r="Q180" s="235"/>
      <c r="R180" s="235"/>
      <c r="S180" s="235"/>
      <c r="T180" s="236"/>
      <c r="U180" s="237"/>
      <c r="V180" s="255"/>
      <c r="W180" s="29"/>
      <c r="X180" s="29"/>
      <c r="Y180" s="28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</row>
    <row r="181" spans="2:47" s="27" customFormat="1" x14ac:dyDescent="0.25">
      <c r="B181" s="233"/>
      <c r="C181" s="232" t="str">
        <f>IF(Tabla3[[#This Row],[Línea estratégica]]="","",#REF!)</f>
        <v/>
      </c>
      <c r="D181" s="232" t="str">
        <f>IF(Tabla3[[#This Row],[Línea estratégica]]="","",#REF!)</f>
        <v/>
      </c>
      <c r="E181" s="232" t="str">
        <f>IF(Tabla3[[#This Row],[Línea estratégica]]="","",#REF!)</f>
        <v/>
      </c>
      <c r="F181" s="232" t="str">
        <f>IF(Tabla3[[#This Row],[Línea estratégica]]="","",#REF!)</f>
        <v/>
      </c>
      <c r="G181" s="233"/>
      <c r="H181" s="234" t="str">
        <f>IFERROR(VLOOKUP(Tabla3[[#This Row],[Línea estratégica]],Obj!$B$57:$C$90,2,FALSE),"")</f>
        <v/>
      </c>
      <c r="I181" s="233"/>
      <c r="J181" s="234" t="str">
        <f>IFERROR(VLOOKUP($I181,Obj!$D$132:$E$147,2,FALSE),"")</f>
        <v/>
      </c>
      <c r="K181" s="233"/>
      <c r="L181" s="254"/>
      <c r="M181" s="149"/>
      <c r="N181" s="233"/>
      <c r="O181" s="235"/>
      <c r="P181" s="256"/>
      <c r="Q181" s="235"/>
      <c r="R181" s="235"/>
      <c r="S181" s="235"/>
      <c r="T181" s="236"/>
      <c r="U181" s="237"/>
      <c r="V181" s="255"/>
      <c r="W181" s="29"/>
      <c r="X181" s="29"/>
      <c r="Y181" s="28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</row>
    <row r="182" spans="2:47" s="27" customFormat="1" x14ac:dyDescent="0.25">
      <c r="B182" s="233"/>
      <c r="C182" s="232" t="str">
        <f>IF(Tabla3[[#This Row],[Línea estratégica]]="","",#REF!)</f>
        <v/>
      </c>
      <c r="D182" s="232" t="str">
        <f>IF(Tabla3[[#This Row],[Línea estratégica]]="","",#REF!)</f>
        <v/>
      </c>
      <c r="E182" s="232" t="str">
        <f>IF(Tabla3[[#This Row],[Línea estratégica]]="","",#REF!)</f>
        <v/>
      </c>
      <c r="F182" s="232" t="str">
        <f>IF(Tabla3[[#This Row],[Línea estratégica]]="","",#REF!)</f>
        <v/>
      </c>
      <c r="G182" s="233"/>
      <c r="H182" s="234" t="str">
        <f>IFERROR(VLOOKUP(Tabla3[[#This Row],[Línea estratégica]],Obj!$B$57:$C$90,2,FALSE),"")</f>
        <v/>
      </c>
      <c r="I182" s="233"/>
      <c r="J182" s="234" t="str">
        <f>IFERROR(VLOOKUP($I182,Obj!$D$132:$E$147,2,FALSE),"")</f>
        <v/>
      </c>
      <c r="K182" s="233"/>
      <c r="L182" s="254"/>
      <c r="M182" s="149"/>
      <c r="N182" s="233"/>
      <c r="O182" s="259"/>
      <c r="P182" s="256"/>
      <c r="Q182" s="235"/>
      <c r="R182" s="235"/>
      <c r="S182" s="235"/>
      <c r="T182" s="236"/>
      <c r="U182" s="237"/>
      <c r="V182" s="255"/>
      <c r="W182" s="29"/>
      <c r="X182" s="29"/>
      <c r="Y182" s="28"/>
      <c r="Z182" s="29"/>
      <c r="AA182" s="29"/>
      <c r="AB182" s="29"/>
      <c r="AC182" s="29"/>
      <c r="AD182" s="29"/>
      <c r="AE182" s="29"/>
      <c r="AF182" s="29"/>
      <c r="AG182" s="29"/>
      <c r="AH182" s="29"/>
      <c r="AI182" s="29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</row>
    <row r="183" spans="2:47" s="27" customFormat="1" x14ac:dyDescent="0.25">
      <c r="B183" s="233"/>
      <c r="C183" s="232" t="str">
        <f>IF(Tabla3[[#This Row],[Línea estratégica]]="","",#REF!)</f>
        <v/>
      </c>
      <c r="D183" s="232" t="str">
        <f>IF(Tabla3[[#This Row],[Línea estratégica]]="","",#REF!)</f>
        <v/>
      </c>
      <c r="E183" s="232" t="str">
        <f>IF(Tabla3[[#This Row],[Línea estratégica]]="","",#REF!)</f>
        <v/>
      </c>
      <c r="F183" s="232" t="str">
        <f>IF(Tabla3[[#This Row],[Línea estratégica]]="","",#REF!)</f>
        <v/>
      </c>
      <c r="G183" s="233"/>
      <c r="H183" s="234" t="str">
        <f>IFERROR(VLOOKUP(Tabla3[[#This Row],[Línea estratégica]],Obj!$B$57:$C$90,2,FALSE),"")</f>
        <v/>
      </c>
      <c r="I183" s="233"/>
      <c r="J183" s="234" t="str">
        <f>IFERROR(VLOOKUP($I183,Obj!$D$132:$E$147,2,FALSE),"")</f>
        <v/>
      </c>
      <c r="K183" s="233"/>
      <c r="L183" s="254"/>
      <c r="M183" s="149"/>
      <c r="N183" s="233"/>
      <c r="O183" s="212"/>
      <c r="P183" s="256"/>
      <c r="Q183" s="235"/>
      <c r="R183" s="235"/>
      <c r="S183" s="235"/>
      <c r="T183" s="236"/>
      <c r="U183" s="237"/>
      <c r="V183" s="255"/>
      <c r="W183" s="29"/>
      <c r="X183" s="29"/>
      <c r="Y183" s="28"/>
      <c r="Z183" s="29"/>
      <c r="AA183" s="29"/>
      <c r="AB183" s="29"/>
      <c r="AC183" s="29"/>
      <c r="AD183" s="29"/>
      <c r="AE183" s="29"/>
      <c r="AF183" s="29"/>
      <c r="AG183" s="29"/>
      <c r="AH183" s="29"/>
      <c r="AI183" s="29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</row>
    <row r="184" spans="2:47" s="27" customFormat="1" x14ac:dyDescent="0.25">
      <c r="B184" s="233"/>
      <c r="C184" s="232" t="str">
        <f>IF(Tabla3[[#This Row],[Línea estratégica]]="","",#REF!)</f>
        <v/>
      </c>
      <c r="D184" s="232" t="str">
        <f>IF(Tabla3[[#This Row],[Línea estratégica]]="","",#REF!)</f>
        <v/>
      </c>
      <c r="E184" s="232" t="str">
        <f>IF(Tabla3[[#This Row],[Línea estratégica]]="","",#REF!)</f>
        <v/>
      </c>
      <c r="F184" s="232" t="str">
        <f>IF(Tabla3[[#This Row],[Línea estratégica]]="","",#REF!)</f>
        <v/>
      </c>
      <c r="G184" s="233"/>
      <c r="H184" s="234" t="str">
        <f>IFERROR(VLOOKUP(Tabla3[[#This Row],[Línea estratégica]],Obj!$B$57:$C$90,2,FALSE),"")</f>
        <v/>
      </c>
      <c r="I184" s="233"/>
      <c r="J184" s="234" t="str">
        <f>IFERROR(VLOOKUP($I184,Obj!$D$132:$E$147,2,FALSE),"")</f>
        <v/>
      </c>
      <c r="K184" s="233"/>
      <c r="L184" s="254"/>
      <c r="M184" s="149"/>
      <c r="N184" s="233"/>
      <c r="O184" s="212"/>
      <c r="P184" s="256"/>
      <c r="Q184" s="235"/>
      <c r="R184" s="235"/>
      <c r="S184" s="235"/>
      <c r="T184" s="236"/>
      <c r="U184" s="237"/>
      <c r="V184" s="255"/>
      <c r="W184" s="29"/>
      <c r="X184" s="29"/>
      <c r="Y184" s="28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</row>
    <row r="185" spans="2:47" s="27" customFormat="1" x14ac:dyDescent="0.25">
      <c r="B185" s="233"/>
      <c r="C185" s="232" t="str">
        <f>IF(Tabla3[[#This Row],[Línea estratégica]]="","",#REF!)</f>
        <v/>
      </c>
      <c r="D185" s="232" t="str">
        <f>IF(Tabla3[[#This Row],[Línea estratégica]]="","",#REF!)</f>
        <v/>
      </c>
      <c r="E185" s="232" t="str">
        <f>IF(Tabla3[[#This Row],[Línea estratégica]]="","",#REF!)</f>
        <v/>
      </c>
      <c r="F185" s="232" t="str">
        <f>IF(Tabla3[[#This Row],[Línea estratégica]]="","",#REF!)</f>
        <v/>
      </c>
      <c r="G185" s="233"/>
      <c r="H185" s="234" t="str">
        <f>IFERROR(VLOOKUP(Tabla3[[#This Row],[Línea estratégica]],Obj!$B$57:$C$90,2,FALSE),"")</f>
        <v/>
      </c>
      <c r="I185" s="233"/>
      <c r="J185" s="234" t="str">
        <f>IFERROR(VLOOKUP($I185,Obj!$D$132:$E$147,2,FALSE),"")</f>
        <v/>
      </c>
      <c r="K185" s="233"/>
      <c r="L185" s="254"/>
      <c r="M185" s="149"/>
      <c r="N185" s="233"/>
      <c r="O185" s="212"/>
      <c r="P185" s="256"/>
      <c r="Q185" s="235"/>
      <c r="R185" s="235"/>
      <c r="S185" s="235"/>
      <c r="T185" s="236"/>
      <c r="U185" s="237"/>
      <c r="V185" s="255"/>
      <c r="W185" s="29"/>
      <c r="X185" s="29"/>
      <c r="Y185" s="28"/>
      <c r="Z185" s="29"/>
      <c r="AA185" s="29"/>
      <c r="AB185" s="29"/>
      <c r="AC185" s="29"/>
      <c r="AD185" s="29"/>
      <c r="AE185" s="29"/>
      <c r="AF185" s="29"/>
      <c r="AG185" s="29"/>
      <c r="AH185" s="29"/>
      <c r="AI185" s="29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</row>
    <row r="186" spans="2:47" s="27" customFormat="1" x14ac:dyDescent="0.25">
      <c r="B186" s="233"/>
      <c r="C186" s="232" t="str">
        <f>IF(Tabla3[[#This Row],[Línea estratégica]]="","",#REF!)</f>
        <v/>
      </c>
      <c r="D186" s="232" t="str">
        <f>IF(Tabla3[[#This Row],[Línea estratégica]]="","",#REF!)</f>
        <v/>
      </c>
      <c r="E186" s="232" t="str">
        <f>IF(Tabla3[[#This Row],[Línea estratégica]]="","",#REF!)</f>
        <v/>
      </c>
      <c r="F186" s="232" t="str">
        <f>IF(Tabla3[[#This Row],[Línea estratégica]]="","",#REF!)</f>
        <v/>
      </c>
      <c r="G186" s="233"/>
      <c r="H186" s="234" t="str">
        <f>IFERROR(VLOOKUP(Tabla3[[#This Row],[Línea estratégica]],Obj!$B$57:$C$90,2,FALSE),"")</f>
        <v/>
      </c>
      <c r="I186" s="233"/>
      <c r="J186" s="234" t="str">
        <f>IFERROR(VLOOKUP($I186,Obj!$D$132:$E$147,2,FALSE),"")</f>
        <v/>
      </c>
      <c r="K186" s="233"/>
      <c r="L186" s="254"/>
      <c r="M186" s="233"/>
      <c r="N186" s="233"/>
      <c r="O186" s="212"/>
      <c r="P186" s="256"/>
      <c r="Q186" s="235"/>
      <c r="R186" s="235"/>
      <c r="S186" s="235"/>
      <c r="T186" s="236"/>
      <c r="U186" s="237"/>
      <c r="V186" s="255"/>
      <c r="W186" s="29"/>
      <c r="X186" s="29"/>
      <c r="Y186" s="28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</row>
    <row r="187" spans="2:47" s="27" customFormat="1" x14ac:dyDescent="0.25">
      <c r="B187" s="233"/>
      <c r="C187" s="232" t="str">
        <f>IF(Tabla3[[#This Row],[Línea estratégica]]="","",#REF!)</f>
        <v/>
      </c>
      <c r="D187" s="232" t="str">
        <f>IF(Tabla3[[#This Row],[Línea estratégica]]="","",#REF!)</f>
        <v/>
      </c>
      <c r="E187" s="232" t="str">
        <f>IF(Tabla3[[#This Row],[Línea estratégica]]="","",#REF!)</f>
        <v/>
      </c>
      <c r="F187" s="232" t="str">
        <f>IF(Tabla3[[#This Row],[Línea estratégica]]="","",#REF!)</f>
        <v/>
      </c>
      <c r="G187" s="233"/>
      <c r="H187" s="234" t="str">
        <f>IFERROR(VLOOKUP(Tabla3[[#This Row],[Línea estratégica]],Obj!$B$57:$C$90,2,FALSE),"")</f>
        <v/>
      </c>
      <c r="I187" s="233"/>
      <c r="J187" s="234" t="str">
        <f>IFERROR(VLOOKUP($I187,Obj!$D$132:$E$147,2,FALSE),"")</f>
        <v/>
      </c>
      <c r="K187" s="233"/>
      <c r="L187" s="254"/>
      <c r="M187" s="149"/>
      <c r="N187" s="233"/>
      <c r="O187" s="212"/>
      <c r="P187" s="256"/>
      <c r="Q187" s="235"/>
      <c r="R187" s="235"/>
      <c r="S187" s="235"/>
      <c r="T187" s="236"/>
      <c r="U187" s="237"/>
      <c r="V187" s="255"/>
      <c r="W187" s="29"/>
      <c r="X187" s="29"/>
      <c r="Y187" s="28"/>
      <c r="Z187" s="29"/>
      <c r="AA187" s="29"/>
      <c r="AB187" s="29"/>
      <c r="AC187" s="29"/>
      <c r="AD187" s="29"/>
      <c r="AE187" s="29"/>
      <c r="AF187" s="29"/>
      <c r="AG187" s="29"/>
      <c r="AH187" s="29"/>
      <c r="AI187" s="29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</row>
    <row r="188" spans="2:47" s="27" customFormat="1" x14ac:dyDescent="0.25">
      <c r="B188" s="233"/>
      <c r="C188" s="232" t="str">
        <f>IF(Tabla3[[#This Row],[Línea estratégica]]="","",#REF!)</f>
        <v/>
      </c>
      <c r="D188" s="232" t="str">
        <f>IF(Tabla3[[#This Row],[Línea estratégica]]="","",#REF!)</f>
        <v/>
      </c>
      <c r="E188" s="232" t="str">
        <f>IF(Tabla3[[#This Row],[Línea estratégica]]="","",#REF!)</f>
        <v/>
      </c>
      <c r="F188" s="232" t="str">
        <f>IF(Tabla3[[#This Row],[Línea estratégica]]="","",#REF!)</f>
        <v/>
      </c>
      <c r="G188" s="233"/>
      <c r="H188" s="234" t="str">
        <f>IFERROR(VLOOKUP(Tabla3[[#This Row],[Línea estratégica]],Obj!$B$57:$C$90,2,FALSE),"")</f>
        <v/>
      </c>
      <c r="I188" s="233"/>
      <c r="J188" s="234" t="str">
        <f>IFERROR(VLOOKUP($I188,Obj!$D$132:$E$147,2,FALSE),"")</f>
        <v/>
      </c>
      <c r="K188" s="233"/>
      <c r="L188" s="254"/>
      <c r="M188" s="233"/>
      <c r="N188" s="233"/>
      <c r="O188" s="212"/>
      <c r="P188" s="256"/>
      <c r="Q188" s="235"/>
      <c r="R188" s="235"/>
      <c r="S188" s="235"/>
      <c r="T188" s="236"/>
      <c r="U188" s="237"/>
      <c r="V188" s="255"/>
      <c r="W188" s="29"/>
      <c r="X188" s="29"/>
      <c r="Y188" s="28"/>
      <c r="Z188" s="29"/>
      <c r="AA188" s="29"/>
      <c r="AB188" s="29"/>
      <c r="AC188" s="29"/>
      <c r="AD188" s="29"/>
      <c r="AE188" s="29"/>
      <c r="AF188" s="29"/>
      <c r="AG188" s="29"/>
      <c r="AH188" s="29"/>
      <c r="AI188" s="29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</row>
    <row r="189" spans="2:47" s="27" customFormat="1" x14ac:dyDescent="0.25">
      <c r="B189" s="233"/>
      <c r="C189" s="240" t="str">
        <f>IF(Tabla3[[#This Row],[Línea estratégica]]="","",#REF!)</f>
        <v/>
      </c>
      <c r="D189" s="240" t="str">
        <f>IF(Tabla3[[#This Row],[Línea estratégica]]="","",#REF!)</f>
        <v/>
      </c>
      <c r="E189" s="240" t="str">
        <f>IF(Tabla3[[#This Row],[Línea estratégica]]="","",#REF!)</f>
        <v/>
      </c>
      <c r="F189" s="240" t="str">
        <f>IF(Tabla3[[#This Row],[Línea estratégica]]="","",#REF!)</f>
        <v/>
      </c>
      <c r="G189" s="149"/>
      <c r="H189" s="210" t="str">
        <f>IFERROR(VLOOKUP(Tabla3[[#This Row],[Línea estratégica]],Obj!$B$57:$C$90,2,FALSE),"")</f>
        <v/>
      </c>
      <c r="I189" s="149"/>
      <c r="J189" s="210" t="str">
        <f>IFERROR(VLOOKUP($I189,Obj!$D$132:$E$147,2,FALSE),"")</f>
        <v/>
      </c>
      <c r="K189" s="149"/>
      <c r="L189" s="254"/>
      <c r="M189" s="149"/>
      <c r="N189" s="149"/>
      <c r="O189" s="212"/>
      <c r="P189" s="231"/>
      <c r="Q189" s="212"/>
      <c r="R189" s="212"/>
      <c r="S189" s="212"/>
      <c r="T189" s="213"/>
      <c r="U189" s="191"/>
      <c r="V189" s="255"/>
      <c r="W189" s="29"/>
      <c r="X189" s="29"/>
      <c r="Y189" s="28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</row>
    <row r="190" spans="2:47" s="27" customFormat="1" x14ac:dyDescent="0.25">
      <c r="B190" s="233"/>
      <c r="C190" s="240" t="str">
        <f>IF(Tabla3[[#This Row],[Línea estratégica]]="","",#REF!)</f>
        <v/>
      </c>
      <c r="D190" s="240" t="str">
        <f>IF(Tabla3[[#This Row],[Línea estratégica]]="","",#REF!)</f>
        <v/>
      </c>
      <c r="E190" s="240" t="str">
        <f>IF(Tabla3[[#This Row],[Línea estratégica]]="","",#REF!)</f>
        <v/>
      </c>
      <c r="F190" s="240" t="str">
        <f>IF(Tabla3[[#This Row],[Línea estratégica]]="","",#REF!)</f>
        <v/>
      </c>
      <c r="G190" s="149"/>
      <c r="H190" s="210" t="str">
        <f>IFERROR(VLOOKUP(Tabla3[[#This Row],[Línea estratégica]],Obj!$B$57:$C$90,2,FALSE),"")</f>
        <v/>
      </c>
      <c r="I190" s="149"/>
      <c r="J190" s="210" t="str">
        <f>IFERROR(VLOOKUP($I190,Obj!$D$132:$E$147,2,FALSE),"")</f>
        <v/>
      </c>
      <c r="K190" s="149"/>
      <c r="L190" s="254"/>
      <c r="M190" s="149"/>
      <c r="N190" s="149"/>
      <c r="O190" s="231"/>
      <c r="P190" s="231"/>
      <c r="Q190" s="212"/>
      <c r="R190" s="212"/>
      <c r="S190" s="212"/>
      <c r="T190" s="213"/>
      <c r="U190" s="191"/>
      <c r="V190" s="255"/>
      <c r="W190" s="29"/>
      <c r="X190" s="29"/>
      <c r="Y190" s="28"/>
      <c r="Z190" s="29"/>
      <c r="AA190" s="29"/>
      <c r="AB190" s="29"/>
      <c r="AC190" s="29"/>
      <c r="AD190" s="29"/>
      <c r="AE190" s="29"/>
      <c r="AF190" s="29"/>
      <c r="AG190" s="29"/>
      <c r="AH190" s="29"/>
      <c r="AI190" s="29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</row>
    <row r="191" spans="2:47" s="27" customFormat="1" x14ac:dyDescent="0.25">
      <c r="B191" s="233"/>
      <c r="C191" s="240" t="str">
        <f>IF(Tabla3[[#This Row],[Línea estratégica]]="","",#REF!)</f>
        <v/>
      </c>
      <c r="D191" s="240" t="str">
        <f>IF(Tabla3[[#This Row],[Línea estratégica]]="","",#REF!)</f>
        <v/>
      </c>
      <c r="E191" s="240" t="str">
        <f>IF(Tabla3[[#This Row],[Línea estratégica]]="","",#REF!)</f>
        <v/>
      </c>
      <c r="F191" s="240" t="str">
        <f>IF(Tabla3[[#This Row],[Línea estratégica]]="","",#REF!)</f>
        <v/>
      </c>
      <c r="G191" s="149"/>
      <c r="H191" s="210" t="str">
        <f>IFERROR(VLOOKUP(Tabla3[[#This Row],[Línea estratégica]],Obj!$B$57:$C$90,2,FALSE),"")</f>
        <v/>
      </c>
      <c r="I191" s="149"/>
      <c r="J191" s="210" t="str">
        <f>IFERROR(VLOOKUP($I191,Obj!$D$132:$E$147,2,FALSE),"")</f>
        <v/>
      </c>
      <c r="K191" s="149"/>
      <c r="L191" s="254"/>
      <c r="M191" s="149"/>
      <c r="N191" s="149"/>
      <c r="O191" s="212"/>
      <c r="P191" s="231"/>
      <c r="Q191" s="212"/>
      <c r="R191" s="212"/>
      <c r="S191" s="212"/>
      <c r="T191" s="213"/>
      <c r="U191" s="191"/>
      <c r="V191" s="255"/>
      <c r="W191" s="29"/>
      <c r="X191" s="29"/>
      <c r="Y191" s="28"/>
      <c r="Z191" s="29"/>
      <c r="AA191" s="29"/>
      <c r="AB191" s="29"/>
      <c r="AC191" s="29"/>
      <c r="AD191" s="29"/>
      <c r="AE191" s="29"/>
      <c r="AF191" s="29"/>
      <c r="AG191" s="29"/>
      <c r="AH191" s="29"/>
      <c r="AI191" s="29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</row>
    <row r="192" spans="2:47" s="27" customFormat="1" x14ac:dyDescent="0.25">
      <c r="B192" s="233"/>
      <c r="C192" s="232" t="str">
        <f>IF(Tabla3[[#This Row],[Línea estratégica]]="","",#REF!)</f>
        <v/>
      </c>
      <c r="D192" s="232" t="str">
        <f>IF(Tabla3[[#This Row],[Línea estratégica]]="","",#REF!)</f>
        <v/>
      </c>
      <c r="E192" s="232" t="str">
        <f>IF(Tabla3[[#This Row],[Línea estratégica]]="","",#REF!)</f>
        <v/>
      </c>
      <c r="F192" s="232" t="str">
        <f>IF(Tabla3[[#This Row],[Línea estratégica]]="","",#REF!)</f>
        <v/>
      </c>
      <c r="G192" s="233"/>
      <c r="H192" s="234" t="str">
        <f>IFERROR(VLOOKUP(Tabla3[[#This Row],[Línea estratégica]],Obj!$B$57:$C$90,2,FALSE),"")</f>
        <v/>
      </c>
      <c r="I192" s="233"/>
      <c r="J192" s="234" t="str">
        <f>IFERROR(VLOOKUP($I192,Obj!$D$132:$E$147,2,FALSE),"")</f>
        <v/>
      </c>
      <c r="K192" s="233"/>
      <c r="L192" s="254"/>
      <c r="M192" s="149"/>
      <c r="N192" s="233"/>
      <c r="O192" s="212"/>
      <c r="P192" s="231"/>
      <c r="Q192" s="235"/>
      <c r="R192" s="235"/>
      <c r="S192" s="235"/>
      <c r="T192" s="236"/>
      <c r="U192" s="237"/>
      <c r="V192" s="255"/>
      <c r="W192" s="29"/>
      <c r="X192" s="29"/>
      <c r="Y192" s="28"/>
      <c r="Z192" s="29"/>
      <c r="AA192" s="29"/>
      <c r="AB192" s="29"/>
      <c r="AC192" s="29"/>
      <c r="AD192" s="29"/>
      <c r="AE192" s="29"/>
      <c r="AF192" s="29"/>
      <c r="AG192" s="29"/>
      <c r="AH192" s="29"/>
      <c r="AI192" s="29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</row>
    <row r="193" spans="2:47" s="27" customFormat="1" x14ac:dyDescent="0.25">
      <c r="B193" s="233"/>
      <c r="C193" s="232" t="str">
        <f>IF(Tabla3[[#This Row],[Línea estratégica]]="","",#REF!)</f>
        <v/>
      </c>
      <c r="D193" s="232" t="str">
        <f>IF(Tabla3[[#This Row],[Línea estratégica]]="","",#REF!)</f>
        <v/>
      </c>
      <c r="E193" s="232" t="str">
        <f>IF(Tabla3[[#This Row],[Línea estratégica]]="","",#REF!)</f>
        <v/>
      </c>
      <c r="F193" s="232" t="str">
        <f>IF(Tabla3[[#This Row],[Línea estratégica]]="","",#REF!)</f>
        <v/>
      </c>
      <c r="G193" s="233"/>
      <c r="H193" s="234" t="str">
        <f>IFERROR(VLOOKUP(Tabla3[[#This Row],[Línea estratégica]],Obj!$B$57:$C$90,2,FALSE),"")</f>
        <v/>
      </c>
      <c r="I193" s="233"/>
      <c r="J193" s="234" t="str">
        <f>IFERROR(VLOOKUP($I193,Obj!$D$132:$E$147,2,FALSE),"")</f>
        <v/>
      </c>
      <c r="K193" s="233"/>
      <c r="L193" s="254"/>
      <c r="M193" s="149"/>
      <c r="N193" s="233"/>
      <c r="O193" s="212"/>
      <c r="P193" s="256"/>
      <c r="Q193" s="235"/>
      <c r="R193" s="235"/>
      <c r="S193" s="235"/>
      <c r="T193" s="236"/>
      <c r="U193" s="237"/>
      <c r="V193" s="255"/>
      <c r="W193" s="29"/>
      <c r="X193" s="29"/>
      <c r="Y193" s="28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</row>
    <row r="194" spans="2:47" s="27" customFormat="1" x14ac:dyDescent="0.25">
      <c r="B194" s="233"/>
      <c r="C194" s="232" t="str">
        <f>IF(Tabla3[[#This Row],[Línea estratégica]]="","",#REF!)</f>
        <v/>
      </c>
      <c r="D194" s="232" t="str">
        <f>IF(Tabla3[[#This Row],[Línea estratégica]]="","",#REF!)</f>
        <v/>
      </c>
      <c r="E194" s="232" t="str">
        <f>IF(Tabla3[[#This Row],[Línea estratégica]]="","",#REF!)</f>
        <v/>
      </c>
      <c r="F194" s="232" t="str">
        <f>IF(Tabla3[[#This Row],[Línea estratégica]]="","",#REF!)</f>
        <v/>
      </c>
      <c r="G194" s="233"/>
      <c r="H194" s="234" t="str">
        <f>IFERROR(VLOOKUP(Tabla3[[#This Row],[Línea estratégica]],Obj!$B$57:$C$90,2,FALSE),"")</f>
        <v/>
      </c>
      <c r="I194" s="233"/>
      <c r="J194" s="234" t="str">
        <f>IFERROR(VLOOKUP($I194,Obj!$D$132:$E$147,2,FALSE),"")</f>
        <v/>
      </c>
      <c r="K194" s="233"/>
      <c r="L194" s="254"/>
      <c r="M194" s="149"/>
      <c r="N194" s="233"/>
      <c r="O194" s="212"/>
      <c r="P194" s="256"/>
      <c r="Q194" s="235"/>
      <c r="R194" s="235"/>
      <c r="S194" s="235"/>
      <c r="T194" s="236"/>
      <c r="U194" s="237"/>
      <c r="V194" s="255"/>
      <c r="W194" s="29"/>
      <c r="X194" s="29"/>
      <c r="Y194" s="28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</row>
    <row r="195" spans="2:47" s="27" customFormat="1" x14ac:dyDescent="0.25">
      <c r="B195" s="233"/>
      <c r="C195" s="232" t="str">
        <f>IF(Tabla3[[#This Row],[Línea estratégica]]="","",#REF!)</f>
        <v/>
      </c>
      <c r="D195" s="232" t="str">
        <f>IF(Tabla3[[#This Row],[Línea estratégica]]="","",#REF!)</f>
        <v/>
      </c>
      <c r="E195" s="232" t="str">
        <f>IF(Tabla3[[#This Row],[Línea estratégica]]="","",#REF!)</f>
        <v/>
      </c>
      <c r="F195" s="232" t="str">
        <f>IF(Tabla3[[#This Row],[Línea estratégica]]="","",#REF!)</f>
        <v/>
      </c>
      <c r="G195" s="233"/>
      <c r="H195" s="234" t="str">
        <f>IFERROR(VLOOKUP(Tabla3[[#This Row],[Línea estratégica]],Obj!$B$57:$C$90,2,FALSE),"")</f>
        <v/>
      </c>
      <c r="I195" s="233"/>
      <c r="J195" s="234" t="str">
        <f>IFERROR(VLOOKUP($I195,Obj!$D$132:$E$147,2,FALSE),"")</f>
        <v/>
      </c>
      <c r="K195" s="233"/>
      <c r="L195" s="254"/>
      <c r="M195" s="149"/>
      <c r="N195" s="233"/>
      <c r="O195" s="235"/>
      <c r="P195" s="256"/>
      <c r="Q195" s="235"/>
      <c r="R195" s="235"/>
      <c r="S195" s="235"/>
      <c r="T195" s="236"/>
      <c r="U195" s="237"/>
      <c r="V195" s="255"/>
      <c r="W195" s="29"/>
      <c r="X195" s="29"/>
      <c r="Y195" s="28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</row>
    <row r="196" spans="2:47" s="27" customFormat="1" x14ac:dyDescent="0.25">
      <c r="B196" s="233"/>
      <c r="C196" s="232" t="str">
        <f>IF(Tabla3[[#This Row],[Línea estratégica]]="","",#REF!)</f>
        <v/>
      </c>
      <c r="D196" s="232" t="str">
        <f>IF(Tabla3[[#This Row],[Línea estratégica]]="","",#REF!)</f>
        <v/>
      </c>
      <c r="E196" s="232" t="str">
        <f>IF(Tabla3[[#This Row],[Línea estratégica]]="","",#REF!)</f>
        <v/>
      </c>
      <c r="F196" s="232" t="str">
        <f>IF(Tabla3[[#This Row],[Línea estratégica]]="","",#REF!)</f>
        <v/>
      </c>
      <c r="G196" s="233"/>
      <c r="H196" s="234" t="str">
        <f>IFERROR(VLOOKUP(Tabla3[[#This Row],[Línea estratégica]],Obj!$B$57:$C$90,2,FALSE),"")</f>
        <v/>
      </c>
      <c r="I196" s="233"/>
      <c r="J196" s="234" t="str">
        <f>IFERROR(VLOOKUP($I196,Obj!$D$132:$E$147,2,FALSE),"")</f>
        <v/>
      </c>
      <c r="K196" s="233"/>
      <c r="L196" s="254"/>
      <c r="M196" s="149"/>
      <c r="N196" s="233"/>
      <c r="O196" s="235"/>
      <c r="P196" s="256"/>
      <c r="Q196" s="235"/>
      <c r="R196" s="235"/>
      <c r="S196" s="235"/>
      <c r="T196" s="236"/>
      <c r="U196" s="237"/>
      <c r="V196" s="255"/>
      <c r="W196" s="29"/>
      <c r="X196" s="29"/>
      <c r="Y196" s="28"/>
      <c r="Z196" s="29"/>
      <c r="AA196" s="29"/>
      <c r="AB196" s="29"/>
      <c r="AC196" s="29"/>
      <c r="AD196" s="29"/>
      <c r="AE196" s="29"/>
      <c r="AF196" s="29"/>
      <c r="AG196" s="29"/>
      <c r="AH196" s="29"/>
      <c r="AI196" s="29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</row>
    <row r="197" spans="2:47" s="27" customFormat="1" x14ac:dyDescent="0.25">
      <c r="B197" s="233"/>
      <c r="C197" s="293" t="str">
        <f>IF(Tabla3[[#This Row],[Línea estratégica]]="","",#REF!)</f>
        <v/>
      </c>
      <c r="D197" s="293" t="str">
        <f>IF(Tabla3[[#This Row],[Línea estratégica]]="","",#REF!)</f>
        <v/>
      </c>
      <c r="E197" s="293" t="str">
        <f>IF(Tabla3[[#This Row],[Línea estratégica]]="","",#REF!)</f>
        <v/>
      </c>
      <c r="F197" s="293" t="str">
        <f>IF(Tabla3[[#This Row],[Línea estratégica]]="","",#REF!)</f>
        <v/>
      </c>
      <c r="G197" s="294"/>
      <c r="H197" s="295" t="str">
        <f>IFERROR(VLOOKUP(Tabla3[[#This Row],[Línea estratégica]],Obj!$B$57:$C$90,2,FALSE),"")</f>
        <v/>
      </c>
      <c r="I197" s="294"/>
      <c r="J197" s="295" t="str">
        <f>IFERROR(VLOOKUP($I197,Obj!$D$132:$E$147,2,FALSE),"")</f>
        <v/>
      </c>
      <c r="K197" s="294"/>
      <c r="L197" s="254"/>
      <c r="M197" s="294"/>
      <c r="N197" s="294"/>
      <c r="O197" s="296"/>
      <c r="P197" s="300"/>
      <c r="Q197" s="296"/>
      <c r="R197" s="296"/>
      <c r="S197" s="296"/>
      <c r="T197" s="297"/>
      <c r="U197" s="298"/>
      <c r="V197" s="299"/>
      <c r="W197" s="29"/>
      <c r="X197" s="29"/>
      <c r="Y197" s="28"/>
      <c r="Z197" s="29"/>
      <c r="AA197" s="29"/>
      <c r="AB197" s="29"/>
      <c r="AC197" s="29"/>
      <c r="AD197" s="29"/>
      <c r="AE197" s="29"/>
      <c r="AF197" s="29"/>
      <c r="AG197" s="29"/>
      <c r="AH197" s="29"/>
      <c r="AI197" s="29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</row>
    <row r="198" spans="2:47" s="27" customFormat="1" x14ac:dyDescent="0.25">
      <c r="B198" s="233"/>
      <c r="C198" s="240" t="str">
        <f>IF(Tabla3[[#This Row],[Línea estratégica]]="","",#REF!)</f>
        <v/>
      </c>
      <c r="D198" s="240" t="str">
        <f>IF(Tabla3[[#This Row],[Línea estratégica]]="","",#REF!)</f>
        <v/>
      </c>
      <c r="E198" s="240" t="str">
        <f>IF(Tabla3[[#This Row],[Línea estratégica]]="","",#REF!)</f>
        <v/>
      </c>
      <c r="F198" s="240" t="str">
        <f>IF(Tabla3[[#This Row],[Línea estratégica]]="","",#REF!)</f>
        <v/>
      </c>
      <c r="G198" s="149"/>
      <c r="H198" s="210" t="str">
        <f>IFERROR(VLOOKUP(Tabla3[[#This Row],[Línea estratégica]],Obj!$B$57:$C$90,2,FALSE),"")</f>
        <v/>
      </c>
      <c r="I198" s="149"/>
      <c r="J198" s="210" t="str">
        <f>IFERROR(VLOOKUP($I198,Obj!$D$132:$E$147,2,FALSE),"")</f>
        <v/>
      </c>
      <c r="K198" s="149"/>
      <c r="L198" s="254"/>
      <c r="M198" s="149"/>
      <c r="N198" s="149"/>
      <c r="O198" s="212"/>
      <c r="P198" s="231"/>
      <c r="Q198" s="212"/>
      <c r="R198" s="212"/>
      <c r="S198" s="212"/>
      <c r="T198" s="213"/>
      <c r="U198" s="191"/>
      <c r="V198" s="255"/>
      <c r="W198" s="29"/>
      <c r="X198" s="29"/>
      <c r="Y198" s="28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</row>
    <row r="199" spans="2:47" s="27" customFormat="1" x14ac:dyDescent="0.25">
      <c r="B199" s="233"/>
      <c r="C199" s="240" t="str">
        <f>IF(Tabla3[[#This Row],[Línea estratégica]]="","",#REF!)</f>
        <v/>
      </c>
      <c r="D199" s="240" t="str">
        <f>IF(Tabla3[[#This Row],[Línea estratégica]]="","",#REF!)</f>
        <v/>
      </c>
      <c r="E199" s="240" t="str">
        <f>IF(Tabla3[[#This Row],[Línea estratégica]]="","",#REF!)</f>
        <v/>
      </c>
      <c r="F199" s="240" t="str">
        <f>IF(Tabla3[[#This Row],[Línea estratégica]]="","",#REF!)</f>
        <v/>
      </c>
      <c r="G199" s="149"/>
      <c r="H199" s="210" t="str">
        <f>IFERROR(VLOOKUP(Tabla3[[#This Row],[Línea estratégica]],Obj!$B$57:$C$90,2,FALSE),"")</f>
        <v/>
      </c>
      <c r="I199" s="149"/>
      <c r="J199" s="210" t="str">
        <f>IFERROR(VLOOKUP($I199,Obj!$D$132:$E$147,2,FALSE),"")</f>
        <v/>
      </c>
      <c r="K199" s="149"/>
      <c r="L199" s="254"/>
      <c r="M199" s="149"/>
      <c r="N199" s="149"/>
      <c r="O199" s="212"/>
      <c r="P199" s="231"/>
      <c r="Q199" s="212"/>
      <c r="R199" s="212"/>
      <c r="S199" s="212"/>
      <c r="T199" s="213"/>
      <c r="U199" s="191"/>
      <c r="V199" s="255"/>
      <c r="W199" s="29"/>
      <c r="X199" s="29"/>
      <c r="Y199" s="28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</row>
    <row r="200" spans="2:47" s="27" customFormat="1" x14ac:dyDescent="0.25">
      <c r="B200" s="233"/>
      <c r="C200" s="232" t="str">
        <f>IF(Tabla3[[#This Row],[Línea estratégica]]="","",#REF!)</f>
        <v/>
      </c>
      <c r="D200" s="232" t="str">
        <f>IF(Tabla3[[#This Row],[Línea estratégica]]="","",#REF!)</f>
        <v/>
      </c>
      <c r="E200" s="232" t="str">
        <f>IF(Tabla3[[#This Row],[Línea estratégica]]="","",#REF!)</f>
        <v/>
      </c>
      <c r="F200" s="232" t="str">
        <f>IF(Tabla3[[#This Row],[Línea estratégica]]="","",#REF!)</f>
        <v/>
      </c>
      <c r="G200" s="233"/>
      <c r="H200" s="234" t="str">
        <f>IFERROR(VLOOKUP(Tabla3[[#This Row],[Línea estratégica]],Obj!$B$57:$C$90,2,FALSE),"")</f>
        <v/>
      </c>
      <c r="I200" s="233"/>
      <c r="J200" s="234" t="str">
        <f>IFERROR(VLOOKUP($I200,Obj!$D$132:$E$147,2,FALSE),"")</f>
        <v/>
      </c>
      <c r="K200" s="233"/>
      <c r="L200" s="254"/>
      <c r="M200" s="149"/>
      <c r="N200" s="233"/>
      <c r="O200" s="235"/>
      <c r="P200" s="256"/>
      <c r="Q200" s="235"/>
      <c r="R200" s="235"/>
      <c r="S200" s="235"/>
      <c r="T200" s="236"/>
      <c r="U200" s="237"/>
      <c r="V200" s="255"/>
      <c r="W200" s="29"/>
      <c r="X200" s="29"/>
      <c r="Y200" s="28"/>
      <c r="Z200" s="29"/>
      <c r="AA200" s="29"/>
      <c r="AB200" s="29"/>
      <c r="AC200" s="29"/>
      <c r="AD200" s="29"/>
      <c r="AE200" s="29"/>
      <c r="AF200" s="29"/>
      <c r="AG200" s="29"/>
      <c r="AH200" s="29"/>
      <c r="AI200" s="29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</row>
    <row r="201" spans="2:47" s="27" customFormat="1" x14ac:dyDescent="0.25">
      <c r="B201" s="233"/>
      <c r="C201" s="232" t="str">
        <f>IF(Tabla3[[#This Row],[Línea estratégica]]="","",#REF!)</f>
        <v/>
      </c>
      <c r="D201" s="232" t="str">
        <f>IF(Tabla3[[#This Row],[Línea estratégica]]="","",#REF!)</f>
        <v/>
      </c>
      <c r="E201" s="232" t="str">
        <f>IF(Tabla3[[#This Row],[Línea estratégica]]="","",#REF!)</f>
        <v/>
      </c>
      <c r="F201" s="232" t="str">
        <f>IF(Tabla3[[#This Row],[Línea estratégica]]="","",#REF!)</f>
        <v/>
      </c>
      <c r="G201" s="233"/>
      <c r="H201" s="234" t="str">
        <f>IFERROR(VLOOKUP(Tabla3[[#This Row],[Línea estratégica]],Obj!$B$57:$C$90,2,FALSE),"")</f>
        <v/>
      </c>
      <c r="I201" s="233"/>
      <c r="J201" s="234" t="str">
        <f>IFERROR(VLOOKUP($I201,Obj!$D$132:$E$147,2,FALSE),"")</f>
        <v/>
      </c>
      <c r="K201" s="233"/>
      <c r="L201" s="254"/>
      <c r="M201" s="149"/>
      <c r="N201" s="233"/>
      <c r="O201" s="235"/>
      <c r="P201" s="256"/>
      <c r="Q201" s="235"/>
      <c r="R201" s="235"/>
      <c r="S201" s="235"/>
      <c r="T201" s="236"/>
      <c r="U201" s="237"/>
      <c r="V201" s="255"/>
      <c r="W201" s="29"/>
      <c r="X201" s="29"/>
      <c r="Y201" s="28"/>
      <c r="Z201" s="29"/>
      <c r="AA201" s="29"/>
      <c r="AB201" s="29"/>
      <c r="AC201" s="29"/>
      <c r="AD201" s="29"/>
      <c r="AE201" s="29"/>
      <c r="AF201" s="29"/>
      <c r="AG201" s="29"/>
      <c r="AH201" s="29"/>
      <c r="AI201" s="29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</row>
    <row r="202" spans="2:47" s="27" customFormat="1" x14ac:dyDescent="0.25">
      <c r="B202" s="233"/>
      <c r="C202" s="240" t="str">
        <f>IF(Tabla3[[#This Row],[Línea estratégica]]="","",#REF!)</f>
        <v/>
      </c>
      <c r="D202" s="240" t="str">
        <f>IF(Tabla3[[#This Row],[Línea estratégica]]="","",#REF!)</f>
        <v/>
      </c>
      <c r="E202" s="240" t="str">
        <f>IF(Tabla3[[#This Row],[Línea estratégica]]="","",#REF!)</f>
        <v/>
      </c>
      <c r="F202" s="240" t="str">
        <f>IF(Tabla3[[#This Row],[Línea estratégica]]="","",#REF!)</f>
        <v/>
      </c>
      <c r="G202" s="233"/>
      <c r="H202" s="234" t="str">
        <f>IFERROR(VLOOKUP(Tabla3[[#This Row],[Línea estratégica]],Obj!$B$57:$C$90,2,FALSE),"")</f>
        <v/>
      </c>
      <c r="I202" s="233"/>
      <c r="J202" s="234" t="str">
        <f>+J201</f>
        <v/>
      </c>
      <c r="K202" s="233"/>
      <c r="L202" s="254"/>
      <c r="M202" s="149"/>
      <c r="N202" s="149"/>
      <c r="O202" s="212"/>
      <c r="P202" s="256"/>
      <c r="Q202" s="235"/>
      <c r="R202" s="235"/>
      <c r="S202" s="235"/>
      <c r="T202" s="236"/>
      <c r="U202" s="237"/>
      <c r="V202" s="255"/>
      <c r="W202" s="29"/>
      <c r="X202" s="29"/>
      <c r="Y202" s="28"/>
      <c r="Z202" s="29"/>
      <c r="AA202" s="29"/>
      <c r="AB202" s="29"/>
      <c r="AC202" s="29"/>
      <c r="AD202" s="29"/>
      <c r="AE202" s="29"/>
      <c r="AF202" s="29"/>
      <c r="AG202" s="29"/>
      <c r="AH202" s="29"/>
      <c r="AI202" s="29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</row>
    <row r="203" spans="2:47" s="27" customFormat="1" x14ac:dyDescent="0.25">
      <c r="B203" s="233"/>
      <c r="C203" s="232" t="str">
        <f>IF(Tabla3[[#This Row],[Línea estratégica]]="","",#REF!)</f>
        <v/>
      </c>
      <c r="D203" s="232" t="str">
        <f>IF(Tabla3[[#This Row],[Línea estratégica]]="","",#REF!)</f>
        <v/>
      </c>
      <c r="E203" s="232" t="str">
        <f>IF(Tabla3[[#This Row],[Línea estratégica]]="","",#REF!)</f>
        <v/>
      </c>
      <c r="F203" s="232" t="str">
        <f>IF(Tabla3[[#This Row],[Línea estratégica]]="","",#REF!)</f>
        <v/>
      </c>
      <c r="G203" s="233"/>
      <c r="H203" s="234" t="str">
        <f>IFERROR(VLOOKUP(Tabla3[[#This Row],[Línea estratégica]],Obj!$B$57:$C$90,2,FALSE),"")</f>
        <v/>
      </c>
      <c r="I203" s="233"/>
      <c r="J203" s="234" t="str">
        <f>IFERROR(VLOOKUP($I203,Obj!$D$132:$E$147,2,FALSE),"")</f>
        <v/>
      </c>
      <c r="K203" s="233"/>
      <c r="L203" s="254"/>
      <c r="M203" s="149"/>
      <c r="N203" s="233"/>
      <c r="O203" s="235"/>
      <c r="P203" s="256"/>
      <c r="Q203" s="235"/>
      <c r="R203" s="235"/>
      <c r="S203" s="235"/>
      <c r="T203" s="236"/>
      <c r="U203" s="237"/>
      <c r="V203" s="255"/>
      <c r="W203" s="29"/>
      <c r="X203" s="29"/>
      <c r="Y203" s="28"/>
      <c r="Z203" s="29"/>
      <c r="AA203" s="29"/>
      <c r="AB203" s="29"/>
      <c r="AC203" s="29"/>
      <c r="AD203" s="29"/>
      <c r="AE203" s="29"/>
      <c r="AF203" s="29"/>
      <c r="AG203" s="29"/>
      <c r="AH203" s="29"/>
      <c r="AI203" s="29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</row>
    <row r="204" spans="2:47" s="27" customFormat="1" x14ac:dyDescent="0.25">
      <c r="B204" s="233"/>
      <c r="C204" s="232" t="str">
        <f>IF(Tabla3[[#This Row],[Línea estratégica]]="","",#REF!)</f>
        <v/>
      </c>
      <c r="D204" s="232" t="str">
        <f>IF(Tabla3[[#This Row],[Línea estratégica]]="","",#REF!)</f>
        <v/>
      </c>
      <c r="E204" s="232" t="str">
        <f>IF(Tabla3[[#This Row],[Línea estratégica]]="","",#REF!)</f>
        <v/>
      </c>
      <c r="F204" s="232" t="str">
        <f>IF(Tabla3[[#This Row],[Línea estratégica]]="","",#REF!)</f>
        <v/>
      </c>
      <c r="G204" s="233"/>
      <c r="H204" s="234" t="str">
        <f>IFERROR(VLOOKUP(Tabla3[[#This Row],[Línea estratégica]],Obj!$B$57:$C$90,2,FALSE),"")</f>
        <v/>
      </c>
      <c r="I204" s="233"/>
      <c r="J204" s="234" t="str">
        <f>IFERROR(VLOOKUP($I204,Obj!$D$132:$E$147,2,FALSE),"")</f>
        <v/>
      </c>
      <c r="K204" s="233"/>
      <c r="L204" s="254"/>
      <c r="M204" s="149"/>
      <c r="N204" s="233"/>
      <c r="O204" s="256"/>
      <c r="P204" s="256"/>
      <c r="Q204" s="235"/>
      <c r="R204" s="235"/>
      <c r="S204" s="235"/>
      <c r="T204" s="236"/>
      <c r="U204" s="237"/>
      <c r="V204" s="255"/>
      <c r="W204" s="29"/>
      <c r="X204" s="29"/>
      <c r="Y204" s="28"/>
      <c r="Z204" s="29"/>
      <c r="AA204" s="29"/>
      <c r="AB204" s="29"/>
      <c r="AC204" s="29"/>
      <c r="AD204" s="29"/>
      <c r="AE204" s="29"/>
      <c r="AF204" s="29"/>
      <c r="AG204" s="29"/>
      <c r="AH204" s="29"/>
      <c r="AI204" s="29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</row>
    <row r="205" spans="2:47" s="27" customFormat="1" x14ac:dyDescent="0.25">
      <c r="B205" s="233"/>
      <c r="C205" s="232" t="str">
        <f>IF(Tabla3[[#This Row],[Línea estratégica]]="","",#REF!)</f>
        <v/>
      </c>
      <c r="D205" s="232" t="str">
        <f>IF(Tabla3[[#This Row],[Línea estratégica]]="","",#REF!)</f>
        <v/>
      </c>
      <c r="E205" s="232" t="str">
        <f>IF(Tabla3[[#This Row],[Línea estratégica]]="","",#REF!)</f>
        <v/>
      </c>
      <c r="F205" s="232" t="str">
        <f>IF(Tabla3[[#This Row],[Línea estratégica]]="","",#REF!)</f>
        <v/>
      </c>
      <c r="G205" s="233"/>
      <c r="H205" s="234" t="str">
        <f>IFERROR(VLOOKUP(Tabla3[[#This Row],[Línea estratégica]],Obj!$B$57:$C$90,2,FALSE),"")</f>
        <v/>
      </c>
      <c r="I205" s="233"/>
      <c r="J205" s="234" t="str">
        <f>IFERROR(VLOOKUP($I205,Obj!$D$132:$E$147,2,FALSE),"")</f>
        <v/>
      </c>
      <c r="K205" s="233"/>
      <c r="L205" s="233"/>
      <c r="M205" s="149"/>
      <c r="N205" s="233"/>
      <c r="O205" s="256"/>
      <c r="P205" s="256"/>
      <c r="Q205" s="235"/>
      <c r="R205" s="235"/>
      <c r="S205" s="235"/>
      <c r="T205" s="236"/>
      <c r="U205" s="237"/>
      <c r="V205" s="260"/>
      <c r="W205" s="29"/>
      <c r="X205" s="29"/>
      <c r="Y205" s="28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</row>
    <row r="206" spans="2:47" s="27" customFormat="1" x14ac:dyDescent="0.25">
      <c r="B206" s="233"/>
      <c r="C206" s="232" t="str">
        <f>IF(Tabla3[[#This Row],[Línea estratégica]]="","",#REF!)</f>
        <v/>
      </c>
      <c r="D206" s="232" t="str">
        <f>IF(Tabla3[[#This Row],[Línea estratégica]]="","",#REF!)</f>
        <v/>
      </c>
      <c r="E206" s="232" t="str">
        <f>IF(Tabla3[[#This Row],[Línea estratégica]]="","",#REF!)</f>
        <v/>
      </c>
      <c r="F206" s="232" t="str">
        <f>IF(Tabla3[[#This Row],[Línea estratégica]]="","",#REF!)</f>
        <v/>
      </c>
      <c r="G206" s="233"/>
      <c r="H206" s="234" t="str">
        <f>IFERROR(VLOOKUP(Tabla3[[#This Row],[Línea estratégica]],Obj!$B$57:$C$90,2,FALSE),"")</f>
        <v/>
      </c>
      <c r="I206" s="233"/>
      <c r="J206" s="234" t="str">
        <f>IFERROR(VLOOKUP($I206,Obj!$D$132:$E$147,2,FALSE),"")</f>
        <v/>
      </c>
      <c r="K206" s="233"/>
      <c r="L206" s="254"/>
      <c r="M206" s="233"/>
      <c r="N206" s="233"/>
      <c r="O206" s="235"/>
      <c r="P206" s="235"/>
      <c r="Q206" s="235"/>
      <c r="R206" s="235"/>
      <c r="S206" s="235"/>
      <c r="T206" s="236"/>
      <c r="U206" s="237"/>
      <c r="V206" s="255"/>
      <c r="W206" s="29"/>
      <c r="X206" s="29"/>
      <c r="Y206" s="28"/>
      <c r="Z206" s="29"/>
      <c r="AA206" s="29"/>
      <c r="AB206" s="29"/>
      <c r="AC206" s="29"/>
      <c r="AD206" s="29"/>
      <c r="AE206" s="29"/>
      <c r="AF206" s="29"/>
      <c r="AG206" s="29"/>
      <c r="AH206" s="29"/>
      <c r="AI206" s="29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</row>
    <row r="207" spans="2:47" s="27" customFormat="1" x14ac:dyDescent="0.25">
      <c r="B207" s="233"/>
      <c r="C207" s="293" t="str">
        <f>IF(Tabla3[[#This Row],[Línea estratégica]]="","",#REF!)</f>
        <v/>
      </c>
      <c r="D207" s="293" t="str">
        <f>IF(Tabla3[[#This Row],[Línea estratégica]]="","",#REF!)</f>
        <v/>
      </c>
      <c r="E207" s="293" t="str">
        <f>IF(Tabla3[[#This Row],[Línea estratégica]]="","",#REF!)</f>
        <v/>
      </c>
      <c r="F207" s="293" t="str">
        <f>IF(Tabla3[[#This Row],[Línea estratégica]]="","",#REF!)</f>
        <v/>
      </c>
      <c r="G207" s="294"/>
      <c r="H207" s="295" t="str">
        <f>IFERROR(VLOOKUP(Tabla3[[#This Row],[Línea estratégica]],Obj!$B$57:$C$90,2,FALSE),"")</f>
        <v/>
      </c>
      <c r="I207" s="294"/>
      <c r="J207" s="295" t="str">
        <f>IFERROR(VLOOKUP($I207,Obj!$D$132:$E$147,2,FALSE),"")</f>
        <v/>
      </c>
      <c r="K207" s="294"/>
      <c r="L207" s="254"/>
      <c r="M207" s="149"/>
      <c r="N207" s="149"/>
      <c r="O207" s="235"/>
      <c r="P207" s="235"/>
      <c r="Q207" s="235"/>
      <c r="R207" s="235"/>
      <c r="S207" s="235"/>
      <c r="T207" s="236"/>
      <c r="U207" s="237"/>
      <c r="V207" s="255"/>
      <c r="W207" s="29"/>
      <c r="X207" s="29"/>
      <c r="Y207" s="28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</row>
    <row r="208" spans="2:47" s="27" customFormat="1" x14ac:dyDescent="0.25">
      <c r="B208" s="233"/>
      <c r="C208" s="232" t="str">
        <f>IF(Tabla3[[#This Row],[Línea estratégica]]="","",#REF!)</f>
        <v/>
      </c>
      <c r="D208" s="232" t="str">
        <f>IF(Tabla3[[#This Row],[Línea estratégica]]="","",#REF!)</f>
        <v/>
      </c>
      <c r="E208" s="232" t="str">
        <f>IF(Tabla3[[#This Row],[Línea estratégica]]="","",#REF!)</f>
        <v/>
      </c>
      <c r="F208" s="232" t="str">
        <f>IF(Tabla3[[#This Row],[Línea estratégica]]="","",#REF!)</f>
        <v/>
      </c>
      <c r="G208" s="233"/>
      <c r="H208" s="234" t="str">
        <f>IFERROR(VLOOKUP(Tabla3[[#This Row],[Línea estratégica]],Obj!$B$57:$C$90,2,FALSE),"")</f>
        <v/>
      </c>
      <c r="I208" s="233"/>
      <c r="J208" s="234" t="str">
        <f>IFERROR(VLOOKUP($I208,Obj!$D$132:$E$147,2,FALSE),"")</f>
        <v/>
      </c>
      <c r="K208" s="233"/>
      <c r="L208" s="254"/>
      <c r="M208" s="149"/>
      <c r="N208" s="149"/>
      <c r="O208" s="235"/>
      <c r="P208" s="256"/>
      <c r="Q208" s="235"/>
      <c r="R208" s="235"/>
      <c r="S208" s="235"/>
      <c r="T208" s="236"/>
      <c r="U208" s="237"/>
      <c r="V208" s="255"/>
      <c r="W208" s="29"/>
      <c r="X208" s="29"/>
      <c r="Y208" s="28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</row>
    <row r="209" spans="2:47" s="27" customFormat="1" x14ac:dyDescent="0.25">
      <c r="B209" s="233"/>
      <c r="C209" s="240" t="str">
        <f>IF(Tabla3[[#This Row],[Línea estratégica]]="","",#REF!)</f>
        <v/>
      </c>
      <c r="D209" s="240" t="str">
        <f>IF(Tabla3[[#This Row],[Línea estratégica]]="","",#REF!)</f>
        <v/>
      </c>
      <c r="E209" s="240" t="str">
        <f>IF(Tabla3[[#This Row],[Línea estratégica]]="","",#REF!)</f>
        <v/>
      </c>
      <c r="F209" s="240" t="str">
        <f>IF(Tabla3[[#This Row],[Línea estratégica]]="","",#REF!)</f>
        <v/>
      </c>
      <c r="G209" s="233"/>
      <c r="H209" s="234" t="str">
        <f>IFERROR(VLOOKUP(Tabla3[[#This Row],[Línea estratégica]],Obj!$B$57:$C$90,2,FALSE),"")</f>
        <v/>
      </c>
      <c r="I209" s="233"/>
      <c r="J209" s="234" t="str">
        <f>+J203</f>
        <v/>
      </c>
      <c r="K209" s="233"/>
      <c r="L209" s="254"/>
      <c r="M209" s="149"/>
      <c r="N209" s="149"/>
      <c r="O209" s="212"/>
      <c r="P209" s="256"/>
      <c r="Q209" s="235"/>
      <c r="R209" s="235"/>
      <c r="S209" s="235"/>
      <c r="T209" s="236"/>
      <c r="U209" s="237"/>
      <c r="V209" s="255"/>
      <c r="W209" s="29"/>
      <c r="X209" s="29"/>
      <c r="Y209" s="28"/>
      <c r="Z209" s="29"/>
      <c r="AA209" s="29"/>
      <c r="AB209" s="29"/>
      <c r="AC209" s="29"/>
      <c r="AD209" s="29"/>
      <c r="AE209" s="29"/>
      <c r="AF209" s="29"/>
      <c r="AG209" s="29"/>
      <c r="AH209" s="29"/>
      <c r="AI209" s="29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</row>
    <row r="210" spans="2:47" s="27" customFormat="1" x14ac:dyDescent="0.25">
      <c r="B210" s="233"/>
      <c r="C210" s="240" t="str">
        <f>IF(Tabla3[[#This Row],[Línea estratégica]]="","",#REF!)</f>
        <v/>
      </c>
      <c r="D210" s="240" t="str">
        <f>IF(Tabla3[[#This Row],[Línea estratégica]]="","",#REF!)</f>
        <v/>
      </c>
      <c r="E210" s="240" t="str">
        <f>IF(Tabla3[[#This Row],[Línea estratégica]]="","",#REF!)</f>
        <v/>
      </c>
      <c r="F210" s="240" t="str">
        <f>IF(Tabla3[[#This Row],[Línea estratégica]]="","",#REF!)</f>
        <v/>
      </c>
      <c r="G210" s="233"/>
      <c r="H210" s="234" t="str">
        <f>IFERROR(VLOOKUP(Tabla3[[#This Row],[Línea estratégica]],Obj!$B$57:$C$90,2,FALSE),"")</f>
        <v/>
      </c>
      <c r="I210" s="233"/>
      <c r="J210" s="234" t="str">
        <f t="shared" ref="J210:J265" si="0">+J204</f>
        <v/>
      </c>
      <c r="K210" s="233"/>
      <c r="L210" s="254"/>
      <c r="M210" s="149"/>
      <c r="N210" s="149"/>
      <c r="O210" s="212"/>
      <c r="P210" s="256"/>
      <c r="Q210" s="235"/>
      <c r="R210" s="235"/>
      <c r="S210" s="235"/>
      <c r="T210" s="236"/>
      <c r="U210" s="237"/>
      <c r="V210" s="255"/>
      <c r="W210" s="29"/>
      <c r="X210" s="29"/>
      <c r="Y210" s="28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</row>
    <row r="211" spans="2:47" s="27" customFormat="1" x14ac:dyDescent="0.25">
      <c r="B211" s="233"/>
      <c r="C211" s="240" t="str">
        <f>IF(Tabla3[[#This Row],[Línea estratégica]]="","",#REF!)</f>
        <v/>
      </c>
      <c r="D211" s="240" t="str">
        <f>IF(Tabla3[[#This Row],[Línea estratégica]]="","",#REF!)</f>
        <v/>
      </c>
      <c r="E211" s="240" t="str">
        <f>IF(Tabla3[[#This Row],[Línea estratégica]]="","",#REF!)</f>
        <v/>
      </c>
      <c r="F211" s="240" t="str">
        <f>IF(Tabla3[[#This Row],[Línea estratégica]]="","",#REF!)</f>
        <v/>
      </c>
      <c r="G211" s="233"/>
      <c r="H211" s="234" t="str">
        <f>IFERROR(VLOOKUP(Tabla3[[#This Row],[Línea estratégica]],Obj!$B$57:$C$90,2,FALSE),"")</f>
        <v/>
      </c>
      <c r="I211" s="233"/>
      <c r="J211" s="234" t="str">
        <f t="shared" si="0"/>
        <v/>
      </c>
      <c r="K211" s="233"/>
      <c r="L211" s="254"/>
      <c r="M211" s="149"/>
      <c r="N211" s="149"/>
      <c r="O211" s="212"/>
      <c r="P211" s="256"/>
      <c r="Q211" s="235"/>
      <c r="R211" s="235"/>
      <c r="S211" s="235"/>
      <c r="T211" s="236"/>
      <c r="U211" s="237"/>
      <c r="V211" s="255"/>
      <c r="W211" s="29"/>
      <c r="X211" s="29"/>
      <c r="Y211" s="28"/>
      <c r="Z211" s="29"/>
      <c r="AA211" s="29"/>
      <c r="AB211" s="29"/>
      <c r="AC211" s="29"/>
      <c r="AD211" s="29"/>
      <c r="AE211" s="29"/>
      <c r="AF211" s="29"/>
      <c r="AG211" s="29"/>
      <c r="AH211" s="29"/>
      <c r="AI211" s="29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</row>
    <row r="212" spans="2:47" s="27" customFormat="1" x14ac:dyDescent="0.25">
      <c r="B212" s="233"/>
      <c r="C212" s="240" t="str">
        <f>IF(Tabla3[[#This Row],[Línea estratégica]]="","",#REF!)</f>
        <v/>
      </c>
      <c r="D212" s="240" t="str">
        <f>IF(Tabla3[[#This Row],[Línea estratégica]]="","",#REF!)</f>
        <v/>
      </c>
      <c r="E212" s="240" t="str">
        <f>IF(Tabla3[[#This Row],[Línea estratégica]]="","",#REF!)</f>
        <v/>
      </c>
      <c r="F212" s="240" t="str">
        <f>IF(Tabla3[[#This Row],[Línea estratégica]]="","",#REF!)</f>
        <v/>
      </c>
      <c r="G212" s="233"/>
      <c r="H212" s="234" t="str">
        <f>IFERROR(VLOOKUP(Tabla3[[#This Row],[Línea estratégica]],Obj!$B$57:$C$90,2,FALSE),"")</f>
        <v/>
      </c>
      <c r="I212" s="233"/>
      <c r="J212" s="234" t="str">
        <f t="shared" si="0"/>
        <v/>
      </c>
      <c r="K212" s="233"/>
      <c r="L212" s="254"/>
      <c r="M212" s="149"/>
      <c r="N212" s="149"/>
      <c r="O212" s="212"/>
      <c r="P212" s="256"/>
      <c r="Q212" s="235"/>
      <c r="R212" s="235"/>
      <c r="S212" s="235"/>
      <c r="T212" s="236"/>
      <c r="U212" s="237"/>
      <c r="V212" s="255"/>
      <c r="W212" s="29"/>
      <c r="X212" s="29"/>
      <c r="Y212" s="28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</row>
    <row r="213" spans="2:47" s="27" customFormat="1" x14ac:dyDescent="0.25">
      <c r="B213" s="233"/>
      <c r="C213" s="240" t="str">
        <f>IF(Tabla3[[#This Row],[Línea estratégica]]="","",#REF!)</f>
        <v/>
      </c>
      <c r="D213" s="240" t="str">
        <f>IF(Tabla3[[#This Row],[Línea estratégica]]="","",#REF!)</f>
        <v/>
      </c>
      <c r="E213" s="240" t="str">
        <f>IF(Tabla3[[#This Row],[Línea estratégica]]="","",#REF!)</f>
        <v/>
      </c>
      <c r="F213" s="240" t="str">
        <f>IF(Tabla3[[#This Row],[Línea estratégica]]="","",#REF!)</f>
        <v/>
      </c>
      <c r="G213" s="233"/>
      <c r="H213" s="234" t="str">
        <f>IFERROR(VLOOKUP(Tabla3[[#This Row],[Línea estratégica]],Obj!$B$57:$C$90,2,FALSE),"")</f>
        <v/>
      </c>
      <c r="I213" s="233"/>
      <c r="J213" s="234" t="str">
        <f t="shared" si="0"/>
        <v/>
      </c>
      <c r="K213" s="233"/>
      <c r="L213" s="254"/>
      <c r="M213" s="149"/>
      <c r="N213" s="149"/>
      <c r="O213" s="212"/>
      <c r="P213" s="256"/>
      <c r="Q213" s="235"/>
      <c r="R213" s="235"/>
      <c r="S213" s="235"/>
      <c r="T213" s="236"/>
      <c r="U213" s="237"/>
      <c r="V213" s="255"/>
      <c r="W213" s="29"/>
      <c r="X213" s="29"/>
      <c r="Y213" s="28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</row>
    <row r="214" spans="2:47" s="27" customFormat="1" x14ac:dyDescent="0.25">
      <c r="B214" s="233"/>
      <c r="C214" s="240" t="str">
        <f>IF(Tabla3[[#This Row],[Línea estratégica]]="","",#REF!)</f>
        <v/>
      </c>
      <c r="D214" s="240" t="str">
        <f>IF(Tabla3[[#This Row],[Línea estratégica]]="","",#REF!)</f>
        <v/>
      </c>
      <c r="E214" s="240" t="str">
        <f>IF(Tabla3[[#This Row],[Línea estratégica]]="","",#REF!)</f>
        <v/>
      </c>
      <c r="F214" s="240" t="str">
        <f>IF(Tabla3[[#This Row],[Línea estratégica]]="","",#REF!)</f>
        <v/>
      </c>
      <c r="G214" s="233"/>
      <c r="H214" s="234" t="str">
        <f>IFERROR(VLOOKUP(Tabla3[[#This Row],[Línea estratégica]],Obj!$B$57:$C$90,2,FALSE),"")</f>
        <v/>
      </c>
      <c r="I214" s="233"/>
      <c r="J214" s="234" t="str">
        <f t="shared" si="0"/>
        <v/>
      </c>
      <c r="K214" s="233"/>
      <c r="L214" s="254"/>
      <c r="M214" s="149"/>
      <c r="N214" s="149"/>
      <c r="O214" s="212"/>
      <c r="P214" s="256"/>
      <c r="Q214" s="235"/>
      <c r="R214" s="235"/>
      <c r="S214" s="235"/>
      <c r="T214" s="236"/>
      <c r="U214" s="237"/>
      <c r="V214" s="255"/>
      <c r="W214" s="29"/>
      <c r="X214" s="29"/>
      <c r="Y214" s="28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</row>
    <row r="215" spans="2:47" s="27" customFormat="1" x14ac:dyDescent="0.25">
      <c r="B215" s="233"/>
      <c r="C215" s="240" t="str">
        <f>IF(Tabla3[[#This Row],[Línea estratégica]]="","",#REF!)</f>
        <v/>
      </c>
      <c r="D215" s="240" t="str">
        <f>IF(Tabla3[[#This Row],[Línea estratégica]]="","",#REF!)</f>
        <v/>
      </c>
      <c r="E215" s="240" t="str">
        <f>IF(Tabla3[[#This Row],[Línea estratégica]]="","",#REF!)</f>
        <v/>
      </c>
      <c r="F215" s="240" t="str">
        <f>IF(Tabla3[[#This Row],[Línea estratégica]]="","",#REF!)</f>
        <v/>
      </c>
      <c r="G215" s="233"/>
      <c r="H215" s="234" t="str">
        <f>IFERROR(VLOOKUP(Tabla3[[#This Row],[Línea estratégica]],Obj!$B$57:$C$90,2,FALSE),"")</f>
        <v/>
      </c>
      <c r="I215" s="233"/>
      <c r="J215" s="234" t="str">
        <f t="shared" si="0"/>
        <v/>
      </c>
      <c r="K215" s="233"/>
      <c r="L215" s="254"/>
      <c r="M215" s="149"/>
      <c r="N215" s="149"/>
      <c r="O215" s="212"/>
      <c r="P215" s="256"/>
      <c r="Q215" s="235"/>
      <c r="R215" s="235"/>
      <c r="S215" s="235"/>
      <c r="T215" s="236"/>
      <c r="U215" s="237"/>
      <c r="V215" s="255"/>
      <c r="W215" s="29"/>
      <c r="X215" s="29"/>
      <c r="Y215" s="28"/>
      <c r="Z215" s="29"/>
      <c r="AA215" s="29"/>
      <c r="AB215" s="29"/>
      <c r="AC215" s="29"/>
      <c r="AD215" s="29"/>
      <c r="AE215" s="29"/>
      <c r="AF215" s="29"/>
      <c r="AG215" s="29"/>
      <c r="AH215" s="29"/>
      <c r="AI215" s="29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</row>
    <row r="216" spans="2:47" s="27" customFormat="1" x14ac:dyDescent="0.25">
      <c r="B216" s="233"/>
      <c r="C216" s="240" t="str">
        <f>IF(Tabla3[[#This Row],[Línea estratégica]]="","",#REF!)</f>
        <v/>
      </c>
      <c r="D216" s="240" t="str">
        <f>IF(Tabla3[[#This Row],[Línea estratégica]]="","",#REF!)</f>
        <v/>
      </c>
      <c r="E216" s="240" t="str">
        <f>IF(Tabla3[[#This Row],[Línea estratégica]]="","",#REF!)</f>
        <v/>
      </c>
      <c r="F216" s="240" t="str">
        <f>IF(Tabla3[[#This Row],[Línea estratégica]]="","",#REF!)</f>
        <v/>
      </c>
      <c r="G216" s="233"/>
      <c r="H216" s="234" t="str">
        <f>IFERROR(VLOOKUP(Tabla3[[#This Row],[Línea estratégica]],Obj!$B$57:$C$90,2,FALSE),"")</f>
        <v/>
      </c>
      <c r="I216" s="233"/>
      <c r="J216" s="234" t="str">
        <f t="shared" si="0"/>
        <v/>
      </c>
      <c r="K216" s="233"/>
      <c r="L216" s="254"/>
      <c r="M216" s="149"/>
      <c r="N216" s="149"/>
      <c r="O216" s="212"/>
      <c r="P216" s="256"/>
      <c r="Q216" s="235"/>
      <c r="R216" s="235"/>
      <c r="S216" s="235"/>
      <c r="T216" s="236"/>
      <c r="U216" s="237"/>
      <c r="V216" s="255"/>
      <c r="W216" s="29"/>
      <c r="X216" s="29"/>
      <c r="Y216" s="28"/>
      <c r="Z216" s="29"/>
      <c r="AA216" s="29"/>
      <c r="AB216" s="29"/>
      <c r="AC216" s="29"/>
      <c r="AD216" s="29"/>
      <c r="AE216" s="29"/>
      <c r="AF216" s="29"/>
      <c r="AG216" s="29"/>
      <c r="AH216" s="29"/>
      <c r="AI216" s="29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</row>
    <row r="217" spans="2:47" s="27" customFormat="1" x14ac:dyDescent="0.25">
      <c r="B217" s="233"/>
      <c r="C217" s="240" t="str">
        <f>IF(Tabla3[[#This Row],[Línea estratégica]]="","",#REF!)</f>
        <v/>
      </c>
      <c r="D217" s="240" t="str">
        <f>IF(Tabla3[[#This Row],[Línea estratégica]]="","",#REF!)</f>
        <v/>
      </c>
      <c r="E217" s="240" t="str">
        <f>IF(Tabla3[[#This Row],[Línea estratégica]]="","",#REF!)</f>
        <v/>
      </c>
      <c r="F217" s="240" t="str">
        <f>IF(Tabla3[[#This Row],[Línea estratégica]]="","",#REF!)</f>
        <v/>
      </c>
      <c r="G217" s="233"/>
      <c r="H217" s="234" t="str">
        <f>IFERROR(VLOOKUP(Tabla3[[#This Row],[Línea estratégica]],Obj!$B$57:$C$90,2,FALSE),"")</f>
        <v/>
      </c>
      <c r="I217" s="233"/>
      <c r="J217" s="234" t="str">
        <f t="shared" si="0"/>
        <v/>
      </c>
      <c r="K217" s="233"/>
      <c r="L217" s="254"/>
      <c r="M217" s="149"/>
      <c r="N217" s="149"/>
      <c r="O217" s="212"/>
      <c r="P217" s="256"/>
      <c r="Q217" s="235"/>
      <c r="R217" s="235"/>
      <c r="S217" s="235"/>
      <c r="T217" s="236"/>
      <c r="U217" s="237"/>
      <c r="V217" s="255"/>
      <c r="W217" s="29"/>
      <c r="X217" s="29"/>
      <c r="Y217" s="28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</row>
    <row r="218" spans="2:47" s="27" customFormat="1" x14ac:dyDescent="0.25">
      <c r="B218" s="233"/>
      <c r="C218" s="240" t="str">
        <f>IF(Tabla3[[#This Row],[Línea estratégica]]="","",#REF!)</f>
        <v/>
      </c>
      <c r="D218" s="240" t="str">
        <f>IF(Tabla3[[#This Row],[Línea estratégica]]="","",#REF!)</f>
        <v/>
      </c>
      <c r="E218" s="240" t="str">
        <f>IF(Tabla3[[#This Row],[Línea estratégica]]="","",#REF!)</f>
        <v/>
      </c>
      <c r="F218" s="240" t="str">
        <f>IF(Tabla3[[#This Row],[Línea estratégica]]="","",#REF!)</f>
        <v/>
      </c>
      <c r="G218" s="233"/>
      <c r="H218" s="234" t="str">
        <f>IFERROR(VLOOKUP(Tabla3[[#This Row],[Línea estratégica]],Obj!$B$57:$C$90,2,FALSE),"")</f>
        <v/>
      </c>
      <c r="I218" s="233"/>
      <c r="J218" s="234" t="str">
        <f t="shared" si="0"/>
        <v/>
      </c>
      <c r="K218" s="233"/>
      <c r="L218" s="254"/>
      <c r="M218" s="149"/>
      <c r="N218" s="149"/>
      <c r="O218" s="212"/>
      <c r="P218" s="256"/>
      <c r="Q218" s="235"/>
      <c r="R218" s="235"/>
      <c r="S218" s="235"/>
      <c r="T218" s="236"/>
      <c r="U218" s="237"/>
      <c r="V218" s="255"/>
      <c r="W218" s="29"/>
      <c r="X218" s="29"/>
      <c r="Y218" s="28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</row>
    <row r="219" spans="2:47" s="27" customFormat="1" x14ac:dyDescent="0.25">
      <c r="B219" s="233"/>
      <c r="C219" s="240" t="str">
        <f>IF(Tabla3[[#This Row],[Línea estratégica]]="","",#REF!)</f>
        <v/>
      </c>
      <c r="D219" s="240" t="str">
        <f>IF(Tabla3[[#This Row],[Línea estratégica]]="","",#REF!)</f>
        <v/>
      </c>
      <c r="E219" s="240" t="str">
        <f>IF(Tabla3[[#This Row],[Línea estratégica]]="","",#REF!)</f>
        <v/>
      </c>
      <c r="F219" s="240" t="str">
        <f>IF(Tabla3[[#This Row],[Línea estratégica]]="","",#REF!)</f>
        <v/>
      </c>
      <c r="G219" s="233"/>
      <c r="H219" s="234" t="str">
        <f>IFERROR(VLOOKUP(Tabla3[[#This Row],[Línea estratégica]],Obj!$B$57:$C$90,2,FALSE),"")</f>
        <v/>
      </c>
      <c r="I219" s="233"/>
      <c r="J219" s="234" t="str">
        <f t="shared" si="0"/>
        <v/>
      </c>
      <c r="K219" s="233"/>
      <c r="L219" s="254"/>
      <c r="M219" s="149"/>
      <c r="N219" s="149"/>
      <c r="O219" s="212"/>
      <c r="P219" s="256"/>
      <c r="Q219" s="235"/>
      <c r="R219" s="235"/>
      <c r="S219" s="235"/>
      <c r="T219" s="236"/>
      <c r="U219" s="237"/>
      <c r="V219" s="255"/>
      <c r="W219" s="29"/>
      <c r="X219" s="29"/>
      <c r="Y219" s="28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</row>
    <row r="220" spans="2:47" x14ac:dyDescent="0.25">
      <c r="B220" s="233"/>
      <c r="C220" s="240" t="str">
        <f>IF(Tabla3[[#This Row],[Línea estratégica]]="","",#REF!)</f>
        <v/>
      </c>
      <c r="D220" s="240" t="str">
        <f>IF(Tabla3[[#This Row],[Línea estratégica]]="","",#REF!)</f>
        <v/>
      </c>
      <c r="E220" s="240" t="str">
        <f>IF(Tabla3[[#This Row],[Línea estratégica]]="","",#REF!)</f>
        <v/>
      </c>
      <c r="F220" s="240" t="str">
        <f>IF(Tabla3[[#This Row],[Línea estratégica]]="","",#REF!)</f>
        <v/>
      </c>
      <c r="G220" s="233"/>
      <c r="H220" s="234" t="str">
        <f>IFERROR(VLOOKUP(Tabla3[[#This Row],[Línea estratégica]],Obj!$B$57:$C$90,2,FALSE),"")</f>
        <v/>
      </c>
      <c r="I220" s="233"/>
      <c r="J220" s="234" t="str">
        <f t="shared" si="0"/>
        <v/>
      </c>
      <c r="K220" s="233"/>
      <c r="L220" s="254"/>
      <c r="M220" s="149"/>
      <c r="N220" s="149"/>
      <c r="O220" s="212"/>
      <c r="P220" s="256"/>
      <c r="Q220" s="235"/>
      <c r="R220" s="235"/>
      <c r="S220" s="235"/>
      <c r="T220" s="236"/>
      <c r="U220" s="237"/>
      <c r="V220" s="255"/>
    </row>
    <row r="221" spans="2:47" x14ac:dyDescent="0.25">
      <c r="B221" s="233"/>
      <c r="C221" s="240" t="str">
        <f>IF(Tabla3[[#This Row],[Línea estratégica]]="","",#REF!)</f>
        <v/>
      </c>
      <c r="D221" s="240" t="str">
        <f>IF(Tabla3[[#This Row],[Línea estratégica]]="","",#REF!)</f>
        <v/>
      </c>
      <c r="E221" s="240" t="str">
        <f>IF(Tabla3[[#This Row],[Línea estratégica]]="","",#REF!)</f>
        <v/>
      </c>
      <c r="F221" s="240" t="str">
        <f>IF(Tabla3[[#This Row],[Línea estratégica]]="","",#REF!)</f>
        <v/>
      </c>
      <c r="G221" s="233"/>
      <c r="H221" s="234" t="str">
        <f>IFERROR(VLOOKUP(Tabla3[[#This Row],[Línea estratégica]],Obj!$B$57:$C$90,2,FALSE),"")</f>
        <v/>
      </c>
      <c r="I221" s="233"/>
      <c r="J221" s="234" t="str">
        <f t="shared" si="0"/>
        <v/>
      </c>
      <c r="K221" s="233"/>
      <c r="L221" s="254"/>
      <c r="M221" s="149"/>
      <c r="N221" s="149"/>
      <c r="O221" s="212"/>
      <c r="P221" s="256"/>
      <c r="Q221" s="235"/>
      <c r="R221" s="235"/>
      <c r="S221" s="235"/>
      <c r="T221" s="236"/>
      <c r="U221" s="237"/>
      <c r="V221" s="255"/>
    </row>
    <row r="222" spans="2:47" x14ac:dyDescent="0.25">
      <c r="B222" s="233"/>
      <c r="C222" s="240" t="str">
        <f>IF(Tabla3[[#This Row],[Línea estratégica]]="","",#REF!)</f>
        <v/>
      </c>
      <c r="D222" s="240" t="str">
        <f>IF(Tabla3[[#This Row],[Línea estratégica]]="","",#REF!)</f>
        <v/>
      </c>
      <c r="E222" s="240" t="str">
        <f>IF(Tabla3[[#This Row],[Línea estratégica]]="","",#REF!)</f>
        <v/>
      </c>
      <c r="F222" s="240" t="str">
        <f>IF(Tabla3[[#This Row],[Línea estratégica]]="","",#REF!)</f>
        <v/>
      </c>
      <c r="G222" s="233"/>
      <c r="H222" s="234" t="str">
        <f>IFERROR(VLOOKUP(Tabla3[[#This Row],[Línea estratégica]],Obj!$B$57:$C$90,2,FALSE),"")</f>
        <v/>
      </c>
      <c r="I222" s="233"/>
      <c r="J222" s="234" t="str">
        <f t="shared" si="0"/>
        <v/>
      </c>
      <c r="K222" s="233"/>
      <c r="L222" s="254"/>
      <c r="M222" s="149"/>
      <c r="N222" s="149"/>
      <c r="O222" s="212"/>
      <c r="P222" s="256"/>
      <c r="Q222" s="235"/>
      <c r="R222" s="235"/>
      <c r="S222" s="235"/>
      <c r="T222" s="236"/>
      <c r="U222" s="237"/>
      <c r="V222" s="255"/>
    </row>
    <row r="223" spans="2:47" x14ac:dyDescent="0.25">
      <c r="B223" s="233"/>
      <c r="C223" s="240" t="str">
        <f>IF(Tabla3[[#This Row],[Línea estratégica]]="","",#REF!)</f>
        <v/>
      </c>
      <c r="D223" s="240" t="str">
        <f>IF(Tabla3[[#This Row],[Línea estratégica]]="","",#REF!)</f>
        <v/>
      </c>
      <c r="E223" s="240" t="str">
        <f>IF(Tabla3[[#This Row],[Línea estratégica]]="","",#REF!)</f>
        <v/>
      </c>
      <c r="F223" s="240" t="str">
        <f>IF(Tabla3[[#This Row],[Línea estratégica]]="","",#REF!)</f>
        <v/>
      </c>
      <c r="G223" s="233"/>
      <c r="H223" s="234" t="str">
        <f>IFERROR(VLOOKUP(Tabla3[[#This Row],[Línea estratégica]],Obj!$B$57:$C$90,2,FALSE),"")</f>
        <v/>
      </c>
      <c r="I223" s="233"/>
      <c r="J223" s="234" t="str">
        <f t="shared" si="0"/>
        <v/>
      </c>
      <c r="K223" s="233"/>
      <c r="L223" s="254"/>
      <c r="M223" s="149"/>
      <c r="N223" s="149"/>
      <c r="O223" s="212"/>
      <c r="P223" s="256"/>
      <c r="Q223" s="235"/>
      <c r="R223" s="235"/>
      <c r="S223" s="235"/>
      <c r="T223" s="236"/>
      <c r="U223" s="237"/>
      <c r="V223" s="255"/>
    </row>
    <row r="224" spans="2:47" x14ac:dyDescent="0.25">
      <c r="B224" s="233"/>
      <c r="C224" s="240" t="str">
        <f>IF(Tabla3[[#This Row],[Línea estratégica]]="","",#REF!)</f>
        <v/>
      </c>
      <c r="D224" s="240" t="str">
        <f>IF(Tabla3[[#This Row],[Línea estratégica]]="","",#REF!)</f>
        <v/>
      </c>
      <c r="E224" s="240" t="str">
        <f>IF(Tabla3[[#This Row],[Línea estratégica]]="","",#REF!)</f>
        <v/>
      </c>
      <c r="F224" s="240" t="str">
        <f>IF(Tabla3[[#This Row],[Línea estratégica]]="","",#REF!)</f>
        <v/>
      </c>
      <c r="G224" s="233"/>
      <c r="H224" s="234" t="str">
        <f>IFERROR(VLOOKUP(Tabla3[[#This Row],[Línea estratégica]],Obj!$B$57:$C$90,2,FALSE),"")</f>
        <v/>
      </c>
      <c r="I224" s="233"/>
      <c r="J224" s="234" t="str">
        <f t="shared" si="0"/>
        <v/>
      </c>
      <c r="K224" s="233"/>
      <c r="L224" s="254"/>
      <c r="M224" s="149"/>
      <c r="N224" s="149"/>
      <c r="O224" s="212"/>
      <c r="P224" s="256"/>
      <c r="Q224" s="235"/>
      <c r="R224" s="235"/>
      <c r="S224" s="235"/>
      <c r="T224" s="236"/>
      <c r="U224" s="237"/>
      <c r="V224" s="255"/>
    </row>
    <row r="225" spans="2:22" x14ac:dyDescent="0.25">
      <c r="B225" s="233"/>
      <c r="C225" s="240" t="str">
        <f>IF(Tabla3[[#This Row],[Línea estratégica]]="","",#REF!)</f>
        <v/>
      </c>
      <c r="D225" s="240" t="str">
        <f>IF(Tabla3[[#This Row],[Línea estratégica]]="","",#REF!)</f>
        <v/>
      </c>
      <c r="E225" s="240" t="str">
        <f>IF(Tabla3[[#This Row],[Línea estratégica]]="","",#REF!)</f>
        <v/>
      </c>
      <c r="F225" s="240" t="str">
        <f>IF(Tabla3[[#This Row],[Línea estratégica]]="","",#REF!)</f>
        <v/>
      </c>
      <c r="G225" s="233"/>
      <c r="H225" s="234" t="str">
        <f>IFERROR(VLOOKUP(Tabla3[[#This Row],[Línea estratégica]],Obj!$B$57:$C$90,2,FALSE),"")</f>
        <v/>
      </c>
      <c r="I225" s="233"/>
      <c r="J225" s="234" t="str">
        <f t="shared" si="0"/>
        <v/>
      </c>
      <c r="K225" s="233"/>
      <c r="L225" s="254"/>
      <c r="M225" s="149"/>
      <c r="N225" s="149"/>
      <c r="O225" s="212"/>
      <c r="P225" s="256"/>
      <c r="Q225" s="235"/>
      <c r="R225" s="235"/>
      <c r="S225" s="235"/>
      <c r="T225" s="236"/>
      <c r="U225" s="237"/>
      <c r="V225" s="255"/>
    </row>
    <row r="226" spans="2:22" x14ac:dyDescent="0.25">
      <c r="B226" s="233"/>
      <c r="C226" s="240" t="str">
        <f>IF(Tabla3[[#This Row],[Línea estratégica]]="","",#REF!)</f>
        <v/>
      </c>
      <c r="D226" s="240" t="str">
        <f>IF(Tabla3[[#This Row],[Línea estratégica]]="","",#REF!)</f>
        <v/>
      </c>
      <c r="E226" s="240" t="str">
        <f>IF(Tabla3[[#This Row],[Línea estratégica]]="","",#REF!)</f>
        <v/>
      </c>
      <c r="F226" s="240" t="str">
        <f>IF(Tabla3[[#This Row],[Línea estratégica]]="","",#REF!)</f>
        <v/>
      </c>
      <c r="G226" s="233"/>
      <c r="H226" s="234" t="str">
        <f>IFERROR(VLOOKUP(Tabla3[[#This Row],[Línea estratégica]],Obj!$B$57:$C$90,2,FALSE),"")</f>
        <v/>
      </c>
      <c r="I226" s="233"/>
      <c r="J226" s="234" t="str">
        <f t="shared" si="0"/>
        <v/>
      </c>
      <c r="K226" s="233"/>
      <c r="L226" s="254"/>
      <c r="M226" s="149"/>
      <c r="N226" s="149"/>
      <c r="O226" s="212"/>
      <c r="P226" s="256"/>
      <c r="Q226" s="235"/>
      <c r="R226" s="235"/>
      <c r="S226" s="235"/>
      <c r="T226" s="236"/>
      <c r="U226" s="237"/>
      <c r="V226" s="255"/>
    </row>
    <row r="227" spans="2:22" x14ac:dyDescent="0.25">
      <c r="B227" s="233"/>
      <c r="C227" s="240" t="str">
        <f>IF(Tabla3[[#This Row],[Línea estratégica]]="","",#REF!)</f>
        <v/>
      </c>
      <c r="D227" s="240" t="str">
        <f>IF(Tabla3[[#This Row],[Línea estratégica]]="","",#REF!)</f>
        <v/>
      </c>
      <c r="E227" s="240" t="str">
        <f>IF(Tabla3[[#This Row],[Línea estratégica]]="","",#REF!)</f>
        <v/>
      </c>
      <c r="F227" s="240" t="str">
        <f>IF(Tabla3[[#This Row],[Línea estratégica]]="","",#REF!)</f>
        <v/>
      </c>
      <c r="G227" s="233"/>
      <c r="H227" s="234" t="str">
        <f>IFERROR(VLOOKUP(Tabla3[[#This Row],[Línea estratégica]],Obj!$B$57:$C$90,2,FALSE),"")</f>
        <v/>
      </c>
      <c r="I227" s="233"/>
      <c r="J227" s="234" t="str">
        <f t="shared" si="0"/>
        <v/>
      </c>
      <c r="K227" s="233"/>
      <c r="L227" s="254"/>
      <c r="M227" s="149"/>
      <c r="N227" s="149"/>
      <c r="O227" s="212"/>
      <c r="P227" s="256"/>
      <c r="Q227" s="235"/>
      <c r="R227" s="235"/>
      <c r="S227" s="235"/>
      <c r="T227" s="236"/>
      <c r="U227" s="237"/>
      <c r="V227" s="255"/>
    </row>
    <row r="228" spans="2:22" x14ac:dyDescent="0.25">
      <c r="B228" s="233"/>
      <c r="C228" s="240" t="str">
        <f>IF(Tabla3[[#This Row],[Línea estratégica]]="","",#REF!)</f>
        <v/>
      </c>
      <c r="D228" s="240" t="str">
        <f>IF(Tabla3[[#This Row],[Línea estratégica]]="","",#REF!)</f>
        <v/>
      </c>
      <c r="E228" s="240" t="str">
        <f>IF(Tabla3[[#This Row],[Línea estratégica]]="","",#REF!)</f>
        <v/>
      </c>
      <c r="F228" s="240" t="str">
        <f>IF(Tabla3[[#This Row],[Línea estratégica]]="","",#REF!)</f>
        <v/>
      </c>
      <c r="G228" s="233"/>
      <c r="H228" s="234" t="str">
        <f>IFERROR(VLOOKUP(Tabla3[[#This Row],[Línea estratégica]],Obj!$B$57:$C$90,2,FALSE),"")</f>
        <v/>
      </c>
      <c r="I228" s="233"/>
      <c r="J228" s="234" t="str">
        <f t="shared" si="0"/>
        <v/>
      </c>
      <c r="K228" s="233"/>
      <c r="L228" s="254"/>
      <c r="M228" s="149"/>
      <c r="N228" s="149"/>
      <c r="O228" s="212"/>
      <c r="P228" s="256"/>
      <c r="Q228" s="235"/>
      <c r="R228" s="235"/>
      <c r="S228" s="235"/>
      <c r="T228" s="236"/>
      <c r="U228" s="237"/>
      <c r="V228" s="255"/>
    </row>
    <row r="229" spans="2:22" x14ac:dyDescent="0.25">
      <c r="B229" s="233"/>
      <c r="C229" s="240" t="str">
        <f>IF(Tabla3[[#This Row],[Línea estratégica]]="","",#REF!)</f>
        <v/>
      </c>
      <c r="D229" s="240" t="str">
        <f>IF(Tabla3[[#This Row],[Línea estratégica]]="","",#REF!)</f>
        <v/>
      </c>
      <c r="E229" s="240" t="str">
        <f>IF(Tabla3[[#This Row],[Línea estratégica]]="","",#REF!)</f>
        <v/>
      </c>
      <c r="F229" s="240" t="str">
        <f>IF(Tabla3[[#This Row],[Línea estratégica]]="","",#REF!)</f>
        <v/>
      </c>
      <c r="G229" s="233"/>
      <c r="H229" s="234" t="str">
        <f>IFERROR(VLOOKUP(Tabla3[[#This Row],[Línea estratégica]],Obj!$B$57:$C$90,2,FALSE),"")</f>
        <v/>
      </c>
      <c r="I229" s="233"/>
      <c r="J229" s="234" t="str">
        <f t="shared" si="0"/>
        <v/>
      </c>
      <c r="K229" s="233"/>
      <c r="L229" s="254"/>
      <c r="M229" s="149"/>
      <c r="N229" s="149"/>
      <c r="O229" s="212"/>
      <c r="P229" s="256"/>
      <c r="Q229" s="235"/>
      <c r="R229" s="235"/>
      <c r="S229" s="235"/>
      <c r="T229" s="236"/>
      <c r="U229" s="237"/>
      <c r="V229" s="255"/>
    </row>
    <row r="230" spans="2:22" x14ac:dyDescent="0.25">
      <c r="B230" s="233"/>
      <c r="C230" s="240" t="str">
        <f>IF(Tabla3[[#This Row],[Línea estratégica]]="","",#REF!)</f>
        <v/>
      </c>
      <c r="D230" s="240" t="str">
        <f>IF(Tabla3[[#This Row],[Línea estratégica]]="","",#REF!)</f>
        <v/>
      </c>
      <c r="E230" s="240" t="str">
        <f>IF(Tabla3[[#This Row],[Línea estratégica]]="","",#REF!)</f>
        <v/>
      </c>
      <c r="F230" s="240" t="str">
        <f>IF(Tabla3[[#This Row],[Línea estratégica]]="","",#REF!)</f>
        <v/>
      </c>
      <c r="G230" s="233"/>
      <c r="H230" s="234" t="str">
        <f>IFERROR(VLOOKUP(Tabla3[[#This Row],[Línea estratégica]],Obj!$B$57:$C$90,2,FALSE),"")</f>
        <v/>
      </c>
      <c r="I230" s="233"/>
      <c r="J230" s="234" t="str">
        <f t="shared" si="0"/>
        <v/>
      </c>
      <c r="K230" s="233"/>
      <c r="L230" s="254"/>
      <c r="M230" s="149"/>
      <c r="N230" s="149"/>
      <c r="O230" s="212"/>
      <c r="P230" s="256"/>
      <c r="Q230" s="235"/>
      <c r="R230" s="235"/>
      <c r="S230" s="235"/>
      <c r="T230" s="236"/>
      <c r="U230" s="237"/>
      <c r="V230" s="255"/>
    </row>
    <row r="231" spans="2:22" x14ac:dyDescent="0.25">
      <c r="B231" s="233"/>
      <c r="C231" s="240" t="str">
        <f>IF(Tabla3[[#This Row],[Línea estratégica]]="","",#REF!)</f>
        <v/>
      </c>
      <c r="D231" s="240" t="str">
        <f>IF(Tabla3[[#This Row],[Línea estratégica]]="","",#REF!)</f>
        <v/>
      </c>
      <c r="E231" s="240" t="str">
        <f>IF(Tabla3[[#This Row],[Línea estratégica]]="","",#REF!)</f>
        <v/>
      </c>
      <c r="F231" s="240" t="str">
        <f>IF(Tabla3[[#This Row],[Línea estratégica]]="","",#REF!)</f>
        <v/>
      </c>
      <c r="G231" s="233"/>
      <c r="H231" s="234" t="str">
        <f>IFERROR(VLOOKUP(Tabla3[[#This Row],[Línea estratégica]],Obj!$B$57:$C$90,2,FALSE),"")</f>
        <v/>
      </c>
      <c r="I231" s="233"/>
      <c r="J231" s="234" t="str">
        <f t="shared" si="0"/>
        <v/>
      </c>
      <c r="K231" s="233"/>
      <c r="L231" s="254"/>
      <c r="M231" s="149"/>
      <c r="N231" s="149"/>
      <c r="O231" s="212"/>
      <c r="P231" s="256"/>
      <c r="Q231" s="235"/>
      <c r="R231" s="235"/>
      <c r="S231" s="235"/>
      <c r="T231" s="236"/>
      <c r="U231" s="237"/>
      <c r="V231" s="255"/>
    </row>
    <row r="232" spans="2:22" x14ac:dyDescent="0.25">
      <c r="B232" s="233"/>
      <c r="C232" s="240" t="str">
        <f>IF(Tabla3[[#This Row],[Línea estratégica]]="","",#REF!)</f>
        <v/>
      </c>
      <c r="D232" s="240" t="str">
        <f>IF(Tabla3[[#This Row],[Línea estratégica]]="","",#REF!)</f>
        <v/>
      </c>
      <c r="E232" s="240" t="str">
        <f>IF(Tabla3[[#This Row],[Línea estratégica]]="","",#REF!)</f>
        <v/>
      </c>
      <c r="F232" s="240" t="str">
        <f>IF(Tabla3[[#This Row],[Línea estratégica]]="","",#REF!)</f>
        <v/>
      </c>
      <c r="G232" s="233"/>
      <c r="H232" s="234" t="str">
        <f>IFERROR(VLOOKUP(Tabla3[[#This Row],[Línea estratégica]],Obj!$B$57:$C$90,2,FALSE),"")</f>
        <v/>
      </c>
      <c r="I232" s="233"/>
      <c r="J232" s="234" t="str">
        <f t="shared" si="0"/>
        <v/>
      </c>
      <c r="K232" s="233"/>
      <c r="L232" s="254"/>
      <c r="M232" s="149"/>
      <c r="N232" s="149"/>
      <c r="O232" s="212"/>
      <c r="P232" s="256"/>
      <c r="Q232" s="235"/>
      <c r="R232" s="235"/>
      <c r="S232" s="235"/>
      <c r="T232" s="236"/>
      <c r="U232" s="237"/>
      <c r="V232" s="255"/>
    </row>
    <row r="233" spans="2:22" x14ac:dyDescent="0.25">
      <c r="B233" s="233"/>
      <c r="C233" s="240" t="str">
        <f>IF(Tabla3[[#This Row],[Línea estratégica]]="","",#REF!)</f>
        <v/>
      </c>
      <c r="D233" s="240" t="str">
        <f>IF(Tabla3[[#This Row],[Línea estratégica]]="","",#REF!)</f>
        <v/>
      </c>
      <c r="E233" s="240" t="str">
        <f>IF(Tabla3[[#This Row],[Línea estratégica]]="","",#REF!)</f>
        <v/>
      </c>
      <c r="F233" s="240" t="str">
        <f>IF(Tabla3[[#This Row],[Línea estratégica]]="","",#REF!)</f>
        <v/>
      </c>
      <c r="G233" s="233"/>
      <c r="H233" s="234" t="str">
        <f>IFERROR(VLOOKUP(Tabla3[[#This Row],[Línea estratégica]],Obj!$B$57:$C$90,2,FALSE),"")</f>
        <v/>
      </c>
      <c r="I233" s="233"/>
      <c r="J233" s="234" t="str">
        <f t="shared" si="0"/>
        <v/>
      </c>
      <c r="K233" s="233"/>
      <c r="L233" s="254"/>
      <c r="M233" s="149"/>
      <c r="N233" s="149"/>
      <c r="O233" s="212"/>
      <c r="P233" s="256"/>
      <c r="Q233" s="235"/>
      <c r="R233" s="235"/>
      <c r="S233" s="235"/>
      <c r="T233" s="236"/>
      <c r="U233" s="237"/>
      <c r="V233" s="255"/>
    </row>
    <row r="234" spans="2:22" x14ac:dyDescent="0.25">
      <c r="B234" s="233"/>
      <c r="C234" s="240" t="str">
        <f>IF(Tabla3[[#This Row],[Línea estratégica]]="","",#REF!)</f>
        <v/>
      </c>
      <c r="D234" s="240" t="str">
        <f>IF(Tabla3[[#This Row],[Línea estratégica]]="","",#REF!)</f>
        <v/>
      </c>
      <c r="E234" s="240" t="str">
        <f>IF(Tabla3[[#This Row],[Línea estratégica]]="","",#REF!)</f>
        <v/>
      </c>
      <c r="F234" s="240" t="str">
        <f>IF(Tabla3[[#This Row],[Línea estratégica]]="","",#REF!)</f>
        <v/>
      </c>
      <c r="G234" s="233"/>
      <c r="H234" s="234" t="str">
        <f>IFERROR(VLOOKUP(Tabla3[[#This Row],[Línea estratégica]],Obj!$B$57:$C$90,2,FALSE),"")</f>
        <v/>
      </c>
      <c r="I234" s="233"/>
      <c r="J234" s="234" t="str">
        <f t="shared" si="0"/>
        <v/>
      </c>
      <c r="K234" s="233"/>
      <c r="L234" s="254"/>
      <c r="M234" s="149"/>
      <c r="N234" s="149"/>
      <c r="O234" s="212"/>
      <c r="P234" s="256"/>
      <c r="Q234" s="235"/>
      <c r="R234" s="235"/>
      <c r="S234" s="235"/>
      <c r="T234" s="236"/>
      <c r="U234" s="237"/>
      <c r="V234" s="255"/>
    </row>
    <row r="235" spans="2:22" x14ac:dyDescent="0.25">
      <c r="B235" s="233"/>
      <c r="C235" s="240" t="str">
        <f>IF(Tabla3[[#This Row],[Línea estratégica]]="","",#REF!)</f>
        <v/>
      </c>
      <c r="D235" s="240" t="str">
        <f>IF(Tabla3[[#This Row],[Línea estratégica]]="","",#REF!)</f>
        <v/>
      </c>
      <c r="E235" s="240" t="str">
        <f>IF(Tabla3[[#This Row],[Línea estratégica]]="","",#REF!)</f>
        <v/>
      </c>
      <c r="F235" s="240" t="str">
        <f>IF(Tabla3[[#This Row],[Línea estratégica]]="","",#REF!)</f>
        <v/>
      </c>
      <c r="G235" s="233"/>
      <c r="H235" s="234" t="str">
        <f>IFERROR(VLOOKUP(Tabla3[[#This Row],[Línea estratégica]],Obj!$B$57:$C$90,2,FALSE),"")</f>
        <v/>
      </c>
      <c r="I235" s="233"/>
      <c r="J235" s="234" t="str">
        <f t="shared" si="0"/>
        <v/>
      </c>
      <c r="K235" s="233"/>
      <c r="L235" s="254"/>
      <c r="M235" s="149"/>
      <c r="N235" s="149"/>
      <c r="O235" s="212"/>
      <c r="P235" s="256"/>
      <c r="Q235" s="235"/>
      <c r="R235" s="235"/>
      <c r="S235" s="235"/>
      <c r="T235" s="236"/>
      <c r="U235" s="237"/>
      <c r="V235" s="255"/>
    </row>
    <row r="236" spans="2:22" x14ac:dyDescent="0.25">
      <c r="B236" s="233"/>
      <c r="C236" s="240" t="str">
        <f>IF(Tabla3[[#This Row],[Línea estratégica]]="","",#REF!)</f>
        <v/>
      </c>
      <c r="D236" s="240" t="str">
        <f>IF(Tabla3[[#This Row],[Línea estratégica]]="","",#REF!)</f>
        <v/>
      </c>
      <c r="E236" s="240" t="str">
        <f>IF(Tabla3[[#This Row],[Línea estratégica]]="","",#REF!)</f>
        <v/>
      </c>
      <c r="F236" s="240" t="str">
        <f>IF(Tabla3[[#This Row],[Línea estratégica]]="","",#REF!)</f>
        <v/>
      </c>
      <c r="G236" s="233"/>
      <c r="H236" s="234" t="str">
        <f>IFERROR(VLOOKUP(Tabla3[[#This Row],[Línea estratégica]],Obj!$B$57:$C$90,2,FALSE),"")</f>
        <v/>
      </c>
      <c r="I236" s="233"/>
      <c r="J236" s="234" t="str">
        <f t="shared" si="0"/>
        <v/>
      </c>
      <c r="K236" s="233"/>
      <c r="L236" s="254"/>
      <c r="M236" s="149"/>
      <c r="N236" s="149"/>
      <c r="O236" s="212"/>
      <c r="P236" s="256"/>
      <c r="Q236" s="235"/>
      <c r="R236" s="235"/>
      <c r="S236" s="235"/>
      <c r="T236" s="236"/>
      <c r="U236" s="237"/>
      <c r="V236" s="255"/>
    </row>
    <row r="237" spans="2:22" x14ac:dyDescent="0.25">
      <c r="B237" s="233"/>
      <c r="C237" s="240" t="str">
        <f>IF(Tabla3[[#This Row],[Línea estratégica]]="","",#REF!)</f>
        <v/>
      </c>
      <c r="D237" s="240" t="str">
        <f>IF(Tabla3[[#This Row],[Línea estratégica]]="","",#REF!)</f>
        <v/>
      </c>
      <c r="E237" s="240" t="str">
        <f>IF(Tabla3[[#This Row],[Línea estratégica]]="","",#REF!)</f>
        <v/>
      </c>
      <c r="F237" s="240" t="str">
        <f>IF(Tabla3[[#This Row],[Línea estratégica]]="","",#REF!)</f>
        <v/>
      </c>
      <c r="G237" s="233"/>
      <c r="H237" s="234" t="str">
        <f>IFERROR(VLOOKUP(Tabla3[[#This Row],[Línea estratégica]],Obj!$B$57:$C$90,2,FALSE),"")</f>
        <v/>
      </c>
      <c r="I237" s="233"/>
      <c r="J237" s="234" t="str">
        <f t="shared" si="0"/>
        <v/>
      </c>
      <c r="K237" s="233"/>
      <c r="L237" s="254"/>
      <c r="M237" s="149"/>
      <c r="N237" s="149"/>
      <c r="O237" s="212"/>
      <c r="P237" s="256"/>
      <c r="Q237" s="235"/>
      <c r="R237" s="235"/>
      <c r="S237" s="235"/>
      <c r="T237" s="236"/>
      <c r="U237" s="237"/>
      <c r="V237" s="255"/>
    </row>
    <row r="238" spans="2:22" x14ac:dyDescent="0.25">
      <c r="B238" s="233"/>
      <c r="C238" s="240" t="str">
        <f>IF(Tabla3[[#This Row],[Línea estratégica]]="","",#REF!)</f>
        <v/>
      </c>
      <c r="D238" s="240" t="str">
        <f>IF(Tabla3[[#This Row],[Línea estratégica]]="","",#REF!)</f>
        <v/>
      </c>
      <c r="E238" s="240" t="str">
        <f>IF(Tabla3[[#This Row],[Línea estratégica]]="","",#REF!)</f>
        <v/>
      </c>
      <c r="F238" s="240" t="str">
        <f>IF(Tabla3[[#This Row],[Línea estratégica]]="","",#REF!)</f>
        <v/>
      </c>
      <c r="G238" s="233"/>
      <c r="H238" s="234" t="str">
        <f>IFERROR(VLOOKUP(Tabla3[[#This Row],[Línea estratégica]],Obj!$B$57:$C$90,2,FALSE),"")</f>
        <v/>
      </c>
      <c r="I238" s="233"/>
      <c r="J238" s="234" t="str">
        <f t="shared" si="0"/>
        <v/>
      </c>
      <c r="K238" s="233"/>
      <c r="L238" s="254"/>
      <c r="M238" s="149"/>
      <c r="N238" s="149"/>
      <c r="O238" s="212"/>
      <c r="P238" s="256"/>
      <c r="Q238" s="235"/>
      <c r="R238" s="235"/>
      <c r="S238" s="235"/>
      <c r="T238" s="236"/>
      <c r="U238" s="237"/>
      <c r="V238" s="255"/>
    </row>
    <row r="239" spans="2:22" x14ac:dyDescent="0.25">
      <c r="B239" s="233"/>
      <c r="C239" s="240" t="str">
        <f>IF(Tabla3[[#This Row],[Línea estratégica]]="","",#REF!)</f>
        <v/>
      </c>
      <c r="D239" s="240" t="str">
        <f>IF(Tabla3[[#This Row],[Línea estratégica]]="","",#REF!)</f>
        <v/>
      </c>
      <c r="E239" s="240" t="str">
        <f>IF(Tabla3[[#This Row],[Línea estratégica]]="","",#REF!)</f>
        <v/>
      </c>
      <c r="F239" s="240" t="str">
        <f>IF(Tabla3[[#This Row],[Línea estratégica]]="","",#REF!)</f>
        <v/>
      </c>
      <c r="G239" s="233"/>
      <c r="H239" s="234" t="str">
        <f>IFERROR(VLOOKUP(Tabla3[[#This Row],[Línea estratégica]],Obj!$B$57:$C$90,2,FALSE),"")</f>
        <v/>
      </c>
      <c r="I239" s="233"/>
      <c r="J239" s="234" t="str">
        <f t="shared" si="0"/>
        <v/>
      </c>
      <c r="K239" s="233"/>
      <c r="L239" s="254"/>
      <c r="M239" s="149"/>
      <c r="N239" s="149"/>
      <c r="O239" s="212"/>
      <c r="P239" s="256"/>
      <c r="Q239" s="235"/>
      <c r="R239" s="235"/>
      <c r="S239" s="235"/>
      <c r="T239" s="236"/>
      <c r="U239" s="237"/>
      <c r="V239" s="255"/>
    </row>
    <row r="240" spans="2:22" x14ac:dyDescent="0.25">
      <c r="B240" s="233"/>
      <c r="C240" s="240" t="str">
        <f>IF(Tabla3[[#This Row],[Línea estratégica]]="","",#REF!)</f>
        <v/>
      </c>
      <c r="D240" s="240" t="str">
        <f>IF(Tabla3[[#This Row],[Línea estratégica]]="","",#REF!)</f>
        <v/>
      </c>
      <c r="E240" s="240" t="str">
        <f>IF(Tabla3[[#This Row],[Línea estratégica]]="","",#REF!)</f>
        <v/>
      </c>
      <c r="F240" s="240" t="str">
        <f>IF(Tabla3[[#This Row],[Línea estratégica]]="","",#REF!)</f>
        <v/>
      </c>
      <c r="G240" s="233"/>
      <c r="H240" s="234" t="str">
        <f>IFERROR(VLOOKUP(Tabla3[[#This Row],[Línea estratégica]],Obj!$B$57:$C$90,2,FALSE),"")</f>
        <v/>
      </c>
      <c r="I240" s="233"/>
      <c r="J240" s="234" t="str">
        <f t="shared" si="0"/>
        <v/>
      </c>
      <c r="K240" s="233"/>
      <c r="L240" s="254"/>
      <c r="M240" s="149"/>
      <c r="N240" s="149"/>
      <c r="O240" s="212"/>
      <c r="P240" s="256"/>
      <c r="Q240" s="235"/>
      <c r="R240" s="235"/>
      <c r="S240" s="235"/>
      <c r="T240" s="236"/>
      <c r="U240" s="237"/>
      <c r="V240" s="255"/>
    </row>
    <row r="241" spans="2:22" x14ac:dyDescent="0.25">
      <c r="B241" s="233"/>
      <c r="C241" s="240" t="str">
        <f>IF(Tabla3[[#This Row],[Línea estratégica]]="","",#REF!)</f>
        <v/>
      </c>
      <c r="D241" s="240" t="str">
        <f>IF(Tabla3[[#This Row],[Línea estratégica]]="","",#REF!)</f>
        <v/>
      </c>
      <c r="E241" s="240" t="str">
        <f>IF(Tabla3[[#This Row],[Línea estratégica]]="","",#REF!)</f>
        <v/>
      </c>
      <c r="F241" s="240" t="str">
        <f>IF(Tabla3[[#This Row],[Línea estratégica]]="","",#REF!)</f>
        <v/>
      </c>
      <c r="G241" s="233"/>
      <c r="H241" s="234" t="str">
        <f>IFERROR(VLOOKUP(Tabla3[[#This Row],[Línea estratégica]],Obj!$B$57:$C$90,2,FALSE),"")</f>
        <v/>
      </c>
      <c r="I241" s="233"/>
      <c r="J241" s="234" t="str">
        <f t="shared" si="0"/>
        <v/>
      </c>
      <c r="K241" s="233"/>
      <c r="L241" s="254"/>
      <c r="M241" s="149"/>
      <c r="N241" s="149"/>
      <c r="O241" s="212"/>
      <c r="P241" s="256"/>
      <c r="Q241" s="235"/>
      <c r="R241" s="235"/>
      <c r="S241" s="235"/>
      <c r="T241" s="236"/>
      <c r="U241" s="237"/>
      <c r="V241" s="255"/>
    </row>
    <row r="242" spans="2:22" x14ac:dyDescent="0.25">
      <c r="B242" s="233"/>
      <c r="C242" s="240" t="str">
        <f>IF(Tabla3[[#This Row],[Línea estratégica]]="","",#REF!)</f>
        <v/>
      </c>
      <c r="D242" s="240" t="str">
        <f>IF(Tabla3[[#This Row],[Línea estratégica]]="","",#REF!)</f>
        <v/>
      </c>
      <c r="E242" s="240" t="str">
        <f>IF(Tabla3[[#This Row],[Línea estratégica]]="","",#REF!)</f>
        <v/>
      </c>
      <c r="F242" s="240" t="str">
        <f>IF(Tabla3[[#This Row],[Línea estratégica]]="","",#REF!)</f>
        <v/>
      </c>
      <c r="G242" s="233"/>
      <c r="H242" s="234" t="str">
        <f>IFERROR(VLOOKUP(Tabla3[[#This Row],[Línea estratégica]],Obj!$B$57:$C$90,2,FALSE),"")</f>
        <v/>
      </c>
      <c r="I242" s="233"/>
      <c r="J242" s="234" t="str">
        <f t="shared" si="0"/>
        <v/>
      </c>
      <c r="K242" s="233"/>
      <c r="L242" s="254"/>
      <c r="M242" s="149"/>
      <c r="N242" s="149"/>
      <c r="O242" s="212"/>
      <c r="P242" s="256"/>
      <c r="Q242" s="235"/>
      <c r="R242" s="235"/>
      <c r="S242" s="235"/>
      <c r="T242" s="236"/>
      <c r="U242" s="237"/>
      <c r="V242" s="255"/>
    </row>
    <row r="243" spans="2:22" x14ac:dyDescent="0.25">
      <c r="B243" s="233"/>
      <c r="C243" s="240" t="str">
        <f>IF(Tabla3[[#This Row],[Línea estratégica]]="","",#REF!)</f>
        <v/>
      </c>
      <c r="D243" s="240" t="str">
        <f>IF(Tabla3[[#This Row],[Línea estratégica]]="","",#REF!)</f>
        <v/>
      </c>
      <c r="E243" s="240" t="str">
        <f>IF(Tabla3[[#This Row],[Línea estratégica]]="","",#REF!)</f>
        <v/>
      </c>
      <c r="F243" s="240" t="str">
        <f>IF(Tabla3[[#This Row],[Línea estratégica]]="","",#REF!)</f>
        <v/>
      </c>
      <c r="G243" s="233"/>
      <c r="H243" s="234" t="str">
        <f>IFERROR(VLOOKUP(Tabla3[[#This Row],[Línea estratégica]],Obj!$B$57:$C$90,2,FALSE),"")</f>
        <v/>
      </c>
      <c r="I243" s="233"/>
      <c r="J243" s="234" t="str">
        <f t="shared" si="0"/>
        <v/>
      </c>
      <c r="K243" s="233"/>
      <c r="L243" s="254"/>
      <c r="M243" s="149"/>
      <c r="N243" s="149"/>
      <c r="O243" s="212"/>
      <c r="P243" s="256"/>
      <c r="Q243" s="235"/>
      <c r="R243" s="235"/>
      <c r="S243" s="235"/>
      <c r="T243" s="236"/>
      <c r="U243" s="237"/>
      <c r="V243" s="255"/>
    </row>
    <row r="244" spans="2:22" x14ac:dyDescent="0.25">
      <c r="B244" s="233"/>
      <c r="C244" s="240" t="str">
        <f>IF(Tabla3[[#This Row],[Línea estratégica]]="","",#REF!)</f>
        <v/>
      </c>
      <c r="D244" s="240" t="str">
        <f>IF(Tabla3[[#This Row],[Línea estratégica]]="","",#REF!)</f>
        <v/>
      </c>
      <c r="E244" s="240" t="str">
        <f>IF(Tabla3[[#This Row],[Línea estratégica]]="","",#REF!)</f>
        <v/>
      </c>
      <c r="F244" s="240" t="str">
        <f>IF(Tabla3[[#This Row],[Línea estratégica]]="","",#REF!)</f>
        <v/>
      </c>
      <c r="G244" s="233"/>
      <c r="H244" s="234" t="str">
        <f>IFERROR(VLOOKUP(Tabla3[[#This Row],[Línea estratégica]],Obj!$B$57:$C$90,2,FALSE),"")</f>
        <v/>
      </c>
      <c r="I244" s="233"/>
      <c r="J244" s="234" t="str">
        <f t="shared" si="0"/>
        <v/>
      </c>
      <c r="K244" s="233"/>
      <c r="L244" s="254"/>
      <c r="M244" s="149"/>
      <c r="N244" s="149"/>
      <c r="O244" s="212"/>
      <c r="P244" s="256"/>
      <c r="Q244" s="235"/>
      <c r="R244" s="235"/>
      <c r="S244" s="235"/>
      <c r="T244" s="236"/>
      <c r="U244" s="237"/>
      <c r="V244" s="255"/>
    </row>
    <row r="245" spans="2:22" x14ac:dyDescent="0.25">
      <c r="B245" s="233"/>
      <c r="C245" s="240" t="str">
        <f>IF(Tabla3[[#This Row],[Línea estratégica]]="","",#REF!)</f>
        <v/>
      </c>
      <c r="D245" s="240" t="str">
        <f>IF(Tabla3[[#This Row],[Línea estratégica]]="","",#REF!)</f>
        <v/>
      </c>
      <c r="E245" s="240" t="str">
        <f>IF(Tabla3[[#This Row],[Línea estratégica]]="","",#REF!)</f>
        <v/>
      </c>
      <c r="F245" s="240" t="str">
        <f>IF(Tabla3[[#This Row],[Línea estratégica]]="","",#REF!)</f>
        <v/>
      </c>
      <c r="G245" s="233"/>
      <c r="H245" s="234" t="str">
        <f>IFERROR(VLOOKUP(Tabla3[[#This Row],[Línea estratégica]],Obj!$B$57:$C$90,2,FALSE),"")</f>
        <v/>
      </c>
      <c r="I245" s="233"/>
      <c r="J245" s="234" t="str">
        <f t="shared" si="0"/>
        <v/>
      </c>
      <c r="K245" s="233"/>
      <c r="L245" s="254"/>
      <c r="M245" s="149"/>
      <c r="N245" s="149"/>
      <c r="O245" s="212"/>
      <c r="P245" s="256"/>
      <c r="Q245" s="235"/>
      <c r="R245" s="235"/>
      <c r="S245" s="235"/>
      <c r="T245" s="236"/>
      <c r="U245" s="237"/>
      <c r="V245" s="255"/>
    </row>
    <row r="246" spans="2:22" x14ac:dyDescent="0.25">
      <c r="B246" s="233"/>
      <c r="C246" s="240" t="str">
        <f>IF(Tabla3[[#This Row],[Línea estratégica]]="","",#REF!)</f>
        <v/>
      </c>
      <c r="D246" s="240" t="str">
        <f>IF(Tabla3[[#This Row],[Línea estratégica]]="","",#REF!)</f>
        <v/>
      </c>
      <c r="E246" s="240" t="str">
        <f>IF(Tabla3[[#This Row],[Línea estratégica]]="","",#REF!)</f>
        <v/>
      </c>
      <c r="F246" s="240" t="str">
        <f>IF(Tabla3[[#This Row],[Línea estratégica]]="","",#REF!)</f>
        <v/>
      </c>
      <c r="G246" s="233"/>
      <c r="H246" s="234" t="str">
        <f>IFERROR(VLOOKUP(Tabla3[[#This Row],[Línea estratégica]],Obj!$B$57:$C$90,2,FALSE),"")</f>
        <v/>
      </c>
      <c r="I246" s="233"/>
      <c r="J246" s="234" t="str">
        <f t="shared" si="0"/>
        <v/>
      </c>
      <c r="K246" s="233"/>
      <c r="L246" s="254"/>
      <c r="M246" s="149"/>
      <c r="N246" s="149"/>
      <c r="O246" s="212"/>
      <c r="P246" s="256"/>
      <c r="Q246" s="235"/>
      <c r="R246" s="235"/>
      <c r="S246" s="235"/>
      <c r="T246" s="236"/>
      <c r="U246" s="237"/>
      <c r="V246" s="255"/>
    </row>
    <row r="247" spans="2:22" x14ac:dyDescent="0.25">
      <c r="B247" s="233"/>
      <c r="C247" s="240" t="str">
        <f>IF(Tabla3[[#This Row],[Línea estratégica]]="","",#REF!)</f>
        <v/>
      </c>
      <c r="D247" s="240" t="str">
        <f>IF(Tabla3[[#This Row],[Línea estratégica]]="","",#REF!)</f>
        <v/>
      </c>
      <c r="E247" s="240" t="str">
        <f>IF(Tabla3[[#This Row],[Línea estratégica]]="","",#REF!)</f>
        <v/>
      </c>
      <c r="F247" s="240" t="str">
        <f>IF(Tabla3[[#This Row],[Línea estratégica]]="","",#REF!)</f>
        <v/>
      </c>
      <c r="G247" s="233"/>
      <c r="H247" s="234" t="str">
        <f>IFERROR(VLOOKUP(Tabla3[[#This Row],[Línea estratégica]],Obj!$B$57:$C$90,2,FALSE),"")</f>
        <v/>
      </c>
      <c r="I247" s="233"/>
      <c r="J247" s="234" t="str">
        <f t="shared" si="0"/>
        <v/>
      </c>
      <c r="K247" s="233"/>
      <c r="L247" s="254"/>
      <c r="M247" s="149"/>
      <c r="N247" s="149"/>
      <c r="O247" s="212"/>
      <c r="P247" s="256"/>
      <c r="Q247" s="235"/>
      <c r="R247" s="235"/>
      <c r="S247" s="235"/>
      <c r="T247" s="236"/>
      <c r="U247" s="237"/>
      <c r="V247" s="255"/>
    </row>
    <row r="248" spans="2:22" x14ac:dyDescent="0.25">
      <c r="B248" s="233"/>
      <c r="C248" s="240" t="str">
        <f>IF(Tabla3[[#This Row],[Línea estratégica]]="","",#REF!)</f>
        <v/>
      </c>
      <c r="D248" s="240" t="str">
        <f>IF(Tabla3[[#This Row],[Línea estratégica]]="","",#REF!)</f>
        <v/>
      </c>
      <c r="E248" s="240" t="str">
        <f>IF(Tabla3[[#This Row],[Línea estratégica]]="","",#REF!)</f>
        <v/>
      </c>
      <c r="F248" s="240" t="str">
        <f>IF(Tabla3[[#This Row],[Línea estratégica]]="","",#REF!)</f>
        <v/>
      </c>
      <c r="G248" s="233"/>
      <c r="H248" s="234" t="str">
        <f>IFERROR(VLOOKUP(Tabla3[[#This Row],[Línea estratégica]],Obj!$B$57:$C$90,2,FALSE),"")</f>
        <v/>
      </c>
      <c r="I248" s="233"/>
      <c r="J248" s="234" t="str">
        <f t="shared" si="0"/>
        <v/>
      </c>
      <c r="K248" s="233"/>
      <c r="L248" s="254"/>
      <c r="M248" s="149"/>
      <c r="N248" s="149"/>
      <c r="O248" s="212"/>
      <c r="P248" s="256"/>
      <c r="Q248" s="235"/>
      <c r="R248" s="235"/>
      <c r="S248" s="235"/>
      <c r="T248" s="236"/>
      <c r="U248" s="237"/>
      <c r="V248" s="255"/>
    </row>
    <row r="249" spans="2:22" x14ac:dyDescent="0.25">
      <c r="B249" s="233"/>
      <c r="C249" s="240" t="str">
        <f>IF(Tabla3[[#This Row],[Línea estratégica]]="","",#REF!)</f>
        <v/>
      </c>
      <c r="D249" s="240" t="str">
        <f>IF(Tabla3[[#This Row],[Línea estratégica]]="","",#REF!)</f>
        <v/>
      </c>
      <c r="E249" s="240" t="str">
        <f>IF(Tabla3[[#This Row],[Línea estratégica]]="","",#REF!)</f>
        <v/>
      </c>
      <c r="F249" s="240" t="str">
        <f>IF(Tabla3[[#This Row],[Línea estratégica]]="","",#REF!)</f>
        <v/>
      </c>
      <c r="G249" s="233"/>
      <c r="H249" s="234" t="str">
        <f>IFERROR(VLOOKUP(Tabla3[[#This Row],[Línea estratégica]],Obj!$B$57:$C$90,2,FALSE),"")</f>
        <v/>
      </c>
      <c r="I249" s="233"/>
      <c r="J249" s="234" t="str">
        <f t="shared" si="0"/>
        <v/>
      </c>
      <c r="K249" s="233"/>
      <c r="L249" s="254"/>
      <c r="M249" s="149"/>
      <c r="N249" s="149"/>
      <c r="O249" s="212"/>
      <c r="P249" s="256"/>
      <c r="Q249" s="235"/>
      <c r="R249" s="235"/>
      <c r="S249" s="235"/>
      <c r="T249" s="236"/>
      <c r="U249" s="237"/>
      <c r="V249" s="255"/>
    </row>
    <row r="250" spans="2:22" x14ac:dyDescent="0.25">
      <c r="B250" s="233"/>
      <c r="C250" s="240" t="str">
        <f>IF(Tabla3[[#This Row],[Línea estratégica]]="","",#REF!)</f>
        <v/>
      </c>
      <c r="D250" s="240" t="str">
        <f>IF(Tabla3[[#This Row],[Línea estratégica]]="","",#REF!)</f>
        <v/>
      </c>
      <c r="E250" s="240" t="str">
        <f>IF(Tabla3[[#This Row],[Línea estratégica]]="","",#REF!)</f>
        <v/>
      </c>
      <c r="F250" s="240" t="str">
        <f>IF(Tabla3[[#This Row],[Línea estratégica]]="","",#REF!)</f>
        <v/>
      </c>
      <c r="G250" s="233"/>
      <c r="H250" s="234" t="str">
        <f>IFERROR(VLOOKUP(Tabla3[[#This Row],[Línea estratégica]],Obj!$B$57:$C$90,2,FALSE),"")</f>
        <v/>
      </c>
      <c r="I250" s="233"/>
      <c r="J250" s="234" t="str">
        <f t="shared" si="0"/>
        <v/>
      </c>
      <c r="K250" s="233"/>
      <c r="L250" s="254"/>
      <c r="M250" s="149"/>
      <c r="N250" s="149"/>
      <c r="O250" s="212"/>
      <c r="P250" s="256"/>
      <c r="Q250" s="235"/>
      <c r="R250" s="235"/>
      <c r="S250" s="235"/>
      <c r="T250" s="236"/>
      <c r="U250" s="237"/>
      <c r="V250" s="255"/>
    </row>
    <row r="251" spans="2:22" x14ac:dyDescent="0.25">
      <c r="B251" s="233"/>
      <c r="C251" s="240" t="str">
        <f>IF(Tabla3[[#This Row],[Línea estratégica]]="","",#REF!)</f>
        <v/>
      </c>
      <c r="D251" s="240" t="str">
        <f>IF(Tabla3[[#This Row],[Línea estratégica]]="","",#REF!)</f>
        <v/>
      </c>
      <c r="E251" s="240" t="str">
        <f>IF(Tabla3[[#This Row],[Línea estratégica]]="","",#REF!)</f>
        <v/>
      </c>
      <c r="F251" s="240" t="str">
        <f>IF(Tabla3[[#This Row],[Línea estratégica]]="","",#REF!)</f>
        <v/>
      </c>
      <c r="G251" s="233"/>
      <c r="H251" s="234" t="str">
        <f>IFERROR(VLOOKUP(Tabla3[[#This Row],[Línea estratégica]],Obj!$B$57:$C$90,2,FALSE),"")</f>
        <v/>
      </c>
      <c r="I251" s="233"/>
      <c r="J251" s="234" t="str">
        <f t="shared" si="0"/>
        <v/>
      </c>
      <c r="K251" s="233"/>
      <c r="L251" s="254"/>
      <c r="M251" s="149"/>
      <c r="N251" s="149"/>
      <c r="O251" s="212"/>
      <c r="P251" s="256"/>
      <c r="Q251" s="235"/>
      <c r="R251" s="235"/>
      <c r="S251" s="235"/>
      <c r="T251" s="236"/>
      <c r="U251" s="237"/>
      <c r="V251" s="255"/>
    </row>
    <row r="252" spans="2:22" x14ac:dyDescent="0.25">
      <c r="B252" s="233"/>
      <c r="C252" s="240" t="str">
        <f>IF(Tabla3[[#This Row],[Línea estratégica]]="","",#REF!)</f>
        <v/>
      </c>
      <c r="D252" s="240" t="str">
        <f>IF(Tabla3[[#This Row],[Línea estratégica]]="","",#REF!)</f>
        <v/>
      </c>
      <c r="E252" s="240" t="str">
        <f>IF(Tabla3[[#This Row],[Línea estratégica]]="","",#REF!)</f>
        <v/>
      </c>
      <c r="F252" s="240" t="str">
        <f>IF(Tabla3[[#This Row],[Línea estratégica]]="","",#REF!)</f>
        <v/>
      </c>
      <c r="G252" s="233"/>
      <c r="H252" s="234" t="str">
        <f>IFERROR(VLOOKUP(Tabla3[[#This Row],[Línea estratégica]],Obj!$B$57:$C$90,2,FALSE),"")</f>
        <v/>
      </c>
      <c r="I252" s="233"/>
      <c r="J252" s="234" t="str">
        <f t="shared" si="0"/>
        <v/>
      </c>
      <c r="K252" s="233"/>
      <c r="L252" s="254"/>
      <c r="M252" s="149"/>
      <c r="N252" s="149"/>
      <c r="O252" s="212"/>
      <c r="P252" s="256"/>
      <c r="Q252" s="235"/>
      <c r="R252" s="235"/>
      <c r="S252" s="235"/>
      <c r="T252" s="236"/>
      <c r="U252" s="237"/>
      <c r="V252" s="255"/>
    </row>
    <row r="253" spans="2:22" x14ac:dyDescent="0.25">
      <c r="B253" s="233"/>
      <c r="C253" s="240" t="str">
        <f>IF(Tabla3[[#This Row],[Línea estratégica]]="","",#REF!)</f>
        <v/>
      </c>
      <c r="D253" s="240" t="str">
        <f>IF(Tabla3[[#This Row],[Línea estratégica]]="","",#REF!)</f>
        <v/>
      </c>
      <c r="E253" s="240" t="str">
        <f>IF(Tabla3[[#This Row],[Línea estratégica]]="","",#REF!)</f>
        <v/>
      </c>
      <c r="F253" s="240" t="str">
        <f>IF(Tabla3[[#This Row],[Línea estratégica]]="","",#REF!)</f>
        <v/>
      </c>
      <c r="G253" s="233"/>
      <c r="H253" s="234" t="str">
        <f>IFERROR(VLOOKUP(Tabla3[[#This Row],[Línea estratégica]],Obj!$B$57:$C$90,2,FALSE),"")</f>
        <v/>
      </c>
      <c r="I253" s="233"/>
      <c r="J253" s="234" t="str">
        <f t="shared" si="0"/>
        <v/>
      </c>
      <c r="K253" s="233"/>
      <c r="L253" s="254"/>
      <c r="M253" s="149"/>
      <c r="N253" s="149"/>
      <c r="O253" s="212"/>
      <c r="P253" s="256"/>
      <c r="Q253" s="235"/>
      <c r="R253" s="235"/>
      <c r="S253" s="235"/>
      <c r="T253" s="236"/>
      <c r="U253" s="237"/>
      <c r="V253" s="255"/>
    </row>
    <row r="254" spans="2:22" x14ac:dyDescent="0.25">
      <c r="B254" s="233"/>
      <c r="C254" s="240" t="str">
        <f>IF(Tabla3[[#This Row],[Línea estratégica]]="","",#REF!)</f>
        <v/>
      </c>
      <c r="D254" s="240" t="str">
        <f>IF(Tabla3[[#This Row],[Línea estratégica]]="","",#REF!)</f>
        <v/>
      </c>
      <c r="E254" s="240" t="str">
        <f>IF(Tabla3[[#This Row],[Línea estratégica]]="","",#REF!)</f>
        <v/>
      </c>
      <c r="F254" s="240" t="str">
        <f>IF(Tabla3[[#This Row],[Línea estratégica]]="","",#REF!)</f>
        <v/>
      </c>
      <c r="G254" s="233"/>
      <c r="H254" s="234" t="str">
        <f>IFERROR(VLOOKUP(Tabla3[[#This Row],[Línea estratégica]],Obj!$B$57:$C$90,2,FALSE),"")</f>
        <v/>
      </c>
      <c r="I254" s="233"/>
      <c r="J254" s="234" t="str">
        <f t="shared" si="0"/>
        <v/>
      </c>
      <c r="K254" s="233"/>
      <c r="L254" s="254"/>
      <c r="M254" s="149"/>
      <c r="N254" s="149"/>
      <c r="O254" s="212"/>
      <c r="P254" s="256"/>
      <c r="Q254" s="235"/>
      <c r="R254" s="235"/>
      <c r="S254" s="235"/>
      <c r="T254" s="236"/>
      <c r="U254" s="237"/>
      <c r="V254" s="255"/>
    </row>
    <row r="255" spans="2:22" x14ac:dyDescent="0.25">
      <c r="B255" s="233"/>
      <c r="C255" s="240" t="str">
        <f>IF(Tabla3[[#This Row],[Línea estratégica]]="","",#REF!)</f>
        <v/>
      </c>
      <c r="D255" s="240" t="str">
        <f>IF(Tabla3[[#This Row],[Línea estratégica]]="","",#REF!)</f>
        <v/>
      </c>
      <c r="E255" s="240" t="str">
        <f>IF(Tabla3[[#This Row],[Línea estratégica]]="","",#REF!)</f>
        <v/>
      </c>
      <c r="F255" s="240" t="str">
        <f>IF(Tabla3[[#This Row],[Línea estratégica]]="","",#REF!)</f>
        <v/>
      </c>
      <c r="G255" s="233"/>
      <c r="H255" s="234" t="str">
        <f>IFERROR(VLOOKUP(Tabla3[[#This Row],[Línea estratégica]],Obj!$B$57:$C$90,2,FALSE),"")</f>
        <v/>
      </c>
      <c r="I255" s="233"/>
      <c r="J255" s="234" t="str">
        <f t="shared" si="0"/>
        <v/>
      </c>
      <c r="K255" s="233"/>
      <c r="L255" s="254"/>
      <c r="M255" s="149"/>
      <c r="N255" s="149"/>
      <c r="O255" s="212"/>
      <c r="P255" s="256"/>
      <c r="Q255" s="235"/>
      <c r="R255" s="235"/>
      <c r="S255" s="235"/>
      <c r="T255" s="236"/>
      <c r="U255" s="237"/>
      <c r="V255" s="255"/>
    </row>
    <row r="256" spans="2:22" x14ac:dyDescent="0.25">
      <c r="B256" s="233"/>
      <c r="C256" s="240" t="str">
        <f>IF(Tabla3[[#This Row],[Línea estratégica]]="","",#REF!)</f>
        <v/>
      </c>
      <c r="D256" s="240" t="str">
        <f>IF(Tabla3[[#This Row],[Línea estratégica]]="","",#REF!)</f>
        <v/>
      </c>
      <c r="E256" s="240" t="str">
        <f>IF(Tabla3[[#This Row],[Línea estratégica]]="","",#REF!)</f>
        <v/>
      </c>
      <c r="F256" s="240" t="str">
        <f>IF(Tabla3[[#This Row],[Línea estratégica]]="","",#REF!)</f>
        <v/>
      </c>
      <c r="G256" s="233"/>
      <c r="H256" s="234" t="str">
        <f>IFERROR(VLOOKUP(Tabla3[[#This Row],[Línea estratégica]],Obj!$B$57:$C$90,2,FALSE),"")</f>
        <v/>
      </c>
      <c r="I256" s="233"/>
      <c r="J256" s="234" t="str">
        <f t="shared" si="0"/>
        <v/>
      </c>
      <c r="K256" s="233"/>
      <c r="L256" s="254"/>
      <c r="M256" s="149"/>
      <c r="N256" s="149"/>
      <c r="O256" s="212"/>
      <c r="P256" s="256"/>
      <c r="Q256" s="235"/>
      <c r="R256" s="235"/>
      <c r="S256" s="235"/>
      <c r="T256" s="236"/>
      <c r="U256" s="237"/>
      <c r="V256" s="255"/>
    </row>
    <row r="257" spans="2:22" x14ac:dyDescent="0.25">
      <c r="B257" s="233"/>
      <c r="C257" s="240" t="str">
        <f>IF(Tabla3[[#This Row],[Línea estratégica]]="","",#REF!)</f>
        <v/>
      </c>
      <c r="D257" s="240" t="str">
        <f>IF(Tabla3[[#This Row],[Línea estratégica]]="","",#REF!)</f>
        <v/>
      </c>
      <c r="E257" s="240" t="str">
        <f>IF(Tabla3[[#This Row],[Línea estratégica]]="","",#REF!)</f>
        <v/>
      </c>
      <c r="F257" s="240" t="str">
        <f>IF(Tabla3[[#This Row],[Línea estratégica]]="","",#REF!)</f>
        <v/>
      </c>
      <c r="G257" s="233"/>
      <c r="H257" s="234" t="str">
        <f>IFERROR(VLOOKUP(Tabla3[[#This Row],[Línea estratégica]],Obj!$B$57:$C$90,2,FALSE),"")</f>
        <v/>
      </c>
      <c r="I257" s="233"/>
      <c r="J257" s="234" t="str">
        <f t="shared" si="0"/>
        <v/>
      </c>
      <c r="K257" s="233"/>
      <c r="L257" s="254"/>
      <c r="M257" s="149"/>
      <c r="N257" s="149"/>
      <c r="O257" s="212"/>
      <c r="P257" s="256"/>
      <c r="Q257" s="235"/>
      <c r="R257" s="235"/>
      <c r="S257" s="235"/>
      <c r="T257" s="236"/>
      <c r="U257" s="237"/>
      <c r="V257" s="255"/>
    </row>
    <row r="258" spans="2:22" x14ac:dyDescent="0.25">
      <c r="B258" s="233"/>
      <c r="C258" s="240" t="str">
        <f>IF(Tabla3[[#This Row],[Línea estratégica]]="","",#REF!)</f>
        <v/>
      </c>
      <c r="D258" s="240" t="str">
        <f>IF(Tabla3[[#This Row],[Línea estratégica]]="","",#REF!)</f>
        <v/>
      </c>
      <c r="E258" s="240" t="str">
        <f>IF(Tabla3[[#This Row],[Línea estratégica]]="","",#REF!)</f>
        <v/>
      </c>
      <c r="F258" s="240" t="str">
        <f>IF(Tabla3[[#This Row],[Línea estratégica]]="","",#REF!)</f>
        <v/>
      </c>
      <c r="G258" s="233"/>
      <c r="H258" s="234" t="str">
        <f>IFERROR(VLOOKUP(Tabla3[[#This Row],[Línea estratégica]],Obj!$B$57:$C$90,2,FALSE),"")</f>
        <v/>
      </c>
      <c r="I258" s="233"/>
      <c r="J258" s="234" t="str">
        <f t="shared" si="0"/>
        <v/>
      </c>
      <c r="K258" s="233"/>
      <c r="L258" s="254"/>
      <c r="M258" s="149"/>
      <c r="N258" s="149"/>
      <c r="O258" s="212"/>
      <c r="P258" s="256"/>
      <c r="Q258" s="235"/>
      <c r="R258" s="235"/>
      <c r="S258" s="235"/>
      <c r="T258" s="236"/>
      <c r="U258" s="237"/>
      <c r="V258" s="255"/>
    </row>
    <row r="259" spans="2:22" x14ac:dyDescent="0.25">
      <c r="B259" s="233"/>
      <c r="C259" s="240" t="str">
        <f>IF(Tabla3[[#This Row],[Línea estratégica]]="","",#REF!)</f>
        <v/>
      </c>
      <c r="D259" s="240" t="str">
        <f>IF(Tabla3[[#This Row],[Línea estratégica]]="","",#REF!)</f>
        <v/>
      </c>
      <c r="E259" s="240" t="str">
        <f>IF(Tabla3[[#This Row],[Línea estratégica]]="","",#REF!)</f>
        <v/>
      </c>
      <c r="F259" s="240" t="str">
        <f>IF(Tabla3[[#This Row],[Línea estratégica]]="","",#REF!)</f>
        <v/>
      </c>
      <c r="G259" s="233"/>
      <c r="H259" s="234" t="str">
        <f>IFERROR(VLOOKUP(Tabla3[[#This Row],[Línea estratégica]],Obj!$B$57:$C$90,2,FALSE),"")</f>
        <v/>
      </c>
      <c r="I259" s="233"/>
      <c r="J259" s="234" t="str">
        <f t="shared" si="0"/>
        <v/>
      </c>
      <c r="K259" s="233"/>
      <c r="L259" s="254"/>
      <c r="M259" s="149"/>
      <c r="N259" s="149"/>
      <c r="O259" s="212"/>
      <c r="P259" s="256"/>
      <c r="Q259" s="235"/>
      <c r="R259" s="235"/>
      <c r="S259" s="235"/>
      <c r="T259" s="236"/>
      <c r="U259" s="237"/>
      <c r="V259" s="255"/>
    </row>
    <row r="260" spans="2:22" x14ac:dyDescent="0.25">
      <c r="B260" s="233"/>
      <c r="C260" s="240" t="str">
        <f>IF(Tabla3[[#This Row],[Línea estratégica]]="","",#REF!)</f>
        <v/>
      </c>
      <c r="D260" s="240" t="str">
        <f>IF(Tabla3[[#This Row],[Línea estratégica]]="","",#REF!)</f>
        <v/>
      </c>
      <c r="E260" s="240" t="str">
        <f>IF(Tabla3[[#This Row],[Línea estratégica]]="","",#REF!)</f>
        <v/>
      </c>
      <c r="F260" s="240" t="str">
        <f>IF(Tabla3[[#This Row],[Línea estratégica]]="","",#REF!)</f>
        <v/>
      </c>
      <c r="G260" s="233"/>
      <c r="H260" s="234" t="str">
        <f>IFERROR(VLOOKUP(Tabla3[[#This Row],[Línea estratégica]],Obj!$B$57:$C$90,2,FALSE),"")</f>
        <v/>
      </c>
      <c r="I260" s="233"/>
      <c r="J260" s="234" t="str">
        <f t="shared" si="0"/>
        <v/>
      </c>
      <c r="K260" s="233"/>
      <c r="L260" s="254"/>
      <c r="M260" s="149"/>
      <c r="N260" s="149"/>
      <c r="O260" s="212"/>
      <c r="P260" s="256"/>
      <c r="Q260" s="235"/>
      <c r="R260" s="235"/>
      <c r="S260" s="235"/>
      <c r="T260" s="236"/>
      <c r="U260" s="237"/>
      <c r="V260" s="255"/>
    </row>
    <row r="261" spans="2:22" x14ac:dyDescent="0.25">
      <c r="B261" s="233"/>
      <c r="C261" s="240" t="str">
        <f>IF(Tabla3[[#This Row],[Línea estratégica]]="","",#REF!)</f>
        <v/>
      </c>
      <c r="D261" s="240" t="str">
        <f>IF(Tabla3[[#This Row],[Línea estratégica]]="","",#REF!)</f>
        <v/>
      </c>
      <c r="E261" s="240" t="str">
        <f>IF(Tabla3[[#This Row],[Línea estratégica]]="","",#REF!)</f>
        <v/>
      </c>
      <c r="F261" s="240" t="str">
        <f>IF(Tabla3[[#This Row],[Línea estratégica]]="","",#REF!)</f>
        <v/>
      </c>
      <c r="G261" s="233"/>
      <c r="H261" s="234" t="str">
        <f>IFERROR(VLOOKUP(Tabla3[[#This Row],[Línea estratégica]],Obj!$B$57:$C$90,2,FALSE),"")</f>
        <v/>
      </c>
      <c r="I261" s="233"/>
      <c r="J261" s="234" t="str">
        <f t="shared" si="0"/>
        <v/>
      </c>
      <c r="K261" s="233"/>
      <c r="L261" s="254"/>
      <c r="M261" s="149"/>
      <c r="N261" s="149"/>
      <c r="O261" s="212"/>
      <c r="P261" s="256"/>
      <c r="Q261" s="235"/>
      <c r="R261" s="235"/>
      <c r="S261" s="235"/>
      <c r="T261" s="236"/>
      <c r="U261" s="237"/>
      <c r="V261" s="255"/>
    </row>
    <row r="262" spans="2:22" x14ac:dyDescent="0.25">
      <c r="B262" s="233"/>
      <c r="C262" s="240" t="str">
        <f>IF(Tabla3[[#This Row],[Línea estratégica]]="","",#REF!)</f>
        <v/>
      </c>
      <c r="D262" s="240" t="str">
        <f>IF(Tabla3[[#This Row],[Línea estratégica]]="","",#REF!)</f>
        <v/>
      </c>
      <c r="E262" s="240" t="str">
        <f>IF(Tabla3[[#This Row],[Línea estratégica]]="","",#REF!)</f>
        <v/>
      </c>
      <c r="F262" s="240" t="str">
        <f>IF(Tabla3[[#This Row],[Línea estratégica]]="","",#REF!)</f>
        <v/>
      </c>
      <c r="G262" s="233"/>
      <c r="H262" s="234" t="str">
        <f>IFERROR(VLOOKUP(Tabla3[[#This Row],[Línea estratégica]],Obj!$B$57:$C$90,2,FALSE),"")</f>
        <v/>
      </c>
      <c r="I262" s="233"/>
      <c r="J262" s="234" t="str">
        <f t="shared" si="0"/>
        <v/>
      </c>
      <c r="K262" s="233"/>
      <c r="L262" s="254"/>
      <c r="M262" s="149"/>
      <c r="N262" s="149"/>
      <c r="O262" s="212"/>
      <c r="P262" s="256"/>
      <c r="Q262" s="235"/>
      <c r="R262" s="235"/>
      <c r="S262" s="235"/>
      <c r="T262" s="236"/>
      <c r="U262" s="237"/>
      <c r="V262" s="255"/>
    </row>
    <row r="263" spans="2:22" x14ac:dyDescent="0.25">
      <c r="B263" s="233"/>
      <c r="C263" s="240" t="str">
        <f>IF(Tabla3[[#This Row],[Línea estratégica]]="","",#REF!)</f>
        <v/>
      </c>
      <c r="D263" s="240" t="str">
        <f>IF(Tabla3[[#This Row],[Línea estratégica]]="","",#REF!)</f>
        <v/>
      </c>
      <c r="E263" s="240" t="str">
        <f>IF(Tabla3[[#This Row],[Línea estratégica]]="","",#REF!)</f>
        <v/>
      </c>
      <c r="F263" s="240" t="str">
        <f>IF(Tabla3[[#This Row],[Línea estratégica]]="","",#REF!)</f>
        <v/>
      </c>
      <c r="G263" s="233"/>
      <c r="H263" s="234" t="str">
        <f>IFERROR(VLOOKUP(Tabla3[[#This Row],[Línea estratégica]],Obj!$B$57:$C$90,2,FALSE),"")</f>
        <v/>
      </c>
      <c r="I263" s="233"/>
      <c r="J263" s="234" t="str">
        <f t="shared" si="0"/>
        <v/>
      </c>
      <c r="K263" s="233"/>
      <c r="L263" s="254"/>
      <c r="M263" s="149"/>
      <c r="N263" s="149"/>
      <c r="O263" s="212"/>
      <c r="P263" s="256"/>
      <c r="Q263" s="235"/>
      <c r="R263" s="235"/>
      <c r="S263" s="235"/>
      <c r="T263" s="236"/>
      <c r="U263" s="237"/>
      <c r="V263" s="255"/>
    </row>
    <row r="264" spans="2:22" x14ac:dyDescent="0.25">
      <c r="B264" s="233"/>
      <c r="C264" s="240" t="str">
        <f>IF(Tabla3[[#This Row],[Línea estratégica]]="","",#REF!)</f>
        <v/>
      </c>
      <c r="D264" s="240" t="str">
        <f>IF(Tabla3[[#This Row],[Línea estratégica]]="","",#REF!)</f>
        <v/>
      </c>
      <c r="E264" s="240" t="str">
        <f>IF(Tabla3[[#This Row],[Línea estratégica]]="","",#REF!)</f>
        <v/>
      </c>
      <c r="F264" s="240" t="str">
        <f>IF(Tabla3[[#This Row],[Línea estratégica]]="","",#REF!)</f>
        <v/>
      </c>
      <c r="G264" s="233"/>
      <c r="H264" s="234" t="str">
        <f>IFERROR(VLOOKUP(Tabla3[[#This Row],[Línea estratégica]],Obj!$B$57:$C$90,2,FALSE),"")</f>
        <v/>
      </c>
      <c r="I264" s="233"/>
      <c r="J264" s="234" t="str">
        <f t="shared" si="0"/>
        <v/>
      </c>
      <c r="K264" s="233"/>
      <c r="L264" s="254"/>
      <c r="M264" s="149"/>
      <c r="N264" s="149"/>
      <c r="O264" s="212"/>
      <c r="P264" s="256"/>
      <c r="Q264" s="235"/>
      <c r="R264" s="235"/>
      <c r="S264" s="235"/>
      <c r="T264" s="236"/>
      <c r="U264" s="237"/>
      <c r="V264" s="255"/>
    </row>
    <row r="265" spans="2:22" x14ac:dyDescent="0.25">
      <c r="B265" s="233"/>
      <c r="C265" s="240" t="str">
        <f>IF(Tabla3[[#This Row],[Línea estratégica]]="","",#REF!)</f>
        <v/>
      </c>
      <c r="D265" s="240" t="str">
        <f>IF(Tabla3[[#This Row],[Línea estratégica]]="","",#REF!)</f>
        <v/>
      </c>
      <c r="E265" s="240" t="str">
        <f>IF(Tabla3[[#This Row],[Línea estratégica]]="","",#REF!)</f>
        <v/>
      </c>
      <c r="F265" s="240" t="str">
        <f>IF(Tabla3[[#This Row],[Línea estratégica]]="","",#REF!)</f>
        <v/>
      </c>
      <c r="G265" s="233"/>
      <c r="H265" s="234" t="str">
        <f>IFERROR(VLOOKUP(Tabla3[[#This Row],[Línea estratégica]],Obj!$B$57:$C$90,2,FALSE),"")</f>
        <v/>
      </c>
      <c r="I265" s="233"/>
      <c r="J265" s="234" t="str">
        <f t="shared" si="0"/>
        <v/>
      </c>
      <c r="K265" s="233"/>
      <c r="L265" s="254"/>
      <c r="M265" s="149"/>
      <c r="N265" s="149"/>
      <c r="O265" s="212"/>
      <c r="P265" s="256"/>
      <c r="Q265" s="235"/>
      <c r="R265" s="235"/>
      <c r="S265" s="235"/>
      <c r="T265" s="236"/>
      <c r="U265" s="237"/>
      <c r="V265" s="255"/>
    </row>
  </sheetData>
  <sheetProtection algorithmName="SHA-512" hashValue="tlS3ItT3ZFvd1edPkuMInUiZn53502lfYL5YM2rkB4jkcoyu7MAGyL4J8ar3iakOcPCvVpQg7JaRIdXi8+2vAA==" saltValue="XSIpYMxy1SIlSeRi5ALvRw==" spinCount="100000" sheet="1" objects="1" scenarios="1"/>
  <mergeCells count="4">
    <mergeCell ref="N2:Q2"/>
    <mergeCell ref="N5:Q5"/>
    <mergeCell ref="N4:Q4"/>
    <mergeCell ref="N3:Q3"/>
  </mergeCells>
  <dataValidations disablePrompts="1" count="10">
    <dataValidation type="list" allowBlank="1" showInputMessage="1" showErrorMessage="1" sqref="N3:O3">
      <formula1>ls_Regiones</formula1>
    </dataValidation>
    <dataValidation type="list" allowBlank="1" showInputMessage="1" showErrorMessage="1" sqref="N4:O4">
      <formula1>INDIRECT($V$3)</formula1>
    </dataValidation>
    <dataValidation type="list" allowBlank="1" showInputMessage="1" showErrorMessage="1" sqref="N5:O5">
      <formula1>INDIRECT($V$4)</formula1>
    </dataValidation>
    <dataValidation type="list" allowBlank="1" showInputMessage="1" showErrorMessage="1" sqref="N2:O2">
      <formula1>Periodo_POA</formula1>
    </dataValidation>
    <dataValidation type="whole" allowBlank="1" showInputMessage="1" showErrorMessage="1" sqref="Q9:T265">
      <formula1>0</formula1>
      <formula2>1000000</formula2>
    </dataValidation>
    <dataValidation type="list" allowBlank="1" showInputMessage="1" showErrorMessage="1" sqref="G9:G265">
      <formula1>Ls_LinesEstategica</formula1>
    </dataValidation>
    <dataValidation type="list" allowBlank="1" showInputMessage="1" showErrorMessage="1" sqref="I9:I265">
      <formula1>INDIRECT($H9)</formula1>
    </dataValidation>
    <dataValidation type="list" allowBlank="1" showInputMessage="1" showErrorMessage="1" sqref="K9:K201 K203:K265">
      <formula1>INDIRECT($J9)</formula1>
    </dataValidation>
    <dataValidation type="list" allowBlank="1" showInputMessage="1" showErrorMessage="1" sqref="K202">
      <formula1>INDIRECT($J209)</formula1>
    </dataValidation>
    <dataValidation type="list" allowBlank="1" showInputMessage="1" showErrorMessage="1" sqref="B9:B265">
      <formula1>$Y$9:$Y$163</formula1>
    </dataValidation>
  </dataValidations>
  <pageMargins left="0.734251969" right="0.15748031496063" top="0.616141732" bottom="0.49803149600000002" header="0.511811023622047" footer="0.31496062992126"/>
  <pageSetup scale="47" orientation="landscape" r:id="rId1"/>
  <colBreaks count="1" manualBreakCount="1">
    <brk id="22" max="125" man="1"/>
  </colBreaks>
  <ignoredErrors>
    <ignoredError sqref="H155" unlockedFormula="1"/>
    <ignoredError sqref="J209 J202" calculatedColumn="1"/>
  </ignoredErrors>
  <drawing r:id="rId2"/>
  <legacyDrawing r:id="rId3"/>
  <controls>
    <mc:AlternateContent xmlns:mc="http://schemas.openxmlformats.org/markup-compatibility/2006">
      <mc:Choice Requires="x14">
        <control shapeId="2055" r:id="rId4" name="CommandButton1">
          <controlPr defaultSize="0" autoLine="0" r:id="rId5">
            <anchor moveWithCells="1">
              <from>
                <xdr:col>6</xdr:col>
                <xdr:colOff>257175</xdr:colOff>
                <xdr:row>5</xdr:row>
                <xdr:rowOff>47625</xdr:rowOff>
              </from>
              <to>
                <xdr:col>6</xdr:col>
                <xdr:colOff>1638300</xdr:colOff>
                <xdr:row>6</xdr:row>
                <xdr:rowOff>133350</xdr:rowOff>
              </to>
            </anchor>
          </controlPr>
        </control>
      </mc:Choice>
      <mc:Fallback>
        <control shapeId="205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2">
    <pageSetUpPr fitToPage="1"/>
  </sheetPr>
  <dimension ref="B2:AX279"/>
  <sheetViews>
    <sheetView showGridLines="0" topLeftCell="A262" zoomScale="70" zoomScaleNormal="70" zoomScaleSheetLayoutView="70" workbookViewId="0">
      <selection activeCell="B265" sqref="B265:J273"/>
    </sheetView>
  </sheetViews>
  <sheetFormatPr baseColWidth="10" defaultRowHeight="15" x14ac:dyDescent="0.25"/>
  <cols>
    <col min="1" max="1" width="5.42578125" customWidth="1"/>
    <col min="2" max="2" width="28.140625" customWidth="1"/>
    <col min="3" max="3" width="17.5703125" style="2" customWidth="1"/>
    <col min="4" max="4" width="23.140625" style="2" customWidth="1"/>
    <col min="5" max="15" width="5.85546875" style="2" customWidth="1"/>
    <col min="16" max="16" width="5.85546875" style="75" customWidth="1"/>
    <col min="17" max="17" width="8.140625" style="71" customWidth="1"/>
    <col min="18" max="18" width="13.5703125" style="71" customWidth="1"/>
    <col min="19" max="19" width="14.28515625" style="71" customWidth="1"/>
    <col min="20" max="20" width="11" style="73" customWidth="1"/>
    <col min="21" max="21" width="17.28515625" style="27" customWidth="1"/>
    <col min="22" max="22" width="45.85546875" style="27" bestFit="1" customWidth="1"/>
    <col min="23" max="49" width="11.42578125" style="27"/>
  </cols>
  <sheetData>
    <row r="2" spans="2:50" ht="15.75" x14ac:dyDescent="0.25">
      <c r="C2" s="60" t="str">
        <f>'Formulario PPGR1'!H2</f>
        <v>Servicio Nacional de Salud</v>
      </c>
    </row>
    <row r="3" spans="2:50" x14ac:dyDescent="0.25">
      <c r="C3" s="61" t="str">
        <f>'Formulario PPGR1'!H3</f>
        <v>Dirección de Planificación y Desarrollo</v>
      </c>
      <c r="V3" s="28" t="str">
        <f>IF('Formulario PPGR1'!$N$3="SNS - Dirección Central","ls_Departamento","Ls_DepartamentosSRS")</f>
        <v>Ls_DepartamentosSRS</v>
      </c>
    </row>
    <row r="4" spans="2:50" x14ac:dyDescent="0.25">
      <c r="C4" s="62"/>
    </row>
    <row r="5" spans="2:50" x14ac:dyDescent="0.25">
      <c r="C5" s="62" t="s">
        <v>1126</v>
      </c>
    </row>
    <row r="6" spans="2:50" x14ac:dyDescent="0.25">
      <c r="C6" s="62" t="str">
        <f>'Formulario PPGR1'!$N$3</f>
        <v>R2 - SRS Norcentral</v>
      </c>
      <c r="E6" s="317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</row>
    <row r="8" spans="2:50" s="158" customFormat="1" ht="38.25" x14ac:dyDescent="0.25">
      <c r="B8" s="525" t="s">
        <v>1</v>
      </c>
      <c r="C8" s="525" t="s">
        <v>463</v>
      </c>
      <c r="D8" s="525" t="s">
        <v>461</v>
      </c>
      <c r="E8" s="525" t="s">
        <v>46</v>
      </c>
      <c r="F8" s="525" t="s">
        <v>47</v>
      </c>
      <c r="G8" s="525" t="s">
        <v>48</v>
      </c>
      <c r="H8" s="525" t="s">
        <v>49</v>
      </c>
      <c r="I8" s="525" t="s">
        <v>50</v>
      </c>
      <c r="J8" s="525" t="s">
        <v>51</v>
      </c>
      <c r="K8" s="525" t="s">
        <v>52</v>
      </c>
      <c r="L8" s="525" t="s">
        <v>53</v>
      </c>
      <c r="M8" s="525" t="s">
        <v>54</v>
      </c>
      <c r="N8" s="525" t="s">
        <v>55</v>
      </c>
      <c r="O8" s="525" t="s">
        <v>56</v>
      </c>
      <c r="P8" s="525" t="s">
        <v>57</v>
      </c>
      <c r="Q8" s="525" t="s">
        <v>63</v>
      </c>
      <c r="R8" s="525" t="s">
        <v>635</v>
      </c>
      <c r="S8" s="525" t="s">
        <v>637</v>
      </c>
      <c r="T8" s="525" t="s">
        <v>636</v>
      </c>
      <c r="U8" s="525" t="s">
        <v>442</v>
      </c>
      <c r="V8" s="525" t="s">
        <v>441</v>
      </c>
      <c r="W8" s="159"/>
      <c r="X8" s="159"/>
      <c r="Y8" s="159"/>
      <c r="Z8" s="159"/>
      <c r="AA8" s="159"/>
      <c r="AB8" s="159"/>
      <c r="AC8" s="159"/>
      <c r="AD8" s="159"/>
      <c r="AE8" s="159"/>
      <c r="AF8" s="159"/>
      <c r="AG8" s="159"/>
      <c r="AH8" s="159"/>
      <c r="AI8" s="159"/>
      <c r="AJ8" s="159"/>
      <c r="AK8" s="159"/>
      <c r="AL8" s="159"/>
      <c r="AM8" s="159"/>
      <c r="AN8" s="159"/>
      <c r="AO8" s="159"/>
      <c r="AP8" s="159"/>
      <c r="AQ8" s="159"/>
      <c r="AR8" s="159"/>
      <c r="AS8" s="159"/>
      <c r="AT8" s="159"/>
      <c r="AU8" s="159"/>
      <c r="AV8" s="159"/>
      <c r="AW8" s="159"/>
      <c r="AX8" s="159"/>
    </row>
    <row r="9" spans="2:50" s="2" customFormat="1" ht="30" x14ac:dyDescent="0.25">
      <c r="B9" s="160" t="s">
        <v>1299</v>
      </c>
      <c r="C9" s="160" t="s">
        <v>1367</v>
      </c>
      <c r="D9" s="160" t="s">
        <v>1614</v>
      </c>
      <c r="E9" s="161"/>
      <c r="F9" s="161"/>
      <c r="G9" s="161"/>
      <c r="H9" s="161"/>
      <c r="I9" s="161"/>
      <c r="J9" s="161"/>
      <c r="K9" s="161">
        <v>1</v>
      </c>
      <c r="L9" s="161"/>
      <c r="M9" s="161"/>
      <c r="N9" s="161"/>
      <c r="O9" s="161"/>
      <c r="P9" s="161"/>
      <c r="Q9" s="252">
        <f>SUM(Tabla2[[#This Row],[Ene]:[Dic]])</f>
        <v>1</v>
      </c>
      <c r="R9" s="160" t="s">
        <v>444</v>
      </c>
      <c r="S9" s="160" t="s">
        <v>1190</v>
      </c>
      <c r="T9" s="160"/>
      <c r="U9" s="160"/>
      <c r="V9" s="239" t="s">
        <v>1282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2:50" s="2" customFormat="1" ht="30" x14ac:dyDescent="0.25">
      <c r="B10" s="160" t="s">
        <v>1299</v>
      </c>
      <c r="C10" s="160" t="s">
        <v>1368</v>
      </c>
      <c r="D10" s="160" t="s">
        <v>1615</v>
      </c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>
        <v>1</v>
      </c>
      <c r="P10" s="161"/>
      <c r="Q10" s="252">
        <f>SUM(Tabla2[[#This Row],[Ene]:[Dic]])</f>
        <v>1</v>
      </c>
      <c r="R10" s="160" t="s">
        <v>447</v>
      </c>
      <c r="S10" s="160"/>
      <c r="T10" s="160"/>
      <c r="U10" s="160"/>
      <c r="V10" s="239" t="s">
        <v>1288</v>
      </c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2:50" s="2" customFormat="1" ht="42.75" customHeight="1" x14ac:dyDescent="0.25">
      <c r="B11" s="160" t="s">
        <v>1299</v>
      </c>
      <c r="C11" s="160" t="s">
        <v>1369</v>
      </c>
      <c r="D11" s="160" t="s">
        <v>1616</v>
      </c>
      <c r="E11" s="161"/>
      <c r="F11" s="161"/>
      <c r="G11" s="161"/>
      <c r="H11" s="161"/>
      <c r="I11" s="161"/>
      <c r="J11" s="161"/>
      <c r="K11" s="161"/>
      <c r="L11" s="161"/>
      <c r="M11" s="161"/>
      <c r="N11" s="161">
        <v>1</v>
      </c>
      <c r="O11" s="161">
        <v>2</v>
      </c>
      <c r="P11" s="161"/>
      <c r="Q11" s="252">
        <f>SUM(Tabla2[[#This Row],[Ene]:[Dic]])</f>
        <v>3</v>
      </c>
      <c r="R11" s="160" t="s">
        <v>444</v>
      </c>
      <c r="S11" s="160" t="s">
        <v>457</v>
      </c>
      <c r="T11" s="160"/>
      <c r="U11" s="160"/>
      <c r="V11" s="239" t="s">
        <v>1282</v>
      </c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2:50" s="2" customFormat="1" ht="60" x14ac:dyDescent="0.25">
      <c r="B12" s="160" t="s">
        <v>1299</v>
      </c>
      <c r="C12" s="160" t="s">
        <v>1370</v>
      </c>
      <c r="D12" s="160" t="s">
        <v>1617</v>
      </c>
      <c r="E12" s="161"/>
      <c r="F12" s="161">
        <v>1</v>
      </c>
      <c r="G12" s="161"/>
      <c r="H12" s="161"/>
      <c r="I12" s="161"/>
      <c r="J12" s="161"/>
      <c r="K12" s="161"/>
      <c r="L12" s="161"/>
      <c r="M12" s="161"/>
      <c r="N12" s="161"/>
      <c r="O12" s="161"/>
      <c r="P12" s="161"/>
      <c r="Q12" s="252">
        <f>SUM(Tabla2[[#This Row],[Ene]:[Dic]])</f>
        <v>1</v>
      </c>
      <c r="R12" s="160" t="s">
        <v>443</v>
      </c>
      <c r="S12" s="160"/>
      <c r="T12" s="160"/>
      <c r="U12" s="160"/>
      <c r="V12" s="239" t="s">
        <v>1282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2:50" s="2" customFormat="1" ht="30" x14ac:dyDescent="0.25">
      <c r="B13" s="160" t="s">
        <v>1299</v>
      </c>
      <c r="C13" s="160" t="s">
        <v>1371</v>
      </c>
      <c r="D13" s="160" t="s">
        <v>1618</v>
      </c>
      <c r="E13" s="161"/>
      <c r="F13" s="161"/>
      <c r="G13" s="161">
        <v>1</v>
      </c>
      <c r="H13" s="161"/>
      <c r="I13" s="161"/>
      <c r="J13" s="161">
        <v>1</v>
      </c>
      <c r="K13" s="161"/>
      <c r="L13" s="161"/>
      <c r="M13" s="161">
        <v>1</v>
      </c>
      <c r="N13" s="161"/>
      <c r="O13" s="161"/>
      <c r="P13" s="161">
        <v>1</v>
      </c>
      <c r="Q13" s="252">
        <f>SUM(Tabla2[[#This Row],[Ene]:[Dic]])</f>
        <v>4</v>
      </c>
      <c r="R13" s="160" t="s">
        <v>443</v>
      </c>
      <c r="S13" s="160"/>
      <c r="T13" s="160"/>
      <c r="U13" s="160"/>
      <c r="V13" s="239" t="s">
        <v>1282</v>
      </c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2:50" s="2" customFormat="1" ht="45" x14ac:dyDescent="0.25">
      <c r="B14" s="160" t="s">
        <v>1299</v>
      </c>
      <c r="C14" s="160" t="s">
        <v>1372</v>
      </c>
      <c r="D14" s="160" t="s">
        <v>1619</v>
      </c>
      <c r="E14" s="161"/>
      <c r="F14" s="161"/>
      <c r="G14" s="161"/>
      <c r="H14" s="161">
        <v>1</v>
      </c>
      <c r="I14" s="161"/>
      <c r="J14" s="161"/>
      <c r="K14" s="161">
        <v>1</v>
      </c>
      <c r="L14" s="161"/>
      <c r="M14" s="161"/>
      <c r="N14" s="161">
        <v>1</v>
      </c>
      <c r="O14" s="161"/>
      <c r="P14" s="161"/>
      <c r="Q14" s="252">
        <f>SUM(Tabla2[[#This Row],[Ene]:[Dic]])</f>
        <v>3</v>
      </c>
      <c r="R14" s="160" t="s">
        <v>444</v>
      </c>
      <c r="S14" s="160"/>
      <c r="T14" s="160"/>
      <c r="U14" s="160"/>
      <c r="V14" s="239" t="s">
        <v>1282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2:50" s="2" customFormat="1" ht="30" x14ac:dyDescent="0.25">
      <c r="B15" s="160" t="s">
        <v>1299</v>
      </c>
      <c r="C15" s="160" t="s">
        <v>1373</v>
      </c>
      <c r="D15" s="160" t="s">
        <v>1620</v>
      </c>
      <c r="E15" s="161"/>
      <c r="F15" s="161"/>
      <c r="G15" s="161">
        <v>1</v>
      </c>
      <c r="H15" s="161"/>
      <c r="I15" s="161"/>
      <c r="J15" s="161">
        <v>1</v>
      </c>
      <c r="K15" s="161"/>
      <c r="L15" s="161"/>
      <c r="M15" s="161">
        <v>1</v>
      </c>
      <c r="N15" s="161"/>
      <c r="O15" s="161"/>
      <c r="P15" s="161">
        <v>1</v>
      </c>
      <c r="Q15" s="252">
        <f>SUM(Tabla2[[#This Row],[Ene]:[Dic]])</f>
        <v>4</v>
      </c>
      <c r="R15" s="160" t="s">
        <v>285</v>
      </c>
      <c r="S15" s="160"/>
      <c r="T15" s="160"/>
      <c r="U15" s="160"/>
      <c r="V15" s="239" t="s">
        <v>1286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2:50" s="2" customFormat="1" ht="30" x14ac:dyDescent="0.25">
      <c r="B16" s="160" t="s">
        <v>1299</v>
      </c>
      <c r="C16" s="160" t="s">
        <v>1374</v>
      </c>
      <c r="D16" s="160" t="s">
        <v>1621</v>
      </c>
      <c r="E16" s="161"/>
      <c r="F16" s="253"/>
      <c r="G16" s="161">
        <v>1</v>
      </c>
      <c r="H16" s="253"/>
      <c r="I16" s="161"/>
      <c r="J16" s="161"/>
      <c r="K16" s="161"/>
      <c r="L16" s="161"/>
      <c r="M16" s="161"/>
      <c r="N16" s="161"/>
      <c r="O16" s="161"/>
      <c r="P16" s="161"/>
      <c r="Q16" s="252">
        <f>SUM(Tabla2[[#This Row],[Ene]:[Dic]])</f>
        <v>1</v>
      </c>
      <c r="R16" s="160" t="s">
        <v>443</v>
      </c>
      <c r="S16" s="160"/>
      <c r="T16" s="160"/>
      <c r="U16" s="160"/>
      <c r="V16" s="239" t="s">
        <v>1282</v>
      </c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2:50" s="2" customFormat="1" ht="35.25" customHeight="1" x14ac:dyDescent="0.25">
      <c r="B17" s="160" t="s">
        <v>1300</v>
      </c>
      <c r="C17" s="160" t="s">
        <v>1375</v>
      </c>
      <c r="D17" s="160" t="s">
        <v>1622</v>
      </c>
      <c r="E17" s="161"/>
      <c r="F17" s="161"/>
      <c r="G17" s="161">
        <v>3</v>
      </c>
      <c r="H17" s="161"/>
      <c r="I17" s="161"/>
      <c r="J17" s="161"/>
      <c r="K17" s="161"/>
      <c r="L17" s="161"/>
      <c r="M17" s="161"/>
      <c r="N17" s="161"/>
      <c r="O17" s="161"/>
      <c r="P17" s="161"/>
      <c r="Q17" s="252">
        <f>SUM(Tabla2[[#This Row],[Ene]:[Dic]])</f>
        <v>3</v>
      </c>
      <c r="R17" s="160" t="s">
        <v>444</v>
      </c>
      <c r="S17" s="160"/>
      <c r="T17" s="160"/>
      <c r="U17" s="160"/>
      <c r="V17" s="239" t="s">
        <v>1282</v>
      </c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2:50" s="58" customFormat="1" ht="60" x14ac:dyDescent="0.25">
      <c r="B18" s="160" t="s">
        <v>1300</v>
      </c>
      <c r="C18" s="160" t="s">
        <v>1376</v>
      </c>
      <c r="D18" s="160" t="s">
        <v>1623</v>
      </c>
      <c r="E18" s="161"/>
      <c r="F18" s="161"/>
      <c r="G18" s="161">
        <v>1</v>
      </c>
      <c r="H18" s="161"/>
      <c r="I18" s="161"/>
      <c r="J18" s="161">
        <v>1</v>
      </c>
      <c r="K18" s="161"/>
      <c r="L18" s="161"/>
      <c r="M18" s="161">
        <v>1</v>
      </c>
      <c r="N18" s="161"/>
      <c r="O18" s="161"/>
      <c r="P18" s="161">
        <v>1</v>
      </c>
      <c r="Q18" s="252">
        <f>SUM(Tabla2[[#This Row],[Ene]:[Dic]])</f>
        <v>4</v>
      </c>
      <c r="R18" s="160" t="s">
        <v>443</v>
      </c>
      <c r="S18" s="160"/>
      <c r="T18" s="160"/>
      <c r="U18" s="160"/>
      <c r="V18" s="239" t="s">
        <v>1282</v>
      </c>
    </row>
    <row r="19" spans="2:50" s="58" customFormat="1" ht="45" x14ac:dyDescent="0.25">
      <c r="B19" s="160" t="s">
        <v>1300</v>
      </c>
      <c r="C19" s="160" t="s">
        <v>1377</v>
      </c>
      <c r="D19" s="160" t="s">
        <v>1624</v>
      </c>
      <c r="E19" s="161"/>
      <c r="F19" s="161">
        <v>1</v>
      </c>
      <c r="G19" s="161"/>
      <c r="H19" s="161"/>
      <c r="I19" s="161"/>
      <c r="J19" s="161">
        <v>1</v>
      </c>
      <c r="K19" s="161"/>
      <c r="L19" s="161"/>
      <c r="M19" s="161"/>
      <c r="N19" s="161"/>
      <c r="O19" s="161">
        <v>1</v>
      </c>
      <c r="P19" s="161"/>
      <c r="Q19" s="252">
        <f>SUM(Tabla2[[#This Row],[Ene]:[Dic]])</f>
        <v>3</v>
      </c>
      <c r="R19" s="160" t="s">
        <v>443</v>
      </c>
      <c r="S19" s="160"/>
      <c r="T19" s="160"/>
      <c r="U19" s="160"/>
      <c r="V19" s="239" t="s">
        <v>1282</v>
      </c>
    </row>
    <row r="20" spans="2:50" s="58" customFormat="1" ht="75" x14ac:dyDescent="0.25">
      <c r="B20" s="160" t="s">
        <v>1300</v>
      </c>
      <c r="C20" s="160" t="s">
        <v>1378</v>
      </c>
      <c r="D20" s="160" t="s">
        <v>1625</v>
      </c>
      <c r="E20" s="161"/>
      <c r="F20" s="161"/>
      <c r="G20" s="161"/>
      <c r="H20" s="161">
        <v>1</v>
      </c>
      <c r="I20" s="161"/>
      <c r="J20" s="161"/>
      <c r="K20" s="161"/>
      <c r="L20" s="161">
        <v>1</v>
      </c>
      <c r="M20" s="161"/>
      <c r="N20" s="161">
        <v>1</v>
      </c>
      <c r="O20" s="161"/>
      <c r="P20" s="161"/>
      <c r="Q20" s="252">
        <f>SUM(Tabla2[[#This Row],[Ene]:[Dic]])</f>
        <v>3</v>
      </c>
      <c r="R20" s="160" t="s">
        <v>444</v>
      </c>
      <c r="S20" s="160" t="s">
        <v>453</v>
      </c>
      <c r="T20" s="160"/>
      <c r="U20" s="160"/>
      <c r="V20" s="239" t="s">
        <v>1282</v>
      </c>
    </row>
    <row r="21" spans="2:50" s="58" customFormat="1" ht="30" x14ac:dyDescent="0.25">
      <c r="B21" s="160" t="s">
        <v>1300</v>
      </c>
      <c r="C21" s="160" t="s">
        <v>1379</v>
      </c>
      <c r="D21" s="160" t="s">
        <v>1626</v>
      </c>
      <c r="E21" s="161"/>
      <c r="F21" s="161"/>
      <c r="G21" s="161">
        <v>1</v>
      </c>
      <c r="H21" s="161"/>
      <c r="I21" s="161"/>
      <c r="J21" s="161">
        <v>1</v>
      </c>
      <c r="K21" s="161"/>
      <c r="L21" s="161"/>
      <c r="M21" s="161">
        <v>1</v>
      </c>
      <c r="N21" s="161"/>
      <c r="O21" s="161"/>
      <c r="P21" s="161">
        <v>1</v>
      </c>
      <c r="Q21" s="252">
        <f>SUM(Tabla2[[#This Row],[Ene]:[Dic]])</f>
        <v>4</v>
      </c>
      <c r="R21" s="160" t="s">
        <v>444</v>
      </c>
      <c r="S21" s="160" t="s">
        <v>453</v>
      </c>
      <c r="T21" s="160"/>
      <c r="U21" s="160"/>
      <c r="V21" s="239" t="s">
        <v>1282</v>
      </c>
    </row>
    <row r="22" spans="2:50" s="58" customFormat="1" ht="45" x14ac:dyDescent="0.25">
      <c r="B22" s="160" t="s">
        <v>1301</v>
      </c>
      <c r="C22" s="160" t="s">
        <v>1380</v>
      </c>
      <c r="D22" s="160" t="s">
        <v>1627</v>
      </c>
      <c r="E22" s="161"/>
      <c r="F22" s="161"/>
      <c r="G22" s="161">
        <v>1</v>
      </c>
      <c r="H22" s="161"/>
      <c r="I22" s="161"/>
      <c r="J22" s="161">
        <v>1</v>
      </c>
      <c r="K22" s="161"/>
      <c r="L22" s="161"/>
      <c r="M22" s="161">
        <v>1</v>
      </c>
      <c r="N22" s="161"/>
      <c r="O22" s="161"/>
      <c r="P22" s="161">
        <v>1</v>
      </c>
      <c r="Q22" s="252">
        <f>SUM(Tabla2[[#This Row],[Ene]:[Dic]])</f>
        <v>4</v>
      </c>
      <c r="R22" s="160" t="s">
        <v>444</v>
      </c>
      <c r="S22" s="160" t="s">
        <v>443</v>
      </c>
      <c r="T22" s="160"/>
      <c r="U22" s="160" t="s">
        <v>1842</v>
      </c>
      <c r="V22" s="239" t="s">
        <v>1286</v>
      </c>
    </row>
    <row r="23" spans="2:50" s="58" customFormat="1" ht="45" x14ac:dyDescent="0.25">
      <c r="B23" s="160" t="s">
        <v>1302</v>
      </c>
      <c r="C23" s="160" t="s">
        <v>1381</v>
      </c>
      <c r="D23" s="160" t="s">
        <v>1628</v>
      </c>
      <c r="E23" s="161"/>
      <c r="F23" s="161"/>
      <c r="G23" s="161">
        <v>1</v>
      </c>
      <c r="H23" s="161"/>
      <c r="I23" s="161"/>
      <c r="J23" s="161">
        <v>1</v>
      </c>
      <c r="K23" s="161"/>
      <c r="L23" s="161"/>
      <c r="M23" s="161">
        <v>1</v>
      </c>
      <c r="N23" s="161"/>
      <c r="O23" s="161"/>
      <c r="P23" s="161">
        <v>1</v>
      </c>
      <c r="Q23" s="252">
        <f>SUM(Tabla2[[#This Row],[Ene]:[Dic]])</f>
        <v>4</v>
      </c>
      <c r="R23" s="160" t="s">
        <v>443</v>
      </c>
      <c r="S23" s="160"/>
      <c r="T23" s="160"/>
      <c r="U23" s="160"/>
      <c r="V23" s="239" t="s">
        <v>1286</v>
      </c>
    </row>
    <row r="24" spans="2:50" s="58" customFormat="1" ht="30" x14ac:dyDescent="0.25">
      <c r="B24" s="160" t="s">
        <v>1303</v>
      </c>
      <c r="C24" s="160" t="s">
        <v>1382</v>
      </c>
      <c r="D24" s="160" t="s">
        <v>1629</v>
      </c>
      <c r="E24" s="161"/>
      <c r="F24" s="161"/>
      <c r="G24" s="161">
        <v>1</v>
      </c>
      <c r="H24" s="161"/>
      <c r="I24" s="161"/>
      <c r="J24" s="161">
        <v>1</v>
      </c>
      <c r="K24" s="161"/>
      <c r="L24" s="161"/>
      <c r="M24" s="161">
        <v>1</v>
      </c>
      <c r="N24" s="161"/>
      <c r="O24" s="161"/>
      <c r="P24" s="161">
        <v>1</v>
      </c>
      <c r="Q24" s="252">
        <f>SUM(Tabla2[[#This Row],[Ene]:[Dic]])</f>
        <v>4</v>
      </c>
      <c r="R24" s="160" t="s">
        <v>443</v>
      </c>
      <c r="S24" s="160"/>
      <c r="T24" s="160"/>
      <c r="U24" s="160"/>
      <c r="V24" s="239" t="s">
        <v>1286</v>
      </c>
    </row>
    <row r="25" spans="2:50" s="58" customFormat="1" ht="45" x14ac:dyDescent="0.25">
      <c r="B25" s="160" t="s">
        <v>1304</v>
      </c>
      <c r="C25" s="160" t="s">
        <v>1383</v>
      </c>
      <c r="D25" s="160" t="s">
        <v>1630</v>
      </c>
      <c r="E25" s="161"/>
      <c r="F25" s="161"/>
      <c r="G25" s="161">
        <v>1</v>
      </c>
      <c r="H25" s="161"/>
      <c r="I25" s="161"/>
      <c r="J25" s="161">
        <v>1</v>
      </c>
      <c r="K25" s="161"/>
      <c r="L25" s="161"/>
      <c r="M25" s="161">
        <v>1</v>
      </c>
      <c r="N25" s="161"/>
      <c r="O25" s="161"/>
      <c r="P25" s="161">
        <v>1</v>
      </c>
      <c r="Q25" s="252">
        <f>SUM(Tabla2[[#This Row],[Ene]:[Dic]])</f>
        <v>4</v>
      </c>
      <c r="R25" s="160" t="s">
        <v>444</v>
      </c>
      <c r="S25" s="160"/>
      <c r="T25" s="160"/>
      <c r="U25" s="160"/>
      <c r="V25" s="239" t="s">
        <v>1286</v>
      </c>
    </row>
    <row r="26" spans="2:50" s="58" customFormat="1" ht="45" x14ac:dyDescent="0.25">
      <c r="B26" s="160" t="s">
        <v>1304</v>
      </c>
      <c r="C26" s="160" t="s">
        <v>1384</v>
      </c>
      <c r="D26" s="160" t="s">
        <v>1631</v>
      </c>
      <c r="E26" s="161"/>
      <c r="F26" s="161"/>
      <c r="G26" s="161">
        <v>1</v>
      </c>
      <c r="H26" s="161"/>
      <c r="I26" s="161"/>
      <c r="J26" s="161">
        <v>1</v>
      </c>
      <c r="K26" s="161"/>
      <c r="L26" s="161"/>
      <c r="M26" s="161">
        <v>1</v>
      </c>
      <c r="N26" s="161"/>
      <c r="O26" s="161"/>
      <c r="P26" s="161">
        <v>1</v>
      </c>
      <c r="Q26" s="252">
        <f>SUM(Tabla2[[#This Row],[Ene]:[Dic]])</f>
        <v>4</v>
      </c>
      <c r="R26" s="160" t="s">
        <v>443</v>
      </c>
      <c r="S26" s="160"/>
      <c r="T26" s="160"/>
      <c r="U26" s="160"/>
      <c r="V26" s="239" t="s">
        <v>1286</v>
      </c>
    </row>
    <row r="27" spans="2:50" s="58" customFormat="1" ht="75" x14ac:dyDescent="0.25">
      <c r="B27" s="160" t="s">
        <v>1334</v>
      </c>
      <c r="C27" s="160" t="s">
        <v>1385</v>
      </c>
      <c r="D27" s="160" t="s">
        <v>1632</v>
      </c>
      <c r="E27" s="161">
        <v>1</v>
      </c>
      <c r="F27" s="161">
        <v>1</v>
      </c>
      <c r="G27" s="161">
        <v>1</v>
      </c>
      <c r="H27" s="161">
        <v>1</v>
      </c>
      <c r="I27" s="161">
        <v>1</v>
      </c>
      <c r="J27" s="161">
        <v>1</v>
      </c>
      <c r="K27" s="161">
        <v>1</v>
      </c>
      <c r="L27" s="161">
        <v>1</v>
      </c>
      <c r="M27" s="161">
        <v>1</v>
      </c>
      <c r="N27" s="161">
        <v>1</v>
      </c>
      <c r="O27" s="161">
        <v>1</v>
      </c>
      <c r="P27" s="161">
        <v>1</v>
      </c>
      <c r="Q27" s="252">
        <f>SUM(Tabla2[[#This Row],[Ene]:[Dic]])</f>
        <v>12</v>
      </c>
      <c r="R27" s="160" t="s">
        <v>443</v>
      </c>
      <c r="S27" s="160"/>
      <c r="T27" s="160"/>
      <c r="U27" s="160"/>
      <c r="V27" s="239" t="s">
        <v>1286</v>
      </c>
    </row>
    <row r="28" spans="2:50" s="58" customFormat="1" ht="135" x14ac:dyDescent="0.25">
      <c r="B28" s="160" t="s">
        <v>1334</v>
      </c>
      <c r="C28" s="160" t="s">
        <v>1386</v>
      </c>
      <c r="D28" s="160" t="s">
        <v>1633</v>
      </c>
      <c r="E28" s="161"/>
      <c r="F28" s="161"/>
      <c r="G28" s="161">
        <v>1</v>
      </c>
      <c r="H28" s="161"/>
      <c r="I28" s="161"/>
      <c r="J28" s="161"/>
      <c r="K28" s="161"/>
      <c r="L28" s="161"/>
      <c r="M28" s="161">
        <v>1</v>
      </c>
      <c r="N28" s="161"/>
      <c r="O28" s="161"/>
      <c r="P28" s="161"/>
      <c r="Q28" s="252">
        <f>SUM(Tabla2[[#This Row],[Ene]:[Dic]])</f>
        <v>2</v>
      </c>
      <c r="R28" s="160" t="s">
        <v>444</v>
      </c>
      <c r="S28" s="160" t="s">
        <v>443</v>
      </c>
      <c r="T28" s="160"/>
      <c r="U28" s="160"/>
      <c r="V28" s="239" t="s">
        <v>1286</v>
      </c>
    </row>
    <row r="29" spans="2:50" s="58" customFormat="1" ht="59.25" customHeight="1" x14ac:dyDescent="0.25">
      <c r="B29" s="160" t="s">
        <v>1334</v>
      </c>
      <c r="C29" s="160" t="s">
        <v>1387</v>
      </c>
      <c r="D29" s="160" t="s">
        <v>1634</v>
      </c>
      <c r="E29" s="161"/>
      <c r="F29" s="161"/>
      <c r="G29" s="161">
        <v>1</v>
      </c>
      <c r="H29" s="161"/>
      <c r="I29" s="161"/>
      <c r="J29" s="161">
        <v>1</v>
      </c>
      <c r="K29" s="161"/>
      <c r="L29" s="161"/>
      <c r="M29" s="161">
        <v>1</v>
      </c>
      <c r="N29" s="161"/>
      <c r="O29" s="161"/>
      <c r="P29" s="161">
        <v>1</v>
      </c>
      <c r="Q29" s="252">
        <f>SUM(Tabla2[[#This Row],[Ene]:[Dic]])</f>
        <v>4</v>
      </c>
      <c r="R29" s="160" t="s">
        <v>444</v>
      </c>
      <c r="S29" s="160" t="s">
        <v>453</v>
      </c>
      <c r="T29" s="160"/>
      <c r="U29" s="160"/>
      <c r="V29" s="239" t="s">
        <v>1286</v>
      </c>
    </row>
    <row r="30" spans="2:50" s="58" customFormat="1" ht="105" x14ac:dyDescent="0.25">
      <c r="B30" s="160" t="s">
        <v>1304</v>
      </c>
      <c r="C30" s="160" t="s">
        <v>1388</v>
      </c>
      <c r="D30" s="160" t="s">
        <v>1635</v>
      </c>
      <c r="E30" s="161"/>
      <c r="F30" s="161"/>
      <c r="G30" s="161"/>
      <c r="H30" s="161"/>
      <c r="I30" s="161"/>
      <c r="J30" s="161">
        <v>1</v>
      </c>
      <c r="K30" s="161"/>
      <c r="L30" s="161"/>
      <c r="M30" s="161"/>
      <c r="N30" s="161"/>
      <c r="O30" s="161"/>
      <c r="P30" s="161"/>
      <c r="Q30" s="252">
        <f>SUM(Tabla2[[#This Row],[Ene]:[Dic]])</f>
        <v>1</v>
      </c>
      <c r="R30" s="160" t="s">
        <v>444</v>
      </c>
      <c r="S30" s="160"/>
      <c r="T30" s="160"/>
      <c r="U30" s="160" t="s">
        <v>1843</v>
      </c>
      <c r="V30" s="239" t="s">
        <v>1286</v>
      </c>
    </row>
    <row r="31" spans="2:50" s="58" customFormat="1" ht="120" x14ac:dyDescent="0.25">
      <c r="B31" s="160" t="s">
        <v>1336</v>
      </c>
      <c r="C31" s="160" t="s">
        <v>1389</v>
      </c>
      <c r="D31" s="160" t="s">
        <v>1636</v>
      </c>
      <c r="E31" s="161"/>
      <c r="F31" s="161"/>
      <c r="G31" s="161">
        <v>1</v>
      </c>
      <c r="H31" s="161"/>
      <c r="I31" s="161"/>
      <c r="J31" s="161">
        <v>1</v>
      </c>
      <c r="K31" s="161"/>
      <c r="L31" s="161"/>
      <c r="M31" s="161">
        <v>1</v>
      </c>
      <c r="N31" s="161"/>
      <c r="O31" s="161"/>
      <c r="P31" s="161">
        <v>1</v>
      </c>
      <c r="Q31" s="252">
        <f>SUM(Tabla2[[#This Row],[Ene]:[Dic]])</f>
        <v>4</v>
      </c>
      <c r="R31" s="160" t="s">
        <v>443</v>
      </c>
      <c r="S31" s="160"/>
      <c r="T31" s="160"/>
      <c r="U31" s="160" t="s">
        <v>1844</v>
      </c>
      <c r="V31" s="239" t="s">
        <v>1286</v>
      </c>
    </row>
    <row r="32" spans="2:50" s="58" customFormat="1" ht="60" x14ac:dyDescent="0.25">
      <c r="B32" s="160" t="s">
        <v>1337</v>
      </c>
      <c r="C32" s="160" t="s">
        <v>1390</v>
      </c>
      <c r="D32" s="160" t="s">
        <v>1637</v>
      </c>
      <c r="E32" s="161"/>
      <c r="F32" s="161"/>
      <c r="G32" s="161">
        <v>1</v>
      </c>
      <c r="H32" s="161"/>
      <c r="I32" s="161"/>
      <c r="J32" s="161">
        <v>1</v>
      </c>
      <c r="K32" s="161"/>
      <c r="L32" s="161"/>
      <c r="M32" s="161">
        <v>1</v>
      </c>
      <c r="N32" s="161"/>
      <c r="O32" s="161"/>
      <c r="P32" s="161">
        <v>1</v>
      </c>
      <c r="Q32" s="252">
        <f>SUM(Tabla2[[#This Row],[Ene]:[Dic]])</f>
        <v>4</v>
      </c>
      <c r="R32" s="160" t="s">
        <v>452</v>
      </c>
      <c r="S32" s="160"/>
      <c r="T32" s="160"/>
      <c r="U32" s="160" t="s">
        <v>1845</v>
      </c>
      <c r="V32" s="239" t="s">
        <v>1286</v>
      </c>
    </row>
    <row r="33" spans="2:22" s="58" customFormat="1" ht="39.75" customHeight="1" x14ac:dyDescent="0.25">
      <c r="B33" s="160" t="s">
        <v>1338</v>
      </c>
      <c r="C33" s="160" t="s">
        <v>1391</v>
      </c>
      <c r="D33" s="160" t="s">
        <v>1638</v>
      </c>
      <c r="E33" s="161"/>
      <c r="F33" s="161"/>
      <c r="G33" s="161">
        <v>1</v>
      </c>
      <c r="H33" s="161"/>
      <c r="I33" s="161"/>
      <c r="J33" s="161">
        <v>1</v>
      </c>
      <c r="K33" s="161"/>
      <c r="L33" s="161"/>
      <c r="M33" s="161">
        <v>1</v>
      </c>
      <c r="N33" s="161"/>
      <c r="O33" s="161"/>
      <c r="P33" s="161">
        <v>1</v>
      </c>
      <c r="Q33" s="252">
        <f>SUM(Tabla2[[#This Row],[Ene]:[Dic]])</f>
        <v>4</v>
      </c>
      <c r="R33" s="160" t="s">
        <v>444</v>
      </c>
      <c r="S33" s="160" t="s">
        <v>443</v>
      </c>
      <c r="T33" s="160"/>
      <c r="U33" s="160"/>
      <c r="V33" s="239" t="s">
        <v>1286</v>
      </c>
    </row>
    <row r="34" spans="2:22" s="58" customFormat="1" ht="52.5" customHeight="1" x14ac:dyDescent="0.25">
      <c r="B34" s="160" t="s">
        <v>1305</v>
      </c>
      <c r="C34" s="160" t="s">
        <v>1392</v>
      </c>
      <c r="D34" s="160" t="s">
        <v>1639</v>
      </c>
      <c r="E34" s="161"/>
      <c r="F34" s="161"/>
      <c r="G34" s="161">
        <v>1</v>
      </c>
      <c r="H34" s="161"/>
      <c r="I34" s="161"/>
      <c r="J34" s="161">
        <v>1</v>
      </c>
      <c r="K34" s="161"/>
      <c r="L34" s="161"/>
      <c r="M34" s="161">
        <v>1</v>
      </c>
      <c r="N34" s="161"/>
      <c r="O34" s="161"/>
      <c r="P34" s="161">
        <v>1</v>
      </c>
      <c r="Q34" s="252">
        <f>SUM(Tabla2[[#This Row],[Ene]:[Dic]])</f>
        <v>4</v>
      </c>
      <c r="R34" s="160" t="s">
        <v>443</v>
      </c>
      <c r="S34" s="160"/>
      <c r="T34" s="160"/>
      <c r="U34" s="160"/>
      <c r="V34" s="239" t="s">
        <v>1283</v>
      </c>
    </row>
    <row r="35" spans="2:22" s="58" customFormat="1" ht="45" customHeight="1" x14ac:dyDescent="0.25">
      <c r="B35" s="160" t="s">
        <v>1306</v>
      </c>
      <c r="C35" s="160" t="s">
        <v>1393</v>
      </c>
      <c r="D35" s="511" t="s">
        <v>1640</v>
      </c>
      <c r="E35" s="161"/>
      <c r="F35" s="161"/>
      <c r="G35" s="161">
        <v>1</v>
      </c>
      <c r="H35" s="161"/>
      <c r="I35" s="161"/>
      <c r="J35" s="161">
        <v>1</v>
      </c>
      <c r="K35" s="161"/>
      <c r="L35" s="161"/>
      <c r="M35" s="161">
        <v>1</v>
      </c>
      <c r="N35" s="161"/>
      <c r="O35" s="161"/>
      <c r="P35" s="161">
        <v>1</v>
      </c>
      <c r="Q35" s="252">
        <f>SUM(Tabla2[[#This Row],[Ene]:[Dic]])</f>
        <v>4</v>
      </c>
      <c r="R35" s="160" t="s">
        <v>443</v>
      </c>
      <c r="S35" s="160"/>
      <c r="T35" s="160"/>
      <c r="U35" s="160"/>
      <c r="V35" s="239" t="s">
        <v>1292</v>
      </c>
    </row>
    <row r="36" spans="2:22" s="58" customFormat="1" ht="75" x14ac:dyDescent="0.25">
      <c r="B36" s="160" t="s">
        <v>1306</v>
      </c>
      <c r="C36" s="160" t="s">
        <v>1394</v>
      </c>
      <c r="D36" s="511" t="s">
        <v>1641</v>
      </c>
      <c r="E36" s="161"/>
      <c r="F36" s="161"/>
      <c r="G36" s="161"/>
      <c r="H36" s="161">
        <v>1</v>
      </c>
      <c r="I36" s="161"/>
      <c r="J36" s="161"/>
      <c r="K36" s="161">
        <v>1</v>
      </c>
      <c r="L36" s="161"/>
      <c r="M36" s="161"/>
      <c r="N36" s="161"/>
      <c r="O36" s="161"/>
      <c r="P36" s="161">
        <v>1</v>
      </c>
      <c r="Q36" s="252">
        <f>SUM(Tabla2[[#This Row],[Ene]:[Dic]])</f>
        <v>3</v>
      </c>
      <c r="R36" s="160" t="s">
        <v>443</v>
      </c>
      <c r="S36" s="160" t="s">
        <v>447</v>
      </c>
      <c r="T36" s="160"/>
      <c r="U36" s="160"/>
      <c r="V36" s="239" t="s">
        <v>1292</v>
      </c>
    </row>
    <row r="37" spans="2:22" s="58" customFormat="1" ht="45" x14ac:dyDescent="0.25">
      <c r="B37" s="160" t="s">
        <v>1307</v>
      </c>
      <c r="C37" s="160" t="s">
        <v>1395</v>
      </c>
      <c r="D37" s="160" t="s">
        <v>1642</v>
      </c>
      <c r="E37" s="161"/>
      <c r="F37" s="161"/>
      <c r="G37" s="161">
        <v>1</v>
      </c>
      <c r="H37" s="161"/>
      <c r="I37" s="161"/>
      <c r="J37" s="161">
        <v>1</v>
      </c>
      <c r="K37" s="161"/>
      <c r="L37" s="161"/>
      <c r="M37" s="161">
        <v>1</v>
      </c>
      <c r="N37" s="161"/>
      <c r="O37" s="161"/>
      <c r="P37" s="161">
        <v>1</v>
      </c>
      <c r="Q37" s="252">
        <f>SUM(Tabla2[[#This Row],[Ene]:[Dic]])</f>
        <v>4</v>
      </c>
      <c r="R37" s="160" t="s">
        <v>455</v>
      </c>
      <c r="S37" s="160"/>
      <c r="T37" s="160"/>
      <c r="U37" s="160"/>
      <c r="V37" s="239" t="s">
        <v>1288</v>
      </c>
    </row>
    <row r="38" spans="2:22" s="58" customFormat="1" ht="45" customHeight="1" x14ac:dyDescent="0.25">
      <c r="B38" s="160" t="s">
        <v>1307</v>
      </c>
      <c r="C38" s="160" t="s">
        <v>1396</v>
      </c>
      <c r="D38" s="160" t="s">
        <v>1643</v>
      </c>
      <c r="E38" s="161"/>
      <c r="F38" s="161">
        <v>1</v>
      </c>
      <c r="G38" s="161"/>
      <c r="H38" s="161"/>
      <c r="I38" s="161"/>
      <c r="J38" s="161"/>
      <c r="K38" s="161"/>
      <c r="L38" s="161"/>
      <c r="M38" s="161"/>
      <c r="N38" s="161"/>
      <c r="O38" s="161"/>
      <c r="P38" s="161"/>
      <c r="Q38" s="252">
        <f>SUM(Tabla2[[#This Row],[Ene]:[Dic]])</f>
        <v>1</v>
      </c>
      <c r="R38" s="160" t="s">
        <v>447</v>
      </c>
      <c r="S38" s="160"/>
      <c r="T38" s="160"/>
      <c r="U38" s="160"/>
      <c r="V38" s="239" t="s">
        <v>1288</v>
      </c>
    </row>
    <row r="39" spans="2:22" s="58" customFormat="1" ht="53.25" customHeight="1" x14ac:dyDescent="0.25">
      <c r="B39" s="160" t="s">
        <v>1307</v>
      </c>
      <c r="C39" s="160" t="s">
        <v>1397</v>
      </c>
      <c r="D39" s="160" t="s">
        <v>1644</v>
      </c>
      <c r="E39" s="161"/>
      <c r="F39" s="161"/>
      <c r="G39" s="161"/>
      <c r="H39" s="161">
        <v>1</v>
      </c>
      <c r="I39" s="161"/>
      <c r="J39" s="161"/>
      <c r="K39" s="161"/>
      <c r="L39" s="161"/>
      <c r="M39" s="161"/>
      <c r="N39" s="161"/>
      <c r="O39" s="161"/>
      <c r="P39" s="161"/>
      <c r="Q39" s="252">
        <f>SUM(Tabla2[[#This Row],[Ene]:[Dic]])</f>
        <v>1</v>
      </c>
      <c r="R39" s="160" t="s">
        <v>443</v>
      </c>
      <c r="S39" s="160"/>
      <c r="T39" s="160"/>
      <c r="U39" s="160"/>
      <c r="V39" s="239" t="s">
        <v>1288</v>
      </c>
    </row>
    <row r="40" spans="2:22" s="58" customFormat="1" ht="30" x14ac:dyDescent="0.25">
      <c r="B40" s="160" t="s">
        <v>1307</v>
      </c>
      <c r="C40" s="160" t="s">
        <v>1398</v>
      </c>
      <c r="D40" s="160" t="s">
        <v>1645</v>
      </c>
      <c r="E40" s="161"/>
      <c r="F40" s="161"/>
      <c r="G40" s="161"/>
      <c r="H40" s="161"/>
      <c r="I40" s="161"/>
      <c r="J40" s="161"/>
      <c r="K40" s="161"/>
      <c r="L40" s="161">
        <v>1</v>
      </c>
      <c r="M40" s="161"/>
      <c r="N40" s="161"/>
      <c r="O40" s="161"/>
      <c r="P40" s="161"/>
      <c r="Q40" s="252">
        <f>SUM(Tabla2[[#This Row],[Ene]:[Dic]])</f>
        <v>1</v>
      </c>
      <c r="R40" s="160" t="s">
        <v>443</v>
      </c>
      <c r="S40" s="160"/>
      <c r="T40" s="160"/>
      <c r="U40" s="160" t="s">
        <v>1846</v>
      </c>
      <c r="V40" s="239" t="s">
        <v>1288</v>
      </c>
    </row>
    <row r="41" spans="2:22" s="58" customFormat="1" ht="30" x14ac:dyDescent="0.25">
      <c r="B41" s="160" t="s">
        <v>1308</v>
      </c>
      <c r="C41" s="160" t="s">
        <v>1399</v>
      </c>
      <c r="D41" s="160" t="s">
        <v>1646</v>
      </c>
      <c r="E41" s="161"/>
      <c r="F41" s="161"/>
      <c r="G41" s="161"/>
      <c r="H41" s="161"/>
      <c r="I41" s="161"/>
      <c r="J41" s="161">
        <v>1</v>
      </c>
      <c r="K41" s="161"/>
      <c r="L41" s="161"/>
      <c r="M41" s="161"/>
      <c r="N41" s="161"/>
      <c r="O41" s="161"/>
      <c r="P41" s="161"/>
      <c r="Q41" s="252">
        <f>SUM(Tabla2[[#This Row],[Ene]:[Dic]])</f>
        <v>1</v>
      </c>
      <c r="R41" s="160" t="s">
        <v>1847</v>
      </c>
      <c r="S41" s="160"/>
      <c r="T41" s="160"/>
      <c r="U41" s="160"/>
      <c r="V41" s="239" t="s">
        <v>1288</v>
      </c>
    </row>
    <row r="42" spans="2:22" s="58" customFormat="1" ht="45" x14ac:dyDescent="0.25">
      <c r="B42" s="160" t="s">
        <v>1308</v>
      </c>
      <c r="C42" s="160" t="s">
        <v>1400</v>
      </c>
      <c r="D42" s="303" t="s">
        <v>1647</v>
      </c>
      <c r="E42" s="161"/>
      <c r="F42" s="161"/>
      <c r="G42" s="161"/>
      <c r="H42" s="161"/>
      <c r="I42" s="161"/>
      <c r="J42" s="161"/>
      <c r="K42" s="161"/>
      <c r="L42" s="161"/>
      <c r="M42" s="161">
        <v>1</v>
      </c>
      <c r="N42" s="161"/>
      <c r="O42" s="161"/>
      <c r="P42" s="161"/>
      <c r="Q42" s="252">
        <f>SUM(Tabla2[[#This Row],[Ene]:[Dic]])</f>
        <v>1</v>
      </c>
      <c r="R42" s="160" t="s">
        <v>443</v>
      </c>
      <c r="S42" s="160"/>
      <c r="T42" s="160"/>
      <c r="U42" s="160"/>
      <c r="V42" s="239" t="s">
        <v>1288</v>
      </c>
    </row>
    <row r="43" spans="2:22" s="58" customFormat="1" ht="42.75" customHeight="1" x14ac:dyDescent="0.25">
      <c r="B43" s="160" t="s">
        <v>1309</v>
      </c>
      <c r="C43" s="160" t="s">
        <v>1401</v>
      </c>
      <c r="D43" s="160" t="s">
        <v>1648</v>
      </c>
      <c r="E43" s="161"/>
      <c r="F43" s="161"/>
      <c r="G43" s="161">
        <v>1</v>
      </c>
      <c r="H43" s="161"/>
      <c r="I43" s="161"/>
      <c r="J43" s="161">
        <v>1</v>
      </c>
      <c r="K43" s="161"/>
      <c r="L43" s="161"/>
      <c r="M43" s="161">
        <v>1</v>
      </c>
      <c r="N43" s="161"/>
      <c r="O43" s="161"/>
      <c r="P43" s="161">
        <v>1</v>
      </c>
      <c r="Q43" s="252">
        <f>SUM(Tabla2[[#This Row],[Ene]:[Dic]])</f>
        <v>4</v>
      </c>
      <c r="R43" s="160" t="s">
        <v>443</v>
      </c>
      <c r="S43" s="160"/>
      <c r="T43" s="160"/>
      <c r="U43" s="160"/>
      <c r="V43" s="239" t="s">
        <v>1288</v>
      </c>
    </row>
    <row r="44" spans="2:22" s="58" customFormat="1" ht="30" x14ac:dyDescent="0.25">
      <c r="B44" s="160" t="s">
        <v>1309</v>
      </c>
      <c r="C44" s="160" t="s">
        <v>1402</v>
      </c>
      <c r="D44" s="160" t="s">
        <v>1649</v>
      </c>
      <c r="E44" s="161"/>
      <c r="F44" s="161"/>
      <c r="G44" s="161">
        <v>1</v>
      </c>
      <c r="H44" s="161"/>
      <c r="I44" s="161"/>
      <c r="J44" s="161">
        <v>1</v>
      </c>
      <c r="K44" s="161"/>
      <c r="L44" s="161"/>
      <c r="M44" s="161">
        <v>1</v>
      </c>
      <c r="N44" s="161"/>
      <c r="O44" s="161"/>
      <c r="P44" s="161">
        <v>1</v>
      </c>
      <c r="Q44" s="252">
        <f>SUM(Tabla2[[#This Row],[Ene]:[Dic]])</f>
        <v>4</v>
      </c>
      <c r="R44" s="160" t="s">
        <v>443</v>
      </c>
      <c r="S44" s="160"/>
      <c r="T44" s="160"/>
      <c r="U44" s="160"/>
      <c r="V44" s="239" t="s">
        <v>1288</v>
      </c>
    </row>
    <row r="45" spans="2:22" s="58" customFormat="1" ht="30" x14ac:dyDescent="0.25">
      <c r="B45" s="160" t="s">
        <v>1309</v>
      </c>
      <c r="C45" s="160" t="s">
        <v>1403</v>
      </c>
      <c r="D45" s="160" t="s">
        <v>1650</v>
      </c>
      <c r="E45" s="161"/>
      <c r="F45" s="161"/>
      <c r="G45" s="161">
        <v>1</v>
      </c>
      <c r="H45" s="161"/>
      <c r="I45" s="161"/>
      <c r="J45" s="161">
        <v>1</v>
      </c>
      <c r="K45" s="161"/>
      <c r="L45" s="161"/>
      <c r="M45" s="161">
        <v>1</v>
      </c>
      <c r="N45" s="161"/>
      <c r="O45" s="161"/>
      <c r="P45" s="161">
        <v>1</v>
      </c>
      <c r="Q45" s="252">
        <f>SUM(Tabla2[[#This Row],[Ene]:[Dic]])</f>
        <v>4</v>
      </c>
      <c r="R45" s="160" t="s">
        <v>443</v>
      </c>
      <c r="S45" s="160"/>
      <c r="T45" s="160"/>
      <c r="U45" s="160"/>
      <c r="V45" s="239" t="s">
        <v>1288</v>
      </c>
    </row>
    <row r="46" spans="2:22" s="58" customFormat="1" ht="30" x14ac:dyDescent="0.25">
      <c r="B46" s="160" t="s">
        <v>1309</v>
      </c>
      <c r="C46" s="160" t="s">
        <v>1404</v>
      </c>
      <c r="D46" s="160" t="s">
        <v>1651</v>
      </c>
      <c r="E46" s="161"/>
      <c r="F46" s="161"/>
      <c r="G46" s="161">
        <v>1</v>
      </c>
      <c r="H46" s="161"/>
      <c r="I46" s="161"/>
      <c r="J46" s="161">
        <v>1</v>
      </c>
      <c r="K46" s="161"/>
      <c r="L46" s="161"/>
      <c r="M46" s="161">
        <v>1</v>
      </c>
      <c r="N46" s="161"/>
      <c r="O46" s="161"/>
      <c r="P46" s="161">
        <v>1</v>
      </c>
      <c r="Q46" s="252">
        <f>SUM(Tabla2[[#This Row],[Ene]:[Dic]])</f>
        <v>4</v>
      </c>
      <c r="R46" s="160" t="s">
        <v>443</v>
      </c>
      <c r="S46" s="160"/>
      <c r="T46" s="160"/>
      <c r="U46" s="160"/>
      <c r="V46" s="239" t="s">
        <v>1288</v>
      </c>
    </row>
    <row r="47" spans="2:22" s="58" customFormat="1" ht="45" x14ac:dyDescent="0.25">
      <c r="B47" s="160" t="s">
        <v>1309</v>
      </c>
      <c r="C47" s="160" t="s">
        <v>1405</v>
      </c>
      <c r="D47" s="160" t="s">
        <v>1652</v>
      </c>
      <c r="E47" s="161"/>
      <c r="F47" s="161"/>
      <c r="G47" s="161">
        <v>1</v>
      </c>
      <c r="H47" s="161"/>
      <c r="I47" s="161"/>
      <c r="J47" s="161">
        <v>1</v>
      </c>
      <c r="K47" s="161"/>
      <c r="L47" s="161"/>
      <c r="M47" s="161">
        <v>1</v>
      </c>
      <c r="N47" s="161"/>
      <c r="O47" s="161"/>
      <c r="P47" s="161">
        <v>1</v>
      </c>
      <c r="Q47" s="252">
        <f>SUM(Tabla2[[#This Row],[Ene]:[Dic]])</f>
        <v>4</v>
      </c>
      <c r="R47" s="160" t="s">
        <v>443</v>
      </c>
      <c r="S47" s="160"/>
      <c r="T47" s="160"/>
      <c r="U47" s="160"/>
      <c r="V47" s="239" t="s">
        <v>1288</v>
      </c>
    </row>
    <row r="48" spans="2:22" s="58" customFormat="1" ht="30" x14ac:dyDescent="0.25">
      <c r="B48" s="160" t="s">
        <v>1309</v>
      </c>
      <c r="C48" s="160" t="s">
        <v>1406</v>
      </c>
      <c r="D48" s="160" t="s">
        <v>1653</v>
      </c>
      <c r="E48" s="161"/>
      <c r="F48" s="161"/>
      <c r="G48" s="161">
        <v>1</v>
      </c>
      <c r="H48" s="161"/>
      <c r="I48" s="161"/>
      <c r="J48" s="161">
        <v>1</v>
      </c>
      <c r="K48" s="161"/>
      <c r="L48" s="161"/>
      <c r="M48" s="161">
        <v>1</v>
      </c>
      <c r="N48" s="161"/>
      <c r="O48" s="161"/>
      <c r="P48" s="161">
        <v>1</v>
      </c>
      <c r="Q48" s="252">
        <f>SUM(Tabla2[[#This Row],[Ene]:[Dic]])</f>
        <v>4</v>
      </c>
      <c r="R48" s="160" t="s">
        <v>443</v>
      </c>
      <c r="S48" s="160"/>
      <c r="T48" s="160"/>
      <c r="U48" s="160"/>
      <c r="V48" s="239" t="s">
        <v>1288</v>
      </c>
    </row>
    <row r="49" spans="2:22" s="58" customFormat="1" ht="90" x14ac:dyDescent="0.25">
      <c r="B49" s="160" t="s">
        <v>1309</v>
      </c>
      <c r="C49" s="160" t="s">
        <v>1407</v>
      </c>
      <c r="D49" s="160" t="s">
        <v>1654</v>
      </c>
      <c r="E49" s="161"/>
      <c r="F49" s="161"/>
      <c r="G49" s="161">
        <v>1</v>
      </c>
      <c r="H49" s="161"/>
      <c r="I49" s="161"/>
      <c r="J49" s="161">
        <v>1</v>
      </c>
      <c r="K49" s="161"/>
      <c r="L49" s="161"/>
      <c r="M49" s="161">
        <v>1</v>
      </c>
      <c r="N49" s="161"/>
      <c r="O49" s="161"/>
      <c r="P49" s="161">
        <v>1</v>
      </c>
      <c r="Q49" s="252">
        <f>SUM(Tabla2[[#This Row],[Ene]:[Dic]])</f>
        <v>4</v>
      </c>
      <c r="R49" s="160" t="s">
        <v>443</v>
      </c>
      <c r="S49" s="160"/>
      <c r="T49" s="160"/>
      <c r="U49" s="160"/>
      <c r="V49" s="239" t="s">
        <v>1288</v>
      </c>
    </row>
    <row r="50" spans="2:22" s="58" customFormat="1" ht="60" x14ac:dyDescent="0.25">
      <c r="B50" s="160" t="s">
        <v>1309</v>
      </c>
      <c r="C50" s="160" t="s">
        <v>1408</v>
      </c>
      <c r="D50" s="160" t="s">
        <v>1655</v>
      </c>
      <c r="E50" s="161"/>
      <c r="F50" s="161"/>
      <c r="G50" s="161">
        <v>1</v>
      </c>
      <c r="H50" s="161"/>
      <c r="I50" s="161"/>
      <c r="J50" s="161">
        <v>1</v>
      </c>
      <c r="K50" s="161"/>
      <c r="L50" s="161"/>
      <c r="M50" s="161">
        <v>1</v>
      </c>
      <c r="N50" s="161"/>
      <c r="O50" s="161"/>
      <c r="P50" s="161">
        <v>1</v>
      </c>
      <c r="Q50" s="252">
        <f>SUM(Tabla2[[#This Row],[Ene]:[Dic]])</f>
        <v>4</v>
      </c>
      <c r="R50" s="160" t="s">
        <v>443</v>
      </c>
      <c r="S50" s="160"/>
      <c r="T50" s="160"/>
      <c r="U50" s="160"/>
      <c r="V50" s="239" t="s">
        <v>1288</v>
      </c>
    </row>
    <row r="51" spans="2:22" s="58" customFormat="1" ht="30" x14ac:dyDescent="0.25">
      <c r="B51" s="160" t="s">
        <v>1310</v>
      </c>
      <c r="C51" s="160" t="s">
        <v>1409</v>
      </c>
      <c r="D51" s="303" t="s">
        <v>1656</v>
      </c>
      <c r="E51" s="161">
        <v>1</v>
      </c>
      <c r="F51" s="161">
        <v>1</v>
      </c>
      <c r="G51" s="161">
        <v>1</v>
      </c>
      <c r="H51" s="161">
        <v>1</v>
      </c>
      <c r="I51" s="161">
        <v>1</v>
      </c>
      <c r="J51" s="161">
        <v>1</v>
      </c>
      <c r="K51" s="161">
        <v>1</v>
      </c>
      <c r="L51" s="161">
        <v>1</v>
      </c>
      <c r="M51" s="161">
        <v>1</v>
      </c>
      <c r="N51" s="161">
        <v>1</v>
      </c>
      <c r="O51" s="161">
        <v>1</v>
      </c>
      <c r="P51" s="161">
        <v>1</v>
      </c>
      <c r="Q51" s="252">
        <f>SUM(Tabla2[[#This Row],[Ene]:[Dic]])</f>
        <v>12</v>
      </c>
      <c r="R51" s="160" t="s">
        <v>1848</v>
      </c>
      <c r="S51" s="160"/>
      <c r="T51" s="160"/>
      <c r="U51" s="149"/>
      <c r="V51" s="239" t="s">
        <v>572</v>
      </c>
    </row>
    <row r="52" spans="2:22" s="58" customFormat="1" ht="30" x14ac:dyDescent="0.25">
      <c r="B52" s="160" t="s">
        <v>1310</v>
      </c>
      <c r="C52" s="160" t="s">
        <v>1410</v>
      </c>
      <c r="D52" s="160" t="s">
        <v>1657</v>
      </c>
      <c r="E52" s="161"/>
      <c r="F52" s="161"/>
      <c r="G52" s="161">
        <v>1</v>
      </c>
      <c r="H52" s="161"/>
      <c r="I52" s="161"/>
      <c r="J52" s="161">
        <v>1</v>
      </c>
      <c r="K52" s="161"/>
      <c r="L52" s="161"/>
      <c r="M52" s="161">
        <v>1</v>
      </c>
      <c r="N52" s="161"/>
      <c r="O52" s="161"/>
      <c r="P52" s="161">
        <v>1</v>
      </c>
      <c r="Q52" s="252">
        <f>SUM(Tabla2[[#This Row],[Ene]:[Dic]])</f>
        <v>4</v>
      </c>
      <c r="R52" s="160" t="s">
        <v>444</v>
      </c>
      <c r="S52" s="160" t="s">
        <v>453</v>
      </c>
      <c r="T52" s="160"/>
      <c r="U52" s="160"/>
      <c r="V52" s="239" t="s">
        <v>572</v>
      </c>
    </row>
    <row r="53" spans="2:22" s="58" customFormat="1" ht="60" x14ac:dyDescent="0.25">
      <c r="B53" s="160" t="s">
        <v>1310</v>
      </c>
      <c r="C53" s="160" t="s">
        <v>1411</v>
      </c>
      <c r="D53" s="160" t="s">
        <v>1658</v>
      </c>
      <c r="E53" s="161"/>
      <c r="F53" s="161"/>
      <c r="G53" s="161">
        <v>1</v>
      </c>
      <c r="H53" s="161"/>
      <c r="I53" s="161"/>
      <c r="J53" s="161">
        <v>1</v>
      </c>
      <c r="K53" s="161"/>
      <c r="L53" s="161"/>
      <c r="M53" s="161">
        <v>1</v>
      </c>
      <c r="N53" s="161"/>
      <c r="O53" s="161"/>
      <c r="P53" s="161"/>
      <c r="Q53" s="252">
        <f>SUM(Tabla2[[#This Row],[Ene]:[Dic]])</f>
        <v>3</v>
      </c>
      <c r="R53" s="160" t="s">
        <v>443</v>
      </c>
      <c r="S53" s="160"/>
      <c r="T53" s="160"/>
      <c r="U53" s="160"/>
      <c r="V53" s="239" t="s">
        <v>572</v>
      </c>
    </row>
    <row r="54" spans="2:22" s="58" customFormat="1" ht="60" x14ac:dyDescent="0.25">
      <c r="B54" s="160" t="s">
        <v>1310</v>
      </c>
      <c r="C54" s="160" t="s">
        <v>1412</v>
      </c>
      <c r="D54" s="160" t="s">
        <v>1659</v>
      </c>
      <c r="E54" s="161"/>
      <c r="F54" s="161"/>
      <c r="G54" s="161">
        <v>1</v>
      </c>
      <c r="H54" s="161"/>
      <c r="I54" s="161"/>
      <c r="J54" s="161">
        <v>1</v>
      </c>
      <c r="K54" s="161"/>
      <c r="L54" s="161"/>
      <c r="M54" s="161">
        <v>1</v>
      </c>
      <c r="N54" s="161"/>
      <c r="O54" s="161"/>
      <c r="P54" s="161">
        <v>1</v>
      </c>
      <c r="Q54" s="252">
        <f>SUM(Tabla2[[#This Row],[Ene]:[Dic]])</f>
        <v>4</v>
      </c>
      <c r="R54" s="160" t="s">
        <v>452</v>
      </c>
      <c r="S54" s="160"/>
      <c r="T54" s="160"/>
      <c r="U54" s="160"/>
      <c r="V54" s="239" t="s">
        <v>572</v>
      </c>
    </row>
    <row r="55" spans="2:22" s="58" customFormat="1" ht="45" x14ac:dyDescent="0.25">
      <c r="B55" s="160" t="s">
        <v>1312</v>
      </c>
      <c r="C55" s="160" t="s">
        <v>1413</v>
      </c>
      <c r="D55" s="160" t="s">
        <v>1660</v>
      </c>
      <c r="E55" s="161"/>
      <c r="F55" s="161"/>
      <c r="G55" s="161">
        <v>1</v>
      </c>
      <c r="H55" s="161"/>
      <c r="I55" s="161"/>
      <c r="J55" s="161">
        <v>1</v>
      </c>
      <c r="K55" s="161"/>
      <c r="L55" s="161"/>
      <c r="M55" s="161">
        <v>1</v>
      </c>
      <c r="N55" s="161"/>
      <c r="O55" s="161"/>
      <c r="P55" s="161">
        <v>1</v>
      </c>
      <c r="Q55" s="252">
        <f>SUM(Tabla2[[#This Row],[Ene]:[Dic]])</f>
        <v>4</v>
      </c>
      <c r="R55" s="160" t="s">
        <v>444</v>
      </c>
      <c r="S55" s="160" t="s">
        <v>443</v>
      </c>
      <c r="T55" s="160"/>
      <c r="U55" s="160" t="s">
        <v>2368</v>
      </c>
      <c r="V55" s="239" t="s">
        <v>1281</v>
      </c>
    </row>
    <row r="56" spans="2:22" s="58" customFormat="1" ht="45" x14ac:dyDescent="0.25">
      <c r="B56" s="160" t="s">
        <v>1312</v>
      </c>
      <c r="C56" s="160" t="s">
        <v>1414</v>
      </c>
      <c r="D56" s="160" t="s">
        <v>1661</v>
      </c>
      <c r="E56" s="161"/>
      <c r="F56" s="161"/>
      <c r="G56" s="161">
        <v>1</v>
      </c>
      <c r="H56" s="161"/>
      <c r="I56" s="161"/>
      <c r="J56" s="161">
        <v>1</v>
      </c>
      <c r="K56" s="161"/>
      <c r="L56" s="161"/>
      <c r="M56" s="161">
        <v>1</v>
      </c>
      <c r="N56" s="161"/>
      <c r="O56" s="161"/>
      <c r="P56" s="161">
        <v>1</v>
      </c>
      <c r="Q56" s="252">
        <f>SUM(Tabla2[[#This Row],[Ene]:[Dic]])</f>
        <v>4</v>
      </c>
      <c r="R56" s="160" t="s">
        <v>443</v>
      </c>
      <c r="S56" s="160" t="s">
        <v>444</v>
      </c>
      <c r="T56" s="160"/>
      <c r="U56" s="160" t="s">
        <v>2369</v>
      </c>
      <c r="V56" s="239" t="s">
        <v>1281</v>
      </c>
    </row>
    <row r="57" spans="2:22" s="58" customFormat="1" ht="45" x14ac:dyDescent="0.25">
      <c r="B57" s="160" t="s">
        <v>1312</v>
      </c>
      <c r="C57" s="160" t="s">
        <v>1415</v>
      </c>
      <c r="D57" s="160" t="s">
        <v>1662</v>
      </c>
      <c r="E57" s="161"/>
      <c r="F57" s="161"/>
      <c r="G57" s="161">
        <v>1</v>
      </c>
      <c r="H57" s="161"/>
      <c r="I57" s="161"/>
      <c r="J57" s="161">
        <v>1</v>
      </c>
      <c r="K57" s="161"/>
      <c r="L57" s="161"/>
      <c r="M57" s="161">
        <v>1</v>
      </c>
      <c r="N57" s="161"/>
      <c r="O57" s="161"/>
      <c r="P57" s="161">
        <v>1</v>
      </c>
      <c r="Q57" s="252">
        <f>SUM(Tabla2[[#This Row],[Ene]:[Dic]])</f>
        <v>4</v>
      </c>
      <c r="R57" s="160" t="s">
        <v>444</v>
      </c>
      <c r="S57" s="160" t="s">
        <v>443</v>
      </c>
      <c r="T57" s="160"/>
      <c r="U57" s="160" t="s">
        <v>1850</v>
      </c>
      <c r="V57" s="239" t="s">
        <v>1281</v>
      </c>
    </row>
    <row r="58" spans="2:22" s="58" customFormat="1" ht="45" x14ac:dyDescent="0.25">
      <c r="B58" s="160" t="s">
        <v>1312</v>
      </c>
      <c r="C58" s="160" t="s">
        <v>1416</v>
      </c>
      <c r="D58" s="160" t="s">
        <v>1663</v>
      </c>
      <c r="E58" s="161"/>
      <c r="F58" s="161"/>
      <c r="G58" s="161">
        <v>1</v>
      </c>
      <c r="H58" s="161"/>
      <c r="I58" s="161"/>
      <c r="J58" s="161">
        <v>1</v>
      </c>
      <c r="K58" s="161"/>
      <c r="L58" s="161"/>
      <c r="M58" s="161">
        <v>1</v>
      </c>
      <c r="N58" s="161"/>
      <c r="O58" s="161"/>
      <c r="P58" s="161">
        <v>1</v>
      </c>
      <c r="Q58" s="252">
        <f>SUM(Tabla2[[#This Row],[Ene]:[Dic]])</f>
        <v>4</v>
      </c>
      <c r="R58" s="160" t="s">
        <v>444</v>
      </c>
      <c r="S58" s="160" t="s">
        <v>443</v>
      </c>
      <c r="T58" s="160"/>
      <c r="U58" s="160" t="s">
        <v>1851</v>
      </c>
      <c r="V58" s="239" t="s">
        <v>1281</v>
      </c>
    </row>
    <row r="59" spans="2:22" s="58" customFormat="1" ht="60" x14ac:dyDescent="0.25">
      <c r="B59" s="160" t="s">
        <v>1313</v>
      </c>
      <c r="C59" s="160" t="s">
        <v>1417</v>
      </c>
      <c r="D59" s="160" t="s">
        <v>1664</v>
      </c>
      <c r="E59" s="161"/>
      <c r="F59" s="161">
        <v>1</v>
      </c>
      <c r="G59" s="161"/>
      <c r="H59" s="161"/>
      <c r="I59" s="161">
        <v>1</v>
      </c>
      <c r="J59" s="161"/>
      <c r="K59" s="161"/>
      <c r="L59" s="161">
        <v>1</v>
      </c>
      <c r="M59" s="161"/>
      <c r="N59" s="161"/>
      <c r="O59" s="161">
        <v>1</v>
      </c>
      <c r="P59" s="161"/>
      <c r="Q59" s="252">
        <f>SUM(Tabla2[[#This Row],[Ene]:[Dic]])</f>
        <v>4</v>
      </c>
      <c r="R59" s="160" t="s">
        <v>443</v>
      </c>
      <c r="S59" s="160" t="s">
        <v>444</v>
      </c>
      <c r="T59" s="160"/>
      <c r="U59" s="160" t="s">
        <v>1852</v>
      </c>
      <c r="V59" s="239" t="s">
        <v>1281</v>
      </c>
    </row>
    <row r="60" spans="2:22" s="58" customFormat="1" ht="90" x14ac:dyDescent="0.25">
      <c r="B60" s="160" t="s">
        <v>1313</v>
      </c>
      <c r="C60" s="160" t="s">
        <v>1418</v>
      </c>
      <c r="D60" s="160" t="s">
        <v>1665</v>
      </c>
      <c r="E60" s="161"/>
      <c r="F60" s="161"/>
      <c r="G60" s="161">
        <v>1</v>
      </c>
      <c r="H60" s="161"/>
      <c r="I60" s="161"/>
      <c r="J60" s="161">
        <v>1</v>
      </c>
      <c r="K60" s="161"/>
      <c r="L60" s="161"/>
      <c r="M60" s="161">
        <v>1</v>
      </c>
      <c r="N60" s="161"/>
      <c r="O60" s="161"/>
      <c r="P60" s="161">
        <v>1</v>
      </c>
      <c r="Q60" s="252">
        <f>SUM(Tabla2[[#This Row],[Ene]:[Dic]])</f>
        <v>4</v>
      </c>
      <c r="R60" s="160" t="s">
        <v>443</v>
      </c>
      <c r="S60" s="160"/>
      <c r="T60" s="160"/>
      <c r="U60" s="160" t="s">
        <v>1852</v>
      </c>
      <c r="V60" s="239" t="s">
        <v>1281</v>
      </c>
    </row>
    <row r="61" spans="2:22" s="58" customFormat="1" ht="105" x14ac:dyDescent="0.25">
      <c r="B61" s="160" t="s">
        <v>1313</v>
      </c>
      <c r="C61" s="160" t="s">
        <v>1419</v>
      </c>
      <c r="D61" s="160" t="s">
        <v>1666</v>
      </c>
      <c r="E61" s="161"/>
      <c r="F61" s="161"/>
      <c r="G61" s="161">
        <v>1</v>
      </c>
      <c r="H61" s="161"/>
      <c r="I61" s="161"/>
      <c r="J61" s="161">
        <v>1</v>
      </c>
      <c r="K61" s="161"/>
      <c r="L61" s="161"/>
      <c r="M61" s="161">
        <v>1</v>
      </c>
      <c r="N61" s="161"/>
      <c r="O61" s="161"/>
      <c r="P61" s="161">
        <v>1</v>
      </c>
      <c r="Q61" s="252">
        <f>SUM(Tabla2[[#This Row],[Ene]:[Dic]])</f>
        <v>4</v>
      </c>
      <c r="R61" s="160" t="s">
        <v>443</v>
      </c>
      <c r="S61" s="160"/>
      <c r="T61" s="160"/>
      <c r="U61" s="160" t="s">
        <v>1852</v>
      </c>
      <c r="V61" s="239" t="s">
        <v>1281</v>
      </c>
    </row>
    <row r="62" spans="2:22" s="58" customFormat="1" ht="75" x14ac:dyDescent="0.25">
      <c r="B62" s="160" t="s">
        <v>1313</v>
      </c>
      <c r="C62" s="160" t="s">
        <v>1420</v>
      </c>
      <c r="D62" s="160" t="s">
        <v>1667</v>
      </c>
      <c r="E62" s="161"/>
      <c r="F62" s="161"/>
      <c r="G62" s="161">
        <v>1</v>
      </c>
      <c r="H62" s="161"/>
      <c r="I62" s="161"/>
      <c r="J62" s="161">
        <v>1</v>
      </c>
      <c r="K62" s="161"/>
      <c r="L62" s="161"/>
      <c r="M62" s="161">
        <v>1</v>
      </c>
      <c r="N62" s="161"/>
      <c r="O62" s="161"/>
      <c r="P62" s="161">
        <v>1</v>
      </c>
      <c r="Q62" s="252">
        <f>SUM(Tabla2[[#This Row],[Ene]:[Dic]])</f>
        <v>4</v>
      </c>
      <c r="R62" s="160" t="s">
        <v>443</v>
      </c>
      <c r="S62" s="160" t="s">
        <v>444</v>
      </c>
      <c r="T62" s="160"/>
      <c r="U62" s="160" t="s">
        <v>1852</v>
      </c>
      <c r="V62" s="239" t="s">
        <v>1281</v>
      </c>
    </row>
    <row r="63" spans="2:22" s="58" customFormat="1" ht="60" x14ac:dyDescent="0.25">
      <c r="B63" s="160" t="s">
        <v>1313</v>
      </c>
      <c r="C63" s="160" t="s">
        <v>1421</v>
      </c>
      <c r="D63" s="160" t="s">
        <v>1668</v>
      </c>
      <c r="E63" s="161"/>
      <c r="F63" s="161"/>
      <c r="G63" s="161">
        <v>1</v>
      </c>
      <c r="H63" s="161"/>
      <c r="I63" s="161"/>
      <c r="J63" s="161">
        <v>1</v>
      </c>
      <c r="K63" s="161"/>
      <c r="L63" s="161"/>
      <c r="M63" s="161">
        <v>1</v>
      </c>
      <c r="N63" s="161"/>
      <c r="O63" s="161"/>
      <c r="P63" s="161">
        <v>1</v>
      </c>
      <c r="Q63" s="252">
        <f>SUM(Tabla2[[#This Row],[Ene]:[Dic]])</f>
        <v>4</v>
      </c>
      <c r="R63" s="160" t="s">
        <v>443</v>
      </c>
      <c r="S63" s="160"/>
      <c r="T63" s="160"/>
      <c r="U63" s="160" t="s">
        <v>1852</v>
      </c>
      <c r="V63" s="239" t="s">
        <v>1281</v>
      </c>
    </row>
    <row r="64" spans="2:22" s="58" customFormat="1" ht="75" x14ac:dyDescent="0.25">
      <c r="B64" s="160" t="s">
        <v>1313</v>
      </c>
      <c r="C64" s="160" t="s">
        <v>1422</v>
      </c>
      <c r="D64" s="160" t="s">
        <v>1669</v>
      </c>
      <c r="E64" s="161"/>
      <c r="F64" s="161"/>
      <c r="G64" s="161">
        <v>1</v>
      </c>
      <c r="H64" s="161"/>
      <c r="I64" s="161"/>
      <c r="J64" s="161">
        <v>1</v>
      </c>
      <c r="K64" s="161"/>
      <c r="L64" s="161"/>
      <c r="M64" s="161"/>
      <c r="N64" s="161"/>
      <c r="O64" s="161"/>
      <c r="P64" s="161"/>
      <c r="Q64" s="252">
        <f>SUM(Tabla2[[#This Row],[Ene]:[Dic]])</f>
        <v>2</v>
      </c>
      <c r="R64" s="160" t="s">
        <v>1853</v>
      </c>
      <c r="S64" s="160"/>
      <c r="T64" s="160"/>
      <c r="U64" s="160" t="s">
        <v>1852</v>
      </c>
      <c r="V64" s="239" t="s">
        <v>1281</v>
      </c>
    </row>
    <row r="65" spans="2:22" s="58" customFormat="1" ht="45" x14ac:dyDescent="0.25">
      <c r="B65" s="160" t="s">
        <v>1313</v>
      </c>
      <c r="C65" s="160" t="s">
        <v>1423</v>
      </c>
      <c r="D65" s="160" t="s">
        <v>1670</v>
      </c>
      <c r="E65" s="161"/>
      <c r="F65" s="161"/>
      <c r="G65" s="161">
        <v>1</v>
      </c>
      <c r="H65" s="161"/>
      <c r="I65" s="161"/>
      <c r="J65" s="161"/>
      <c r="K65" s="161">
        <v>1</v>
      </c>
      <c r="L65" s="161"/>
      <c r="M65" s="161"/>
      <c r="N65" s="161"/>
      <c r="O65" s="161">
        <v>1</v>
      </c>
      <c r="P65" s="161"/>
      <c r="Q65" s="252">
        <f>SUM(Tabla2[[#This Row],[Ene]:[Dic]])</f>
        <v>3</v>
      </c>
      <c r="R65" s="160" t="s">
        <v>443</v>
      </c>
      <c r="S65" s="160"/>
      <c r="T65" s="160"/>
      <c r="U65" s="160" t="s">
        <v>1852</v>
      </c>
      <c r="V65" s="239" t="s">
        <v>1281</v>
      </c>
    </row>
    <row r="66" spans="2:22" s="58" customFormat="1" ht="45" x14ac:dyDescent="0.25">
      <c r="B66" s="160" t="s">
        <v>1313</v>
      </c>
      <c r="C66" s="160" t="s">
        <v>1424</v>
      </c>
      <c r="D66" s="160" t="s">
        <v>1671</v>
      </c>
      <c r="E66" s="161"/>
      <c r="F66" s="161"/>
      <c r="G66" s="161">
        <v>1</v>
      </c>
      <c r="H66" s="161"/>
      <c r="I66" s="161"/>
      <c r="J66" s="161"/>
      <c r="K66" s="161">
        <v>1</v>
      </c>
      <c r="L66" s="161"/>
      <c r="M66" s="161"/>
      <c r="N66" s="161"/>
      <c r="O66" s="161">
        <v>1</v>
      </c>
      <c r="P66" s="161"/>
      <c r="Q66" s="252">
        <f>SUM(Tabla2[[#This Row],[Ene]:[Dic]])</f>
        <v>3</v>
      </c>
      <c r="R66" s="160" t="s">
        <v>444</v>
      </c>
      <c r="S66" s="160" t="s">
        <v>443</v>
      </c>
      <c r="T66" s="160"/>
      <c r="U66" s="160" t="s">
        <v>1852</v>
      </c>
      <c r="V66" s="239" t="s">
        <v>1281</v>
      </c>
    </row>
    <row r="67" spans="2:22" s="58" customFormat="1" ht="60" x14ac:dyDescent="0.25">
      <c r="B67" s="160" t="s">
        <v>1313</v>
      </c>
      <c r="C67" s="160" t="s">
        <v>1425</v>
      </c>
      <c r="D67" s="160" t="s">
        <v>1672</v>
      </c>
      <c r="E67" s="161"/>
      <c r="F67" s="161"/>
      <c r="G67" s="161">
        <v>1</v>
      </c>
      <c r="H67" s="161"/>
      <c r="I67" s="161"/>
      <c r="J67" s="161">
        <v>1</v>
      </c>
      <c r="K67" s="161"/>
      <c r="L67" s="161"/>
      <c r="M67" s="161">
        <v>1</v>
      </c>
      <c r="N67" s="161"/>
      <c r="O67" s="161"/>
      <c r="P67" s="161">
        <v>1</v>
      </c>
      <c r="Q67" s="252">
        <f>SUM(Tabla2[[#This Row],[Ene]:[Dic]])</f>
        <v>4</v>
      </c>
      <c r="R67" s="160" t="s">
        <v>460</v>
      </c>
      <c r="S67" s="160" t="s">
        <v>2381</v>
      </c>
      <c r="T67" s="160"/>
      <c r="U67" s="160" t="s">
        <v>1852</v>
      </c>
      <c r="V67" s="239" t="s">
        <v>1281</v>
      </c>
    </row>
    <row r="68" spans="2:22" s="58" customFormat="1" ht="50.25" customHeight="1" x14ac:dyDescent="0.25">
      <c r="B68" s="160" t="s">
        <v>1314</v>
      </c>
      <c r="C68" s="160" t="s">
        <v>1426</v>
      </c>
      <c r="D68" s="160" t="s">
        <v>1673</v>
      </c>
      <c r="E68" s="161"/>
      <c r="F68" s="161"/>
      <c r="G68" s="161">
        <v>1</v>
      </c>
      <c r="H68" s="161"/>
      <c r="I68" s="161"/>
      <c r="J68" s="161">
        <v>1</v>
      </c>
      <c r="K68" s="161"/>
      <c r="L68" s="161"/>
      <c r="M68" s="161"/>
      <c r="N68" s="161">
        <v>1</v>
      </c>
      <c r="O68" s="161"/>
      <c r="P68" s="161"/>
      <c r="Q68" s="252">
        <f>SUM(Tabla2[[#This Row],[Ene]:[Dic]])</f>
        <v>3</v>
      </c>
      <c r="R68" s="160" t="s">
        <v>443</v>
      </c>
      <c r="S68" s="160" t="s">
        <v>454</v>
      </c>
      <c r="T68" s="149"/>
      <c r="U68" s="160"/>
      <c r="V68" s="239" t="s">
        <v>1281</v>
      </c>
    </row>
    <row r="69" spans="2:22" s="58" customFormat="1" ht="38.25" customHeight="1" x14ac:dyDescent="0.25">
      <c r="B69" s="160" t="s">
        <v>1315</v>
      </c>
      <c r="C69" s="160" t="s">
        <v>1427</v>
      </c>
      <c r="D69" s="160" t="s">
        <v>1674</v>
      </c>
      <c r="E69" s="161"/>
      <c r="F69" s="161"/>
      <c r="G69" s="161">
        <v>1</v>
      </c>
      <c r="H69" s="161"/>
      <c r="I69" s="161"/>
      <c r="J69" s="161">
        <v>1</v>
      </c>
      <c r="K69" s="161"/>
      <c r="L69" s="161"/>
      <c r="M69" s="161">
        <v>1</v>
      </c>
      <c r="N69" s="161"/>
      <c r="O69" s="161"/>
      <c r="P69" s="161">
        <v>1</v>
      </c>
      <c r="Q69" s="252">
        <f>SUM(Tabla2[[#This Row],[Ene]:[Dic]])</f>
        <v>4</v>
      </c>
      <c r="R69" s="160" t="s">
        <v>443</v>
      </c>
      <c r="S69" s="160" t="s">
        <v>444</v>
      </c>
      <c r="T69" s="160"/>
      <c r="U69" s="160"/>
      <c r="V69" s="239" t="s">
        <v>1281</v>
      </c>
    </row>
    <row r="70" spans="2:22" s="58" customFormat="1" ht="44.25" customHeight="1" x14ac:dyDescent="0.25">
      <c r="B70" s="160" t="s">
        <v>1315</v>
      </c>
      <c r="C70" s="160" t="s">
        <v>1428</v>
      </c>
      <c r="D70" s="160" t="s">
        <v>1675</v>
      </c>
      <c r="E70" s="161"/>
      <c r="F70" s="161"/>
      <c r="G70" s="161">
        <v>1</v>
      </c>
      <c r="H70" s="161"/>
      <c r="I70" s="161"/>
      <c r="J70" s="161">
        <v>1</v>
      </c>
      <c r="K70" s="161"/>
      <c r="L70" s="161"/>
      <c r="M70" s="161">
        <v>1</v>
      </c>
      <c r="N70" s="161"/>
      <c r="O70" s="161"/>
      <c r="P70" s="161">
        <v>1</v>
      </c>
      <c r="Q70" s="252">
        <f>SUM(Tabla2[[#This Row],[Ene]:[Dic]])</f>
        <v>4</v>
      </c>
      <c r="R70" s="160" t="s">
        <v>443</v>
      </c>
      <c r="S70" s="160" t="s">
        <v>444</v>
      </c>
      <c r="T70" s="160"/>
      <c r="U70" s="160"/>
      <c r="V70" s="239" t="s">
        <v>1281</v>
      </c>
    </row>
    <row r="71" spans="2:22" s="58" customFormat="1" ht="75" x14ac:dyDescent="0.25">
      <c r="B71" s="160" t="s">
        <v>1315</v>
      </c>
      <c r="C71" s="160" t="s">
        <v>1429</v>
      </c>
      <c r="D71" s="160" t="s">
        <v>2372</v>
      </c>
      <c r="E71" s="161"/>
      <c r="F71" s="161">
        <v>1</v>
      </c>
      <c r="G71" s="161"/>
      <c r="H71" s="161"/>
      <c r="I71" s="161"/>
      <c r="J71" s="161"/>
      <c r="K71" s="161"/>
      <c r="L71" s="161">
        <v>1</v>
      </c>
      <c r="M71" s="161"/>
      <c r="N71" s="161"/>
      <c r="O71" s="161"/>
      <c r="P71" s="161"/>
      <c r="Q71" s="252">
        <f>SUM(Tabla2[[#This Row],[Ene]:[Dic]])</f>
        <v>2</v>
      </c>
      <c r="R71" s="160" t="s">
        <v>444</v>
      </c>
      <c r="S71" s="160" t="s">
        <v>1855</v>
      </c>
      <c r="T71" s="160"/>
      <c r="U71" s="160"/>
      <c r="V71" s="239" t="s">
        <v>1281</v>
      </c>
    </row>
    <row r="72" spans="2:22" s="58" customFormat="1" ht="48" customHeight="1" x14ac:dyDescent="0.25">
      <c r="B72" s="160" t="s">
        <v>1315</v>
      </c>
      <c r="C72" s="160" t="s">
        <v>1430</v>
      </c>
      <c r="D72" s="160" t="s">
        <v>1676</v>
      </c>
      <c r="E72" s="161"/>
      <c r="F72" s="161"/>
      <c r="G72" s="161">
        <v>1</v>
      </c>
      <c r="H72" s="161"/>
      <c r="I72" s="161"/>
      <c r="J72" s="161">
        <v>1</v>
      </c>
      <c r="K72" s="161"/>
      <c r="L72" s="161"/>
      <c r="M72" s="161">
        <v>1</v>
      </c>
      <c r="N72" s="161"/>
      <c r="O72" s="161"/>
      <c r="P72" s="161">
        <v>1</v>
      </c>
      <c r="Q72" s="252">
        <f>SUM(Tabla2[[#This Row],[Ene]:[Dic]])</f>
        <v>4</v>
      </c>
      <c r="R72" s="160" t="s">
        <v>443</v>
      </c>
      <c r="S72" s="160" t="s">
        <v>444</v>
      </c>
      <c r="T72" s="160"/>
      <c r="U72" s="160"/>
      <c r="V72" s="239" t="s">
        <v>1281</v>
      </c>
    </row>
    <row r="73" spans="2:22" s="58" customFormat="1" ht="45" x14ac:dyDescent="0.25">
      <c r="B73" s="160" t="s">
        <v>1315</v>
      </c>
      <c r="C73" s="160" t="s">
        <v>1431</v>
      </c>
      <c r="D73" s="160" t="s">
        <v>1677</v>
      </c>
      <c r="E73" s="161"/>
      <c r="F73" s="161"/>
      <c r="G73" s="161">
        <v>1</v>
      </c>
      <c r="H73" s="161"/>
      <c r="I73" s="161"/>
      <c r="J73" s="161">
        <v>1</v>
      </c>
      <c r="K73" s="161"/>
      <c r="L73" s="161"/>
      <c r="M73" s="161">
        <v>1</v>
      </c>
      <c r="N73" s="161"/>
      <c r="O73" s="161"/>
      <c r="P73" s="161">
        <v>1</v>
      </c>
      <c r="Q73" s="252">
        <f>SUM(Tabla2[[#This Row],[Ene]:[Dic]])</f>
        <v>4</v>
      </c>
      <c r="R73" s="160" t="s">
        <v>443</v>
      </c>
      <c r="S73" s="160"/>
      <c r="T73" s="160"/>
      <c r="U73" s="160"/>
      <c r="V73" s="239" t="s">
        <v>1281</v>
      </c>
    </row>
    <row r="74" spans="2:22" s="58" customFormat="1" ht="120" x14ac:dyDescent="0.25">
      <c r="B74" s="160" t="s">
        <v>1315</v>
      </c>
      <c r="C74" s="160" t="s">
        <v>1432</v>
      </c>
      <c r="D74" s="160" t="s">
        <v>1678</v>
      </c>
      <c r="E74" s="161"/>
      <c r="F74" s="161">
        <v>1</v>
      </c>
      <c r="G74" s="161"/>
      <c r="H74" s="161"/>
      <c r="I74" s="161"/>
      <c r="J74" s="161"/>
      <c r="K74" s="161"/>
      <c r="L74" s="161">
        <v>1</v>
      </c>
      <c r="M74" s="161"/>
      <c r="N74" s="161"/>
      <c r="O74" s="161"/>
      <c r="P74" s="161"/>
      <c r="Q74" s="252">
        <f>SUM(Tabla2[[#This Row],[Ene]:[Dic]])</f>
        <v>2</v>
      </c>
      <c r="R74" s="160" t="s">
        <v>444</v>
      </c>
      <c r="S74" s="160"/>
      <c r="T74" s="160"/>
      <c r="U74" s="160"/>
      <c r="V74" s="239" t="s">
        <v>1281</v>
      </c>
    </row>
    <row r="75" spans="2:22" s="58" customFormat="1" ht="75" x14ac:dyDescent="0.25">
      <c r="B75" s="160" t="s">
        <v>1315</v>
      </c>
      <c r="C75" s="160" t="s">
        <v>1433</v>
      </c>
      <c r="D75" s="160" t="s">
        <v>1679</v>
      </c>
      <c r="E75" s="161"/>
      <c r="F75" s="161">
        <v>1</v>
      </c>
      <c r="G75" s="161"/>
      <c r="H75" s="161"/>
      <c r="I75" s="161"/>
      <c r="J75" s="161"/>
      <c r="K75" s="161"/>
      <c r="L75" s="161">
        <v>1</v>
      </c>
      <c r="M75" s="161"/>
      <c r="N75" s="161"/>
      <c r="O75" s="161"/>
      <c r="P75" s="161"/>
      <c r="Q75" s="252">
        <f>SUM(Tabla2[[#This Row],[Ene]:[Dic]])</f>
        <v>2</v>
      </c>
      <c r="R75" s="160" t="s">
        <v>444</v>
      </c>
      <c r="S75" s="160"/>
      <c r="T75" s="160"/>
      <c r="U75" s="160"/>
      <c r="V75" s="239" t="s">
        <v>1281</v>
      </c>
    </row>
    <row r="76" spans="2:22" s="58" customFormat="1" ht="45" x14ac:dyDescent="0.25">
      <c r="B76" s="160" t="s">
        <v>1315</v>
      </c>
      <c r="C76" s="160" t="s">
        <v>1434</v>
      </c>
      <c r="D76" s="160" t="s">
        <v>1680</v>
      </c>
      <c r="E76" s="161"/>
      <c r="F76" s="161"/>
      <c r="G76" s="161">
        <v>1</v>
      </c>
      <c r="H76" s="161"/>
      <c r="I76" s="161"/>
      <c r="J76" s="161">
        <v>1</v>
      </c>
      <c r="K76" s="161"/>
      <c r="L76" s="161"/>
      <c r="M76" s="161">
        <v>1</v>
      </c>
      <c r="N76" s="161"/>
      <c r="O76" s="161"/>
      <c r="P76" s="161">
        <v>1</v>
      </c>
      <c r="Q76" s="252">
        <f>SUM(Tabla2[[#This Row],[Ene]:[Dic]])</f>
        <v>4</v>
      </c>
      <c r="R76" s="160" t="s">
        <v>443</v>
      </c>
      <c r="S76" s="160"/>
      <c r="T76" s="160"/>
      <c r="U76" s="160"/>
      <c r="V76" s="239" t="s">
        <v>1281</v>
      </c>
    </row>
    <row r="77" spans="2:22" s="58" customFormat="1" ht="39.75" customHeight="1" x14ac:dyDescent="0.25">
      <c r="B77" s="160" t="s">
        <v>1315</v>
      </c>
      <c r="C77" s="160" t="s">
        <v>1435</v>
      </c>
      <c r="D77" s="160" t="s">
        <v>1681</v>
      </c>
      <c r="E77" s="161"/>
      <c r="F77" s="161"/>
      <c r="G77" s="161">
        <v>1</v>
      </c>
      <c r="H77" s="161"/>
      <c r="I77" s="161"/>
      <c r="J77" s="161">
        <v>1</v>
      </c>
      <c r="K77" s="161"/>
      <c r="L77" s="161"/>
      <c r="M77" s="161">
        <v>1</v>
      </c>
      <c r="N77" s="161"/>
      <c r="O77" s="161">
        <v>1</v>
      </c>
      <c r="P77" s="161"/>
      <c r="Q77" s="252">
        <f>SUM(Tabla2[[#This Row],[Ene]:[Dic]])</f>
        <v>4</v>
      </c>
      <c r="R77" s="160" t="s">
        <v>443</v>
      </c>
      <c r="S77" s="160"/>
      <c r="T77" s="160"/>
      <c r="U77" s="160"/>
      <c r="V77" s="239" t="s">
        <v>1281</v>
      </c>
    </row>
    <row r="78" spans="2:22" s="58" customFormat="1" ht="45" x14ac:dyDescent="0.25">
      <c r="B78" s="160" t="s">
        <v>1315</v>
      </c>
      <c r="C78" s="160" t="s">
        <v>1436</v>
      </c>
      <c r="D78" s="510" t="s">
        <v>2371</v>
      </c>
      <c r="E78" s="161"/>
      <c r="F78" s="161"/>
      <c r="G78" s="161"/>
      <c r="H78" s="161"/>
      <c r="I78" s="161"/>
      <c r="J78" s="161"/>
      <c r="K78" s="161"/>
      <c r="L78" s="161">
        <v>1</v>
      </c>
      <c r="M78" s="161"/>
      <c r="N78" s="161"/>
      <c r="O78" s="161"/>
      <c r="P78" s="161"/>
      <c r="Q78" s="252">
        <f>SUM(Tabla2[[#This Row],[Ene]:[Dic]])</f>
        <v>1</v>
      </c>
      <c r="R78" s="160" t="s">
        <v>444</v>
      </c>
      <c r="S78" s="160" t="s">
        <v>443</v>
      </c>
      <c r="T78" s="160"/>
      <c r="U78" s="160"/>
      <c r="V78" s="239" t="s">
        <v>1281</v>
      </c>
    </row>
    <row r="79" spans="2:22" s="58" customFormat="1" ht="60" x14ac:dyDescent="0.25">
      <c r="B79" s="160" t="s">
        <v>1315</v>
      </c>
      <c r="C79" s="160" t="s">
        <v>1437</v>
      </c>
      <c r="D79" s="149" t="s">
        <v>1682</v>
      </c>
      <c r="E79" s="161"/>
      <c r="F79" s="161"/>
      <c r="G79" s="161">
        <v>6</v>
      </c>
      <c r="H79" s="161"/>
      <c r="I79" s="161"/>
      <c r="J79" s="161">
        <v>6</v>
      </c>
      <c r="K79" s="161"/>
      <c r="L79" s="161"/>
      <c r="M79" s="161">
        <v>6</v>
      </c>
      <c r="N79" s="161"/>
      <c r="O79" s="161"/>
      <c r="P79" s="161">
        <v>6</v>
      </c>
      <c r="Q79" s="252">
        <f>SUM(Tabla2[[#This Row],[Ene]:[Dic]])</f>
        <v>24</v>
      </c>
      <c r="R79" s="160" t="s">
        <v>443</v>
      </c>
      <c r="S79" s="160"/>
      <c r="T79" s="160"/>
      <c r="U79" s="160"/>
      <c r="V79" s="239" t="s">
        <v>75</v>
      </c>
    </row>
    <row r="80" spans="2:22" s="58" customFormat="1" ht="35.25" customHeight="1" x14ac:dyDescent="0.25">
      <c r="B80" s="160" t="s">
        <v>1315</v>
      </c>
      <c r="C80" s="160" t="s">
        <v>1438</v>
      </c>
      <c r="D80" s="160" t="s">
        <v>1683</v>
      </c>
      <c r="E80" s="161"/>
      <c r="F80" s="161"/>
      <c r="G80" s="161">
        <v>1</v>
      </c>
      <c r="H80" s="161"/>
      <c r="I80" s="161"/>
      <c r="J80" s="161">
        <v>1</v>
      </c>
      <c r="K80" s="161"/>
      <c r="L80" s="161"/>
      <c r="M80" s="161">
        <v>1</v>
      </c>
      <c r="N80" s="161"/>
      <c r="O80" s="161"/>
      <c r="P80" s="161">
        <v>1</v>
      </c>
      <c r="Q80" s="252">
        <f>SUM(Tabla2[[#This Row],[Ene]:[Dic]])</f>
        <v>4</v>
      </c>
      <c r="R80" s="160" t="s">
        <v>443</v>
      </c>
      <c r="S80" s="160"/>
      <c r="T80" s="160"/>
      <c r="U80" s="160"/>
      <c r="V80" s="239" t="s">
        <v>1281</v>
      </c>
    </row>
    <row r="81" spans="2:22" s="58" customFormat="1" ht="60" x14ac:dyDescent="0.25">
      <c r="B81" s="160" t="s">
        <v>1315</v>
      </c>
      <c r="C81" s="160" t="s">
        <v>1439</v>
      </c>
      <c r="D81" s="160" t="s">
        <v>1684</v>
      </c>
      <c r="E81" s="161"/>
      <c r="F81" s="161"/>
      <c r="G81" s="161">
        <v>1</v>
      </c>
      <c r="H81" s="161"/>
      <c r="I81" s="161"/>
      <c r="J81" s="161">
        <v>1</v>
      </c>
      <c r="K81" s="161"/>
      <c r="L81" s="161"/>
      <c r="M81" s="161">
        <v>1</v>
      </c>
      <c r="N81" s="161"/>
      <c r="O81" s="161"/>
      <c r="P81" s="161">
        <v>1</v>
      </c>
      <c r="Q81" s="252">
        <f>SUM(Tabla2[[#This Row],[Ene]:[Dic]])</f>
        <v>4</v>
      </c>
      <c r="R81" s="160" t="s">
        <v>443</v>
      </c>
      <c r="S81" s="160"/>
      <c r="T81" s="160"/>
      <c r="U81" s="160"/>
      <c r="V81" s="239" t="s">
        <v>1281</v>
      </c>
    </row>
    <row r="82" spans="2:22" s="58" customFormat="1" ht="45" x14ac:dyDescent="0.25">
      <c r="B82" s="160" t="s">
        <v>1315</v>
      </c>
      <c r="C82" s="160" t="s">
        <v>1440</v>
      </c>
      <c r="D82" s="160" t="s">
        <v>1685</v>
      </c>
      <c r="E82" s="161"/>
      <c r="F82" s="161"/>
      <c r="G82" s="161">
        <v>1</v>
      </c>
      <c r="H82" s="161"/>
      <c r="I82" s="161"/>
      <c r="J82" s="161">
        <v>1</v>
      </c>
      <c r="K82" s="161"/>
      <c r="L82" s="161"/>
      <c r="M82" s="161">
        <v>1</v>
      </c>
      <c r="N82" s="161"/>
      <c r="O82" s="161"/>
      <c r="P82" s="161">
        <v>1</v>
      </c>
      <c r="Q82" s="252">
        <f>SUM(Tabla2[[#This Row],[Ene]:[Dic]])</f>
        <v>4</v>
      </c>
      <c r="R82" s="160" t="s">
        <v>443</v>
      </c>
      <c r="S82" s="160"/>
      <c r="T82" s="160"/>
      <c r="U82" s="160"/>
      <c r="V82" s="239" t="s">
        <v>1281</v>
      </c>
    </row>
    <row r="83" spans="2:22" s="58" customFormat="1" ht="75" x14ac:dyDescent="0.25">
      <c r="B83" s="160" t="s">
        <v>1315</v>
      </c>
      <c r="C83" s="160" t="s">
        <v>1441</v>
      </c>
      <c r="D83" s="160" t="s">
        <v>1686</v>
      </c>
      <c r="E83" s="161"/>
      <c r="F83" s="161">
        <v>6</v>
      </c>
      <c r="G83" s="161"/>
      <c r="H83" s="161"/>
      <c r="I83" s="161">
        <v>6</v>
      </c>
      <c r="J83" s="161"/>
      <c r="K83" s="161"/>
      <c r="L83" s="161">
        <v>6</v>
      </c>
      <c r="M83" s="161"/>
      <c r="N83" s="161"/>
      <c r="O83" s="161">
        <v>6</v>
      </c>
      <c r="P83" s="161"/>
      <c r="Q83" s="252">
        <f>SUM(Tabla2[[#This Row],[Ene]:[Dic]])</f>
        <v>24</v>
      </c>
      <c r="R83" s="160" t="s">
        <v>443</v>
      </c>
      <c r="S83" s="160"/>
      <c r="T83" s="160"/>
      <c r="U83" s="160"/>
      <c r="V83" s="239" t="s">
        <v>75</v>
      </c>
    </row>
    <row r="84" spans="2:22" s="58" customFormat="1" ht="75" x14ac:dyDescent="0.25">
      <c r="B84" s="160" t="s">
        <v>1315</v>
      </c>
      <c r="C84" s="160" t="s">
        <v>1442</v>
      </c>
      <c r="D84" s="160" t="s">
        <v>1687</v>
      </c>
      <c r="E84" s="161"/>
      <c r="F84" s="161"/>
      <c r="G84" s="161">
        <v>1</v>
      </c>
      <c r="H84" s="161"/>
      <c r="I84" s="161"/>
      <c r="J84" s="161">
        <v>1</v>
      </c>
      <c r="K84" s="161"/>
      <c r="L84" s="161"/>
      <c r="M84" s="161">
        <v>1</v>
      </c>
      <c r="N84" s="161"/>
      <c r="O84" s="161"/>
      <c r="P84" s="161">
        <v>1</v>
      </c>
      <c r="Q84" s="252">
        <f>SUM(Tabla2[[#This Row],[Ene]:[Dic]])</f>
        <v>4</v>
      </c>
      <c r="R84" s="160" t="s">
        <v>443</v>
      </c>
      <c r="S84" s="160"/>
      <c r="T84" s="160"/>
      <c r="U84" s="160"/>
      <c r="V84" s="239" t="s">
        <v>1281</v>
      </c>
    </row>
    <row r="85" spans="2:22" s="58" customFormat="1" ht="49.5" customHeight="1" x14ac:dyDescent="0.25">
      <c r="B85" s="160" t="s">
        <v>1315</v>
      </c>
      <c r="C85" s="160" t="s">
        <v>1443</v>
      </c>
      <c r="D85" s="160" t="s">
        <v>1688</v>
      </c>
      <c r="E85" s="161"/>
      <c r="F85" s="161"/>
      <c r="G85" s="161">
        <v>1</v>
      </c>
      <c r="H85" s="161"/>
      <c r="I85" s="161"/>
      <c r="J85" s="161">
        <v>1</v>
      </c>
      <c r="K85" s="161"/>
      <c r="L85" s="161"/>
      <c r="M85" s="161">
        <v>1</v>
      </c>
      <c r="N85" s="161"/>
      <c r="O85" s="161"/>
      <c r="P85" s="161">
        <v>1</v>
      </c>
      <c r="Q85" s="252">
        <f>SUM(Tabla2[[#This Row],[Ene]:[Dic]])</f>
        <v>4</v>
      </c>
      <c r="R85" s="160" t="s">
        <v>443</v>
      </c>
      <c r="S85" s="160" t="s">
        <v>444</v>
      </c>
      <c r="T85" s="160"/>
      <c r="U85" s="160"/>
      <c r="V85" s="239" t="s">
        <v>1281</v>
      </c>
    </row>
    <row r="86" spans="2:22" s="58" customFormat="1" ht="60" x14ac:dyDescent="0.25">
      <c r="B86" s="160" t="s">
        <v>1316</v>
      </c>
      <c r="C86" s="160" t="s">
        <v>1444</v>
      </c>
      <c r="D86" s="160" t="s">
        <v>1689</v>
      </c>
      <c r="E86" s="161"/>
      <c r="F86" s="161"/>
      <c r="G86" s="161">
        <v>1</v>
      </c>
      <c r="H86" s="161"/>
      <c r="I86" s="161"/>
      <c r="J86" s="161">
        <v>1</v>
      </c>
      <c r="K86" s="161"/>
      <c r="L86" s="161"/>
      <c r="M86" s="161">
        <v>1</v>
      </c>
      <c r="N86" s="161"/>
      <c r="O86" s="161"/>
      <c r="P86" s="161">
        <v>1</v>
      </c>
      <c r="Q86" s="252">
        <f>SUM(Tabla2[[#This Row],[Ene]:[Dic]])</f>
        <v>4</v>
      </c>
      <c r="R86" s="160" t="s">
        <v>443</v>
      </c>
      <c r="S86" s="160" t="s">
        <v>444</v>
      </c>
      <c r="T86" s="160"/>
      <c r="U86" s="160"/>
      <c r="V86" s="359" t="s">
        <v>1290</v>
      </c>
    </row>
    <row r="87" spans="2:22" s="58" customFormat="1" ht="90" x14ac:dyDescent="0.25">
      <c r="B87" s="160" t="s">
        <v>1316</v>
      </c>
      <c r="C87" s="160" t="s">
        <v>1445</v>
      </c>
      <c r="D87" s="160" t="s">
        <v>1690</v>
      </c>
      <c r="E87" s="161"/>
      <c r="F87" s="161"/>
      <c r="G87" s="161">
        <v>1</v>
      </c>
      <c r="H87" s="161"/>
      <c r="I87" s="161"/>
      <c r="J87" s="161">
        <v>1</v>
      </c>
      <c r="K87" s="161"/>
      <c r="L87" s="161"/>
      <c r="M87" s="161">
        <v>1</v>
      </c>
      <c r="N87" s="161"/>
      <c r="O87" s="161"/>
      <c r="P87" s="161">
        <v>1</v>
      </c>
      <c r="Q87" s="252">
        <f>SUM(Tabla2[[#This Row],[Ene]:[Dic]])</f>
        <v>4</v>
      </c>
      <c r="R87" s="160" t="s">
        <v>443</v>
      </c>
      <c r="S87" s="160"/>
      <c r="T87" s="160"/>
      <c r="U87" s="160"/>
      <c r="V87" s="359" t="s">
        <v>1290</v>
      </c>
    </row>
    <row r="88" spans="2:22" s="58" customFormat="1" ht="60" x14ac:dyDescent="0.25">
      <c r="B88" s="160" t="s">
        <v>1316</v>
      </c>
      <c r="C88" s="160" t="s">
        <v>1446</v>
      </c>
      <c r="D88" s="160" t="s">
        <v>1691</v>
      </c>
      <c r="E88" s="161"/>
      <c r="F88" s="161"/>
      <c r="G88" s="161">
        <v>1</v>
      </c>
      <c r="H88" s="161"/>
      <c r="I88" s="161"/>
      <c r="J88" s="161">
        <v>1</v>
      </c>
      <c r="K88" s="161"/>
      <c r="L88" s="161"/>
      <c r="M88" s="161">
        <v>1</v>
      </c>
      <c r="N88" s="161"/>
      <c r="O88" s="161"/>
      <c r="P88" s="161">
        <v>1</v>
      </c>
      <c r="Q88" s="252">
        <f>SUM(Tabla2[[#This Row],[Ene]:[Dic]])</f>
        <v>4</v>
      </c>
      <c r="R88" s="160" t="s">
        <v>443</v>
      </c>
      <c r="S88" s="160"/>
      <c r="T88" s="160"/>
      <c r="U88" s="160"/>
      <c r="V88" s="359" t="s">
        <v>1290</v>
      </c>
    </row>
    <row r="89" spans="2:22" s="58" customFormat="1" ht="60" x14ac:dyDescent="0.25">
      <c r="B89" s="160" t="s">
        <v>1316</v>
      </c>
      <c r="C89" s="160" t="s">
        <v>1447</v>
      </c>
      <c r="D89" s="316" t="s">
        <v>1692</v>
      </c>
      <c r="E89" s="161"/>
      <c r="F89" s="161"/>
      <c r="G89" s="161"/>
      <c r="H89" s="161"/>
      <c r="I89" s="161"/>
      <c r="J89" s="161">
        <v>1</v>
      </c>
      <c r="K89" s="161"/>
      <c r="L89" s="161"/>
      <c r="M89" s="161"/>
      <c r="N89" s="161"/>
      <c r="O89" s="161"/>
      <c r="P89" s="161"/>
      <c r="Q89" s="252">
        <f>SUM(Tabla2[[#This Row],[Ene]:[Dic]])</f>
        <v>1</v>
      </c>
      <c r="R89" s="160" t="s">
        <v>444</v>
      </c>
      <c r="S89" s="160"/>
      <c r="T89" s="160"/>
      <c r="U89" s="160"/>
      <c r="V89" s="359" t="s">
        <v>1290</v>
      </c>
    </row>
    <row r="90" spans="2:22" s="58" customFormat="1" ht="45" x14ac:dyDescent="0.25">
      <c r="B90" s="160" t="s">
        <v>1317</v>
      </c>
      <c r="C90" s="160" t="s">
        <v>1448</v>
      </c>
      <c r="D90" s="316" t="s">
        <v>2376</v>
      </c>
      <c r="E90" s="161"/>
      <c r="F90" s="161"/>
      <c r="G90" s="161">
        <v>1</v>
      </c>
      <c r="H90" s="161"/>
      <c r="I90" s="161"/>
      <c r="J90" s="161">
        <v>1</v>
      </c>
      <c r="K90" s="161"/>
      <c r="L90" s="161"/>
      <c r="M90" s="161">
        <v>1</v>
      </c>
      <c r="N90" s="161"/>
      <c r="O90" s="161"/>
      <c r="P90" s="161">
        <v>1</v>
      </c>
      <c r="Q90" s="252">
        <f>SUM(Tabla2[[#This Row],[Ene]:[Dic]])</f>
        <v>4</v>
      </c>
      <c r="R90" s="160" t="s">
        <v>443</v>
      </c>
      <c r="S90" s="160"/>
      <c r="T90" s="160"/>
      <c r="U90" s="160" t="s">
        <v>1856</v>
      </c>
      <c r="V90" s="239" t="s">
        <v>1281</v>
      </c>
    </row>
    <row r="91" spans="2:22" s="58" customFormat="1" ht="45" x14ac:dyDescent="0.25">
      <c r="B91" s="160" t="s">
        <v>1317</v>
      </c>
      <c r="C91" s="160" t="s">
        <v>1449</v>
      </c>
      <c r="D91" s="160" t="s">
        <v>1693</v>
      </c>
      <c r="E91" s="161"/>
      <c r="F91" s="161"/>
      <c r="G91" s="161"/>
      <c r="H91" s="161"/>
      <c r="I91" s="161"/>
      <c r="J91" s="161"/>
      <c r="K91" s="161"/>
      <c r="L91" s="161"/>
      <c r="M91" s="161"/>
      <c r="N91" s="161"/>
      <c r="O91" s="161">
        <v>1</v>
      </c>
      <c r="P91" s="161"/>
      <c r="Q91" s="252">
        <f>SUM(Tabla2[[#This Row],[Ene]:[Dic]])</f>
        <v>1</v>
      </c>
      <c r="R91" s="160" t="s">
        <v>443</v>
      </c>
      <c r="S91" s="160" t="s">
        <v>454</v>
      </c>
      <c r="T91" s="160"/>
      <c r="U91" s="160" t="s">
        <v>1856</v>
      </c>
      <c r="V91" s="239" t="s">
        <v>1281</v>
      </c>
    </row>
    <row r="92" spans="2:22" s="58" customFormat="1" ht="90" x14ac:dyDescent="0.25">
      <c r="B92" s="160" t="s">
        <v>1317</v>
      </c>
      <c r="C92" s="160" t="s">
        <v>1450</v>
      </c>
      <c r="D92" s="160" t="s">
        <v>1694</v>
      </c>
      <c r="E92" s="161">
        <v>6</v>
      </c>
      <c r="F92" s="161">
        <v>7</v>
      </c>
      <c r="G92" s="161"/>
      <c r="H92" s="161"/>
      <c r="I92" s="161"/>
      <c r="J92" s="161"/>
      <c r="K92" s="161"/>
      <c r="L92" s="161"/>
      <c r="M92" s="161"/>
      <c r="N92" s="161"/>
      <c r="O92" s="161"/>
      <c r="P92" s="161"/>
      <c r="Q92" s="252">
        <f>SUM(Tabla2[[#This Row],[Ene]:[Dic]])</f>
        <v>13</v>
      </c>
      <c r="R92" s="160" t="s">
        <v>443</v>
      </c>
      <c r="S92" s="160"/>
      <c r="T92" s="160"/>
      <c r="U92" s="160" t="s">
        <v>1856</v>
      </c>
      <c r="V92" s="239" t="s">
        <v>1281</v>
      </c>
    </row>
    <row r="93" spans="2:22" s="58" customFormat="1" ht="45" x14ac:dyDescent="0.25">
      <c r="B93" s="160" t="s">
        <v>1317</v>
      </c>
      <c r="C93" s="160" t="s">
        <v>1451</v>
      </c>
      <c r="D93" s="160" t="s">
        <v>1695</v>
      </c>
      <c r="E93" s="161"/>
      <c r="F93" s="161">
        <v>1</v>
      </c>
      <c r="G93" s="161">
        <v>1</v>
      </c>
      <c r="H93" s="161"/>
      <c r="I93" s="161">
        <v>1</v>
      </c>
      <c r="J93" s="161">
        <v>1</v>
      </c>
      <c r="K93" s="161"/>
      <c r="L93" s="161">
        <v>1</v>
      </c>
      <c r="M93" s="161">
        <v>1</v>
      </c>
      <c r="N93" s="161"/>
      <c r="O93" s="161">
        <v>1</v>
      </c>
      <c r="P93" s="161">
        <v>1</v>
      </c>
      <c r="Q93" s="252">
        <f>SUM(Tabla2[[#This Row],[Ene]:[Dic]])</f>
        <v>8</v>
      </c>
      <c r="R93" s="160" t="s">
        <v>443</v>
      </c>
      <c r="S93" s="160" t="s">
        <v>1857</v>
      </c>
      <c r="T93" s="160"/>
      <c r="U93" s="160" t="s">
        <v>1856</v>
      </c>
      <c r="V93" s="239" t="s">
        <v>1281</v>
      </c>
    </row>
    <row r="94" spans="2:22" s="58" customFormat="1" ht="45.75" customHeight="1" x14ac:dyDescent="0.25">
      <c r="B94" s="160" t="s">
        <v>1318</v>
      </c>
      <c r="C94" s="160" t="s">
        <v>1452</v>
      </c>
      <c r="D94" s="160" t="s">
        <v>1696</v>
      </c>
      <c r="E94" s="161">
        <v>6</v>
      </c>
      <c r="F94" s="161"/>
      <c r="G94" s="161"/>
      <c r="H94" s="161">
        <v>6</v>
      </c>
      <c r="I94" s="161"/>
      <c r="J94" s="161"/>
      <c r="K94" s="161">
        <v>6</v>
      </c>
      <c r="L94" s="161"/>
      <c r="M94" s="161"/>
      <c r="N94" s="161">
        <v>6</v>
      </c>
      <c r="O94" s="161"/>
      <c r="P94" s="161"/>
      <c r="Q94" s="252">
        <f>SUM(Tabla2[[#This Row],[Ene]:[Dic]])</f>
        <v>24</v>
      </c>
      <c r="R94" s="160" t="s">
        <v>443</v>
      </c>
      <c r="S94" s="160"/>
      <c r="T94" s="160"/>
      <c r="U94" s="160"/>
      <c r="V94" s="239" t="s">
        <v>75</v>
      </c>
    </row>
    <row r="95" spans="2:22" s="58" customFormat="1" ht="39.75" customHeight="1" x14ac:dyDescent="0.25">
      <c r="B95" s="160" t="s">
        <v>1318</v>
      </c>
      <c r="C95" s="160" t="s">
        <v>1453</v>
      </c>
      <c r="D95" s="160" t="s">
        <v>1697</v>
      </c>
      <c r="E95" s="161"/>
      <c r="F95" s="161"/>
      <c r="G95" s="161">
        <v>6</v>
      </c>
      <c r="H95" s="161"/>
      <c r="I95" s="161"/>
      <c r="J95" s="161">
        <v>6</v>
      </c>
      <c r="K95" s="161"/>
      <c r="L95" s="161"/>
      <c r="M95" s="161">
        <v>6</v>
      </c>
      <c r="N95" s="161"/>
      <c r="O95" s="161"/>
      <c r="P95" s="161">
        <v>6</v>
      </c>
      <c r="Q95" s="252">
        <f>SUM(Tabla2[[#This Row],[Ene]:[Dic]])</f>
        <v>24</v>
      </c>
      <c r="R95" s="160" t="s">
        <v>443</v>
      </c>
      <c r="S95" s="160" t="s">
        <v>285</v>
      </c>
      <c r="T95" s="160"/>
      <c r="U95" s="160"/>
      <c r="V95" s="239" t="s">
        <v>75</v>
      </c>
    </row>
    <row r="96" spans="2:22" s="58" customFormat="1" ht="60" x14ac:dyDescent="0.25">
      <c r="B96" s="160" t="s">
        <v>1319</v>
      </c>
      <c r="C96" s="160" t="s">
        <v>1454</v>
      </c>
      <c r="D96" s="160" t="s">
        <v>1698</v>
      </c>
      <c r="E96" s="161"/>
      <c r="F96" s="161"/>
      <c r="G96" s="161">
        <v>1</v>
      </c>
      <c r="H96" s="161"/>
      <c r="I96" s="161"/>
      <c r="J96" s="161">
        <v>1</v>
      </c>
      <c r="K96" s="161"/>
      <c r="L96" s="161"/>
      <c r="M96" s="161">
        <v>1</v>
      </c>
      <c r="N96" s="161"/>
      <c r="O96" s="161"/>
      <c r="P96" s="161">
        <v>1</v>
      </c>
      <c r="Q96" s="252">
        <f>SUM(Tabla2[[#This Row],[Ene]:[Dic]])</f>
        <v>4</v>
      </c>
      <c r="R96" s="160" t="s">
        <v>444</v>
      </c>
      <c r="S96" s="160"/>
      <c r="T96" s="160"/>
      <c r="U96" s="160"/>
      <c r="V96" s="239" t="s">
        <v>75</v>
      </c>
    </row>
    <row r="97" spans="2:22" s="58" customFormat="1" ht="45" x14ac:dyDescent="0.25">
      <c r="B97" s="160" t="s">
        <v>1319</v>
      </c>
      <c r="C97" s="160" t="s">
        <v>1455</v>
      </c>
      <c r="D97" s="160" t="s">
        <v>2373</v>
      </c>
      <c r="E97" s="161"/>
      <c r="F97" s="161"/>
      <c r="G97" s="161"/>
      <c r="H97" s="161">
        <v>1</v>
      </c>
      <c r="I97" s="161"/>
      <c r="J97" s="161"/>
      <c r="K97" s="161"/>
      <c r="L97" s="161"/>
      <c r="M97" s="161">
        <v>1</v>
      </c>
      <c r="N97" s="161"/>
      <c r="O97" s="161"/>
      <c r="P97" s="161"/>
      <c r="Q97" s="252">
        <f>SUM(Tabla2[[#This Row],[Ene]:[Dic]])</f>
        <v>2</v>
      </c>
      <c r="R97" s="160" t="s">
        <v>443</v>
      </c>
      <c r="S97" s="160"/>
      <c r="T97" s="160"/>
      <c r="U97" s="160"/>
      <c r="V97" s="239" t="s">
        <v>75</v>
      </c>
    </row>
    <row r="98" spans="2:22" s="58" customFormat="1" ht="45" x14ac:dyDescent="0.25">
      <c r="B98" s="160" t="s">
        <v>1319</v>
      </c>
      <c r="C98" s="160" t="s">
        <v>1456</v>
      </c>
      <c r="D98" s="160" t="s">
        <v>1699</v>
      </c>
      <c r="E98" s="161"/>
      <c r="F98" s="161"/>
      <c r="G98" s="161"/>
      <c r="H98" s="161">
        <v>6</v>
      </c>
      <c r="I98" s="161"/>
      <c r="J98" s="161"/>
      <c r="K98" s="161"/>
      <c r="L98" s="161">
        <v>6</v>
      </c>
      <c r="M98" s="161"/>
      <c r="N98" s="161"/>
      <c r="O98" s="161"/>
      <c r="P98" s="161">
        <v>6</v>
      </c>
      <c r="Q98" s="252">
        <f>SUM(Tabla2[[#This Row],[Ene]:[Dic]])</f>
        <v>18</v>
      </c>
      <c r="R98" s="160" t="s">
        <v>443</v>
      </c>
      <c r="S98" s="160"/>
      <c r="T98" s="160"/>
      <c r="U98" s="160"/>
      <c r="V98" s="239" t="s">
        <v>75</v>
      </c>
    </row>
    <row r="99" spans="2:22" s="58" customFormat="1" ht="45" x14ac:dyDescent="0.25">
      <c r="B99" s="160" t="s">
        <v>1319</v>
      </c>
      <c r="C99" s="160" t="s">
        <v>1457</v>
      </c>
      <c r="D99" s="160" t="s">
        <v>1947</v>
      </c>
      <c r="E99" s="161"/>
      <c r="F99" s="161">
        <v>6</v>
      </c>
      <c r="G99" s="161"/>
      <c r="H99" s="161"/>
      <c r="I99" s="161">
        <v>6</v>
      </c>
      <c r="J99" s="161"/>
      <c r="K99" s="161"/>
      <c r="L99" s="161">
        <v>6</v>
      </c>
      <c r="M99" s="161"/>
      <c r="N99" s="161"/>
      <c r="O99" s="161">
        <v>6</v>
      </c>
      <c r="P99" s="161"/>
      <c r="Q99" s="252">
        <f>SUM(Tabla2[[#This Row],[Ene]:[Dic]])</f>
        <v>24</v>
      </c>
      <c r="R99" s="160" t="s">
        <v>443</v>
      </c>
      <c r="S99" s="160"/>
      <c r="T99" s="160"/>
      <c r="U99" s="160"/>
      <c r="V99" s="239" t="s">
        <v>75</v>
      </c>
    </row>
    <row r="100" spans="2:22" s="58" customFormat="1" ht="45" x14ac:dyDescent="0.25">
      <c r="B100" s="160" t="s">
        <v>1319</v>
      </c>
      <c r="C100" s="160" t="s">
        <v>1458</v>
      </c>
      <c r="D100" s="160" t="s">
        <v>1700</v>
      </c>
      <c r="E100" s="161"/>
      <c r="F100" s="161"/>
      <c r="G100" s="161">
        <v>1</v>
      </c>
      <c r="H100" s="161"/>
      <c r="I100" s="161"/>
      <c r="J100" s="161">
        <v>1</v>
      </c>
      <c r="K100" s="161"/>
      <c r="L100" s="161"/>
      <c r="M100" s="161">
        <v>1</v>
      </c>
      <c r="N100" s="161"/>
      <c r="O100" s="161"/>
      <c r="P100" s="161">
        <v>1</v>
      </c>
      <c r="Q100" s="252">
        <f>SUM(Tabla2[[#This Row],[Ene]:[Dic]])</f>
        <v>4</v>
      </c>
      <c r="R100" s="160" t="s">
        <v>443</v>
      </c>
      <c r="S100" s="160"/>
      <c r="T100" s="160"/>
      <c r="U100" s="160"/>
      <c r="V100" s="239" t="s">
        <v>75</v>
      </c>
    </row>
    <row r="101" spans="2:22" s="58" customFormat="1" ht="45" x14ac:dyDescent="0.25">
      <c r="B101" s="160" t="s">
        <v>1319</v>
      </c>
      <c r="C101" s="160" t="s">
        <v>1459</v>
      </c>
      <c r="D101" s="160" t="s">
        <v>1701</v>
      </c>
      <c r="E101" s="161"/>
      <c r="F101" s="161">
        <v>2</v>
      </c>
      <c r="G101" s="161">
        <v>12</v>
      </c>
      <c r="H101" s="161">
        <v>4</v>
      </c>
      <c r="I101" s="161">
        <v>1</v>
      </c>
      <c r="J101" s="161">
        <v>16</v>
      </c>
      <c r="K101" s="161">
        <v>2</v>
      </c>
      <c r="L101" s="161">
        <v>4</v>
      </c>
      <c r="M101" s="161">
        <v>13</v>
      </c>
      <c r="N101" s="161">
        <v>2</v>
      </c>
      <c r="O101" s="161">
        <v>4</v>
      </c>
      <c r="P101" s="161">
        <v>11</v>
      </c>
      <c r="Q101" s="252">
        <f>SUM(Tabla2[[#This Row],[Ene]:[Dic]])</f>
        <v>71</v>
      </c>
      <c r="R101" s="160" t="s">
        <v>443</v>
      </c>
      <c r="S101" s="160" t="s">
        <v>2358</v>
      </c>
      <c r="T101" s="160"/>
      <c r="U101" s="149"/>
      <c r="V101" s="239" t="s">
        <v>75</v>
      </c>
    </row>
    <row r="102" spans="2:22" s="58" customFormat="1" ht="48" customHeight="1" x14ac:dyDescent="0.25">
      <c r="B102" s="160" t="s">
        <v>1319</v>
      </c>
      <c r="C102" s="160" t="s">
        <v>1460</v>
      </c>
      <c r="D102" s="160" t="s">
        <v>1702</v>
      </c>
      <c r="E102" s="161"/>
      <c r="F102" s="161"/>
      <c r="G102" s="161">
        <v>6</v>
      </c>
      <c r="H102" s="161"/>
      <c r="I102" s="161"/>
      <c r="J102" s="161"/>
      <c r="K102" s="161">
        <v>6</v>
      </c>
      <c r="L102" s="161"/>
      <c r="M102" s="161"/>
      <c r="N102" s="161">
        <v>6</v>
      </c>
      <c r="O102" s="161"/>
      <c r="P102" s="161"/>
      <c r="Q102" s="252">
        <f>SUM(Tabla2[[#This Row],[Ene]:[Dic]])</f>
        <v>18</v>
      </c>
      <c r="R102" s="160" t="s">
        <v>443</v>
      </c>
      <c r="S102" s="160"/>
      <c r="T102" s="160"/>
      <c r="U102" s="160"/>
      <c r="V102" s="239" t="s">
        <v>75</v>
      </c>
    </row>
    <row r="103" spans="2:22" s="58" customFormat="1" ht="60" x14ac:dyDescent="0.25">
      <c r="B103" s="160" t="s">
        <v>1321</v>
      </c>
      <c r="C103" s="160" t="s">
        <v>1461</v>
      </c>
      <c r="D103" s="160" t="s">
        <v>2374</v>
      </c>
      <c r="E103" s="161"/>
      <c r="F103" s="161"/>
      <c r="G103" s="161">
        <v>1</v>
      </c>
      <c r="H103" s="161"/>
      <c r="I103" s="161"/>
      <c r="J103" s="161"/>
      <c r="K103" s="161"/>
      <c r="L103" s="161">
        <v>1</v>
      </c>
      <c r="M103" s="161"/>
      <c r="N103" s="161"/>
      <c r="O103" s="161"/>
      <c r="P103" s="161"/>
      <c r="Q103" s="252">
        <f>SUM(Tabla2[[#This Row],[Ene]:[Dic]])</f>
        <v>2</v>
      </c>
      <c r="R103" s="160" t="s">
        <v>443</v>
      </c>
      <c r="S103" s="160"/>
      <c r="T103" s="160"/>
      <c r="U103" s="160"/>
      <c r="V103" s="239" t="s">
        <v>75</v>
      </c>
    </row>
    <row r="104" spans="2:22" s="58" customFormat="1" ht="60" x14ac:dyDescent="0.25">
      <c r="B104" s="160" t="s">
        <v>1321</v>
      </c>
      <c r="C104" s="160" t="s">
        <v>1462</v>
      </c>
      <c r="D104" s="160" t="s">
        <v>1703</v>
      </c>
      <c r="E104" s="161"/>
      <c r="F104" s="161"/>
      <c r="G104" s="161">
        <v>6</v>
      </c>
      <c r="H104" s="161"/>
      <c r="I104" s="161"/>
      <c r="J104" s="161">
        <v>6</v>
      </c>
      <c r="K104" s="161"/>
      <c r="L104" s="161"/>
      <c r="M104" s="161">
        <v>6</v>
      </c>
      <c r="N104" s="161"/>
      <c r="O104" s="161"/>
      <c r="P104" s="161">
        <v>6</v>
      </c>
      <c r="Q104" s="252">
        <f>SUM(Tabla2[[#This Row],[Ene]:[Dic]])</f>
        <v>24</v>
      </c>
      <c r="R104" s="160" t="s">
        <v>443</v>
      </c>
      <c r="S104" s="160"/>
      <c r="T104" s="160"/>
      <c r="U104" s="160"/>
      <c r="V104" s="239" t="s">
        <v>75</v>
      </c>
    </row>
    <row r="105" spans="2:22" s="58" customFormat="1" ht="60" x14ac:dyDescent="0.25">
      <c r="B105" s="160" t="s">
        <v>1321</v>
      </c>
      <c r="C105" s="160" t="s">
        <v>1463</v>
      </c>
      <c r="D105" s="149" t="s">
        <v>1704</v>
      </c>
      <c r="E105" s="161"/>
      <c r="F105" s="161">
        <v>6</v>
      </c>
      <c r="G105" s="161"/>
      <c r="H105" s="161"/>
      <c r="I105" s="161">
        <v>6</v>
      </c>
      <c r="J105" s="161"/>
      <c r="K105" s="161"/>
      <c r="L105" s="161">
        <v>6</v>
      </c>
      <c r="M105" s="161"/>
      <c r="N105" s="161"/>
      <c r="O105" s="161">
        <v>6</v>
      </c>
      <c r="P105" s="161"/>
      <c r="Q105" s="252">
        <f>SUM(Tabla2[[#This Row],[Ene]:[Dic]])</f>
        <v>24</v>
      </c>
      <c r="R105" s="160" t="s">
        <v>443</v>
      </c>
      <c r="S105" s="160"/>
      <c r="T105" s="160"/>
      <c r="U105" s="160"/>
      <c r="V105" s="239" t="s">
        <v>75</v>
      </c>
    </row>
    <row r="106" spans="2:22" s="58" customFormat="1" ht="75" x14ac:dyDescent="0.25">
      <c r="B106" s="160" t="s">
        <v>1321</v>
      </c>
      <c r="C106" s="160" t="s">
        <v>1464</v>
      </c>
      <c r="D106" s="149" t="s">
        <v>1705</v>
      </c>
      <c r="E106" s="161"/>
      <c r="F106" s="161"/>
      <c r="G106" s="161"/>
      <c r="H106" s="161">
        <v>1</v>
      </c>
      <c r="I106" s="161"/>
      <c r="J106" s="161"/>
      <c r="K106" s="161"/>
      <c r="L106" s="161"/>
      <c r="M106" s="161">
        <v>1</v>
      </c>
      <c r="N106" s="161"/>
      <c r="O106" s="161"/>
      <c r="P106" s="161"/>
      <c r="Q106" s="252">
        <f>SUM(Tabla2[[#This Row],[Ene]:[Dic]])</f>
        <v>2</v>
      </c>
      <c r="R106" s="160" t="s">
        <v>443</v>
      </c>
      <c r="S106" s="160"/>
      <c r="T106" s="160"/>
      <c r="U106" s="160"/>
      <c r="V106" s="239" t="s">
        <v>75</v>
      </c>
    </row>
    <row r="107" spans="2:22" s="58" customFormat="1" ht="75" x14ac:dyDescent="0.25">
      <c r="B107" s="160" t="s">
        <v>1319</v>
      </c>
      <c r="C107" s="160" t="s">
        <v>1465</v>
      </c>
      <c r="D107" s="160" t="s">
        <v>1706</v>
      </c>
      <c r="E107" s="161"/>
      <c r="F107" s="161">
        <v>6</v>
      </c>
      <c r="G107" s="161"/>
      <c r="H107" s="161"/>
      <c r="I107" s="161">
        <v>6</v>
      </c>
      <c r="J107" s="161"/>
      <c r="K107" s="161"/>
      <c r="L107" s="161">
        <v>6</v>
      </c>
      <c r="M107" s="161"/>
      <c r="N107" s="161"/>
      <c r="O107" s="161">
        <v>6</v>
      </c>
      <c r="P107" s="161"/>
      <c r="Q107" s="252">
        <f>SUM(Tabla2[[#This Row],[Ene]:[Dic]])</f>
        <v>24</v>
      </c>
      <c r="R107" s="160" t="s">
        <v>443</v>
      </c>
      <c r="S107" s="160"/>
      <c r="T107" s="160"/>
      <c r="U107" s="160"/>
      <c r="V107" s="239" t="s">
        <v>75</v>
      </c>
    </row>
    <row r="108" spans="2:22" s="58" customFormat="1" ht="51.75" customHeight="1" x14ac:dyDescent="0.25">
      <c r="B108" s="160" t="s">
        <v>1319</v>
      </c>
      <c r="C108" s="160" t="s">
        <v>1466</v>
      </c>
      <c r="D108" s="149" t="s">
        <v>1707</v>
      </c>
      <c r="E108" s="161"/>
      <c r="F108" s="161"/>
      <c r="G108" s="161">
        <v>1</v>
      </c>
      <c r="H108" s="161"/>
      <c r="I108" s="161"/>
      <c r="J108" s="161">
        <v>1</v>
      </c>
      <c r="K108" s="161"/>
      <c r="L108" s="161"/>
      <c r="M108" s="161">
        <v>1</v>
      </c>
      <c r="N108" s="161"/>
      <c r="O108" s="161"/>
      <c r="P108" s="161">
        <v>1</v>
      </c>
      <c r="Q108" s="252">
        <f>SUM(Tabla2[[#This Row],[Ene]:[Dic]])</f>
        <v>4</v>
      </c>
      <c r="R108" s="301" t="s">
        <v>443</v>
      </c>
      <c r="S108" s="160"/>
      <c r="T108" s="160"/>
      <c r="U108" s="160"/>
      <c r="V108" s="239" t="s">
        <v>75</v>
      </c>
    </row>
    <row r="109" spans="2:22" s="58" customFormat="1" ht="135" x14ac:dyDescent="0.25">
      <c r="B109" s="160" t="s">
        <v>1319</v>
      </c>
      <c r="C109" s="160" t="s">
        <v>1467</v>
      </c>
      <c r="D109" s="160" t="s">
        <v>1708</v>
      </c>
      <c r="E109" s="161"/>
      <c r="F109" s="161">
        <v>6</v>
      </c>
      <c r="G109" s="161"/>
      <c r="H109" s="161"/>
      <c r="I109" s="161">
        <v>6</v>
      </c>
      <c r="J109" s="161"/>
      <c r="K109" s="161"/>
      <c r="L109" s="161">
        <v>6</v>
      </c>
      <c r="M109" s="161"/>
      <c r="N109" s="161"/>
      <c r="O109" s="161">
        <v>6</v>
      </c>
      <c r="P109" s="161"/>
      <c r="Q109" s="252">
        <f>SUM(Tabla2[[#This Row],[Ene]:[Dic]])</f>
        <v>24</v>
      </c>
      <c r="R109" s="160" t="s">
        <v>443</v>
      </c>
      <c r="S109" s="160" t="s">
        <v>444</v>
      </c>
      <c r="T109" s="160"/>
      <c r="U109" s="160"/>
      <c r="V109" s="239" t="s">
        <v>75</v>
      </c>
    </row>
    <row r="110" spans="2:22" s="58" customFormat="1" ht="135" x14ac:dyDescent="0.25">
      <c r="B110" s="160" t="s">
        <v>1319</v>
      </c>
      <c r="C110" s="160" t="s">
        <v>2379</v>
      </c>
      <c r="D110" s="160" t="s">
        <v>2380</v>
      </c>
      <c r="E110" s="161">
        <v>6</v>
      </c>
      <c r="F110" s="161"/>
      <c r="G110" s="161"/>
      <c r="H110" s="161">
        <v>6</v>
      </c>
      <c r="I110" s="161"/>
      <c r="J110" s="161"/>
      <c r="K110" s="161">
        <v>6</v>
      </c>
      <c r="L110" s="161"/>
      <c r="M110" s="161"/>
      <c r="N110" s="161">
        <v>6</v>
      </c>
      <c r="O110" s="161"/>
      <c r="P110" s="161"/>
      <c r="Q110" s="513">
        <v>24</v>
      </c>
      <c r="R110" s="160" t="s">
        <v>443</v>
      </c>
      <c r="S110" s="160" t="s">
        <v>444</v>
      </c>
      <c r="T110" s="160"/>
      <c r="U110" s="160"/>
      <c r="V110" s="239" t="s">
        <v>75</v>
      </c>
    </row>
    <row r="111" spans="2:22" s="58" customFormat="1" ht="69.75" customHeight="1" x14ac:dyDescent="0.25">
      <c r="B111" s="160" t="s">
        <v>1319</v>
      </c>
      <c r="C111" s="160" t="s">
        <v>1468</v>
      </c>
      <c r="D111" s="160" t="s">
        <v>1709</v>
      </c>
      <c r="E111" s="161"/>
      <c r="F111" s="161">
        <v>1</v>
      </c>
      <c r="G111" s="161"/>
      <c r="H111" s="161"/>
      <c r="I111" s="161"/>
      <c r="J111" s="161"/>
      <c r="K111" s="161">
        <v>1</v>
      </c>
      <c r="L111" s="161"/>
      <c r="M111" s="161"/>
      <c r="N111" s="161"/>
      <c r="O111" s="161"/>
      <c r="P111" s="161"/>
      <c r="Q111" s="252">
        <f>SUM(Tabla2[[#This Row],[Ene]:[Dic]])</f>
        <v>2</v>
      </c>
      <c r="R111" s="160" t="s">
        <v>443</v>
      </c>
      <c r="S111" s="160" t="s">
        <v>444</v>
      </c>
      <c r="T111" s="160"/>
      <c r="U111" s="160"/>
      <c r="V111" s="239" t="s">
        <v>75</v>
      </c>
    </row>
    <row r="112" spans="2:22" s="58" customFormat="1" ht="45" x14ac:dyDescent="0.25">
      <c r="B112" s="160" t="s">
        <v>1319</v>
      </c>
      <c r="C112" s="160" t="s">
        <v>1469</v>
      </c>
      <c r="D112" s="149" t="s">
        <v>1710</v>
      </c>
      <c r="E112" s="161"/>
      <c r="F112" s="161"/>
      <c r="G112" s="161"/>
      <c r="H112" s="161"/>
      <c r="I112" s="161">
        <v>6</v>
      </c>
      <c r="J112" s="161"/>
      <c r="K112" s="161"/>
      <c r="L112" s="161"/>
      <c r="M112" s="161"/>
      <c r="N112" s="161">
        <v>6</v>
      </c>
      <c r="O112" s="161"/>
      <c r="P112" s="161"/>
      <c r="Q112" s="252">
        <f>SUM(Tabla2[[#This Row],[Ene]:[Dic]])</f>
        <v>12</v>
      </c>
      <c r="R112" s="160" t="s">
        <v>443</v>
      </c>
      <c r="S112" s="160"/>
      <c r="T112" s="160"/>
      <c r="U112" s="160"/>
      <c r="V112" s="239" t="s">
        <v>75</v>
      </c>
    </row>
    <row r="113" spans="2:22" s="58" customFormat="1" ht="90" x14ac:dyDescent="0.25">
      <c r="B113" s="160" t="s">
        <v>1319</v>
      </c>
      <c r="C113" s="160" t="s">
        <v>1470</v>
      </c>
      <c r="D113" s="149" t="s">
        <v>1711</v>
      </c>
      <c r="E113" s="161"/>
      <c r="F113" s="161">
        <v>1</v>
      </c>
      <c r="G113" s="161"/>
      <c r="H113" s="161"/>
      <c r="I113" s="161"/>
      <c r="J113" s="161"/>
      <c r="K113" s="161">
        <v>1</v>
      </c>
      <c r="L113" s="161"/>
      <c r="M113" s="161"/>
      <c r="N113" s="161"/>
      <c r="O113" s="161"/>
      <c r="P113" s="161"/>
      <c r="Q113" s="252">
        <f>SUM(Tabla2[[#This Row],[Ene]:[Dic]])</f>
        <v>2</v>
      </c>
      <c r="R113" s="160" t="s">
        <v>443</v>
      </c>
      <c r="S113" s="160" t="s">
        <v>444</v>
      </c>
      <c r="T113" s="160"/>
      <c r="U113" s="160"/>
      <c r="V113" s="239" t="s">
        <v>75</v>
      </c>
    </row>
    <row r="114" spans="2:22" s="58" customFormat="1" ht="90" x14ac:dyDescent="0.25">
      <c r="B114" s="160" t="s">
        <v>1304</v>
      </c>
      <c r="C114" s="160" t="s">
        <v>1471</v>
      </c>
      <c r="D114" s="160" t="s">
        <v>1712</v>
      </c>
      <c r="E114" s="161"/>
      <c r="F114" s="161"/>
      <c r="G114" s="161">
        <v>1</v>
      </c>
      <c r="H114" s="161"/>
      <c r="I114" s="161"/>
      <c r="J114" s="161"/>
      <c r="K114" s="161"/>
      <c r="L114" s="161"/>
      <c r="M114" s="161">
        <v>1</v>
      </c>
      <c r="N114" s="161"/>
      <c r="O114" s="161"/>
      <c r="P114" s="161"/>
      <c r="Q114" s="252">
        <f>SUM(Tabla2[[#This Row],[Ene]:[Dic]])</f>
        <v>2</v>
      </c>
      <c r="R114" s="160" t="s">
        <v>443</v>
      </c>
      <c r="S114" s="160" t="s">
        <v>444</v>
      </c>
      <c r="T114" s="160"/>
      <c r="U114" s="160"/>
      <c r="V114" s="239" t="s">
        <v>75</v>
      </c>
    </row>
    <row r="115" spans="2:22" s="58" customFormat="1" ht="60" x14ac:dyDescent="0.25">
      <c r="B115" s="160" t="s">
        <v>1304</v>
      </c>
      <c r="C115" s="160" t="s">
        <v>1472</v>
      </c>
      <c r="D115" s="160" t="s">
        <v>1713</v>
      </c>
      <c r="E115" s="161">
        <v>1</v>
      </c>
      <c r="F115" s="161"/>
      <c r="G115" s="161"/>
      <c r="H115" s="161">
        <v>1</v>
      </c>
      <c r="I115" s="161"/>
      <c r="J115" s="161"/>
      <c r="K115" s="161">
        <v>1</v>
      </c>
      <c r="L115" s="161"/>
      <c r="M115" s="161"/>
      <c r="N115" s="161">
        <v>1</v>
      </c>
      <c r="O115" s="161"/>
      <c r="P115" s="161"/>
      <c r="Q115" s="252">
        <f>SUM(Tabla2[[#This Row],[Ene]:[Dic]])</f>
        <v>4</v>
      </c>
      <c r="R115" s="160" t="s">
        <v>443</v>
      </c>
      <c r="S115" s="160" t="s">
        <v>444</v>
      </c>
      <c r="T115" s="160"/>
      <c r="U115" s="160"/>
      <c r="V115" s="239" t="s">
        <v>75</v>
      </c>
    </row>
    <row r="116" spans="2:22" s="58" customFormat="1" ht="70.5" customHeight="1" x14ac:dyDescent="0.25">
      <c r="B116" s="160" t="s">
        <v>1301</v>
      </c>
      <c r="C116" s="160" t="s">
        <v>1473</v>
      </c>
      <c r="D116" s="160" t="s">
        <v>1714</v>
      </c>
      <c r="E116" s="161"/>
      <c r="F116" s="161"/>
      <c r="G116" s="161"/>
      <c r="H116" s="161"/>
      <c r="I116" s="161">
        <v>6</v>
      </c>
      <c r="J116" s="161"/>
      <c r="K116" s="161"/>
      <c r="L116" s="161"/>
      <c r="M116" s="161"/>
      <c r="N116" s="161">
        <v>6</v>
      </c>
      <c r="O116" s="161"/>
      <c r="P116" s="161"/>
      <c r="Q116" s="252">
        <f>SUM(Tabla2[[#This Row],[Ene]:[Dic]])</f>
        <v>12</v>
      </c>
      <c r="R116" s="160" t="s">
        <v>443</v>
      </c>
      <c r="S116" s="160" t="s">
        <v>444</v>
      </c>
      <c r="T116" s="160"/>
      <c r="U116" s="160"/>
      <c r="V116" s="239" t="s">
        <v>75</v>
      </c>
    </row>
    <row r="117" spans="2:22" s="58" customFormat="1" ht="60" x14ac:dyDescent="0.25">
      <c r="B117" s="160" t="s">
        <v>1319</v>
      </c>
      <c r="C117" s="160" t="s">
        <v>1474</v>
      </c>
      <c r="D117" s="160" t="s">
        <v>1715</v>
      </c>
      <c r="E117" s="161"/>
      <c r="F117" s="161"/>
      <c r="G117" s="161">
        <v>6</v>
      </c>
      <c r="H117" s="161"/>
      <c r="I117" s="161"/>
      <c r="J117" s="161"/>
      <c r="K117" s="161">
        <v>6</v>
      </c>
      <c r="L117" s="161"/>
      <c r="M117" s="161"/>
      <c r="N117" s="161"/>
      <c r="O117" s="161"/>
      <c r="P117" s="161"/>
      <c r="Q117" s="252">
        <f>SUM(Tabla2[[#This Row],[Ene]:[Dic]])</f>
        <v>12</v>
      </c>
      <c r="R117" s="160" t="s">
        <v>443</v>
      </c>
      <c r="S117" s="160"/>
      <c r="T117" s="160"/>
      <c r="U117" s="160"/>
      <c r="V117" s="239" t="s">
        <v>75</v>
      </c>
    </row>
    <row r="118" spans="2:22" s="58" customFormat="1" ht="75" x14ac:dyDescent="0.25">
      <c r="B118" s="160" t="s">
        <v>1319</v>
      </c>
      <c r="C118" s="160" t="s">
        <v>1475</v>
      </c>
      <c r="D118" s="160" t="s">
        <v>1716</v>
      </c>
      <c r="E118" s="161"/>
      <c r="F118" s="161"/>
      <c r="G118" s="161">
        <v>3</v>
      </c>
      <c r="H118" s="161"/>
      <c r="I118" s="161"/>
      <c r="J118" s="161"/>
      <c r="K118" s="161">
        <v>3</v>
      </c>
      <c r="L118" s="161"/>
      <c r="M118" s="161"/>
      <c r="N118" s="161"/>
      <c r="O118" s="161"/>
      <c r="P118" s="161"/>
      <c r="Q118" s="252">
        <f>SUM(Tabla2[[#This Row],[Ene]:[Dic]])</f>
        <v>6</v>
      </c>
      <c r="R118" s="160" t="s">
        <v>443</v>
      </c>
      <c r="S118" s="160" t="s">
        <v>444</v>
      </c>
      <c r="T118" s="160"/>
      <c r="U118" s="160"/>
      <c r="V118" s="239" t="s">
        <v>75</v>
      </c>
    </row>
    <row r="119" spans="2:22" s="58" customFormat="1" ht="45" x14ac:dyDescent="0.25">
      <c r="B119" s="160" t="s">
        <v>1319</v>
      </c>
      <c r="C119" s="160" t="s">
        <v>1476</v>
      </c>
      <c r="D119" s="160" t="s">
        <v>1717</v>
      </c>
      <c r="E119" s="161"/>
      <c r="F119" s="161">
        <v>3</v>
      </c>
      <c r="G119" s="161"/>
      <c r="H119" s="161"/>
      <c r="I119" s="161">
        <v>3</v>
      </c>
      <c r="J119" s="161"/>
      <c r="K119" s="161"/>
      <c r="L119" s="161">
        <v>3</v>
      </c>
      <c r="M119" s="161"/>
      <c r="N119" s="161"/>
      <c r="O119" s="161">
        <v>3</v>
      </c>
      <c r="P119" s="161"/>
      <c r="Q119" s="252">
        <f>SUM(Tabla2[[#This Row],[Ene]:[Dic]])</f>
        <v>12</v>
      </c>
      <c r="R119" s="160" t="s">
        <v>443</v>
      </c>
      <c r="S119" s="160" t="s">
        <v>444</v>
      </c>
      <c r="T119" s="160"/>
      <c r="U119" s="160"/>
      <c r="V119" s="239" t="s">
        <v>75</v>
      </c>
    </row>
    <row r="120" spans="2:22" s="58" customFormat="1" ht="75" x14ac:dyDescent="0.25">
      <c r="B120" s="160" t="s">
        <v>1313</v>
      </c>
      <c r="C120" s="160" t="s">
        <v>1477</v>
      </c>
      <c r="D120" s="160" t="s">
        <v>1718</v>
      </c>
      <c r="E120" s="161"/>
      <c r="F120" s="161"/>
      <c r="G120" s="161"/>
      <c r="H120" s="161"/>
      <c r="I120" s="161">
        <v>1</v>
      </c>
      <c r="J120" s="161"/>
      <c r="K120" s="161"/>
      <c r="L120" s="161"/>
      <c r="M120" s="161"/>
      <c r="N120" s="161">
        <v>1</v>
      </c>
      <c r="O120" s="161"/>
      <c r="P120" s="161"/>
      <c r="Q120" s="252">
        <f>SUM(Tabla2[[#This Row],[Ene]:[Dic]])</f>
        <v>2</v>
      </c>
      <c r="R120" s="160" t="s">
        <v>443</v>
      </c>
      <c r="S120" s="160" t="s">
        <v>444</v>
      </c>
      <c r="T120" s="160"/>
      <c r="U120" s="160"/>
      <c r="V120" s="239" t="s">
        <v>75</v>
      </c>
    </row>
    <row r="121" spans="2:22" s="58" customFormat="1" ht="60" x14ac:dyDescent="0.25">
      <c r="B121" s="160" t="s">
        <v>1312</v>
      </c>
      <c r="C121" s="160" t="s">
        <v>1478</v>
      </c>
      <c r="D121" s="160" t="s">
        <v>1719</v>
      </c>
      <c r="E121" s="161"/>
      <c r="F121" s="161">
        <v>6</v>
      </c>
      <c r="G121" s="161"/>
      <c r="H121" s="161"/>
      <c r="I121" s="161">
        <v>6</v>
      </c>
      <c r="J121" s="161"/>
      <c r="K121" s="161"/>
      <c r="L121" s="161">
        <v>6</v>
      </c>
      <c r="M121" s="161"/>
      <c r="N121" s="161"/>
      <c r="O121" s="161">
        <v>6</v>
      </c>
      <c r="P121" s="161"/>
      <c r="Q121" s="252">
        <f>SUM(Tabla2[[#This Row],[Ene]:[Dic]])</f>
        <v>24</v>
      </c>
      <c r="R121" s="160" t="s">
        <v>443</v>
      </c>
      <c r="S121" s="160" t="s">
        <v>454</v>
      </c>
      <c r="T121" s="160"/>
      <c r="U121" s="160"/>
      <c r="V121" s="239" t="s">
        <v>75</v>
      </c>
    </row>
    <row r="122" spans="2:22" s="58" customFormat="1" ht="105" x14ac:dyDescent="0.25">
      <c r="B122" s="160" t="s">
        <v>1319</v>
      </c>
      <c r="C122" s="160" t="s">
        <v>1479</v>
      </c>
      <c r="D122" s="160" t="s">
        <v>1720</v>
      </c>
      <c r="E122" s="161">
        <v>6</v>
      </c>
      <c r="F122" s="161"/>
      <c r="G122" s="161"/>
      <c r="H122" s="161">
        <v>6</v>
      </c>
      <c r="I122" s="161"/>
      <c r="J122" s="161"/>
      <c r="K122" s="161">
        <v>6</v>
      </c>
      <c r="L122" s="161"/>
      <c r="M122" s="161"/>
      <c r="N122" s="161">
        <v>6</v>
      </c>
      <c r="O122" s="161"/>
      <c r="P122" s="161"/>
      <c r="Q122" s="252">
        <f>SUM(Tabla2[[#This Row],[Ene]:[Dic]])</f>
        <v>24</v>
      </c>
      <c r="R122" s="160" t="s">
        <v>443</v>
      </c>
      <c r="S122" s="160"/>
      <c r="T122" s="160"/>
      <c r="U122" s="160"/>
      <c r="V122" s="239" t="s">
        <v>75</v>
      </c>
    </row>
    <row r="123" spans="2:22" s="58" customFormat="1" ht="60" x14ac:dyDescent="0.25">
      <c r="B123" s="160" t="s">
        <v>1315</v>
      </c>
      <c r="C123" s="160" t="s">
        <v>1480</v>
      </c>
      <c r="D123" s="160" t="s">
        <v>1721</v>
      </c>
      <c r="E123" s="161">
        <v>6</v>
      </c>
      <c r="F123" s="161"/>
      <c r="G123" s="161"/>
      <c r="H123" s="161">
        <v>6</v>
      </c>
      <c r="I123" s="161"/>
      <c r="J123" s="161"/>
      <c r="K123" s="161">
        <v>6</v>
      </c>
      <c r="L123" s="161"/>
      <c r="M123" s="161"/>
      <c r="N123" s="161">
        <v>6</v>
      </c>
      <c r="O123" s="161"/>
      <c r="P123" s="161"/>
      <c r="Q123" s="252">
        <f>SUM(Tabla2[[#This Row],[Ene]:[Dic]])</f>
        <v>24</v>
      </c>
      <c r="R123" s="160" t="s">
        <v>443</v>
      </c>
      <c r="S123" s="160"/>
      <c r="T123" s="160"/>
      <c r="U123" s="160"/>
      <c r="V123" s="239" t="s">
        <v>75</v>
      </c>
    </row>
    <row r="124" spans="2:22" s="58" customFormat="1" ht="71.25" customHeight="1" x14ac:dyDescent="0.25">
      <c r="B124" s="160" t="s">
        <v>1321</v>
      </c>
      <c r="C124" s="160" t="s">
        <v>1481</v>
      </c>
      <c r="D124" s="160" t="s">
        <v>1722</v>
      </c>
      <c r="E124" s="161"/>
      <c r="F124" s="161">
        <v>6</v>
      </c>
      <c r="G124" s="161"/>
      <c r="H124" s="161"/>
      <c r="I124" s="161">
        <v>6</v>
      </c>
      <c r="J124" s="161"/>
      <c r="K124" s="161"/>
      <c r="L124" s="161">
        <v>6</v>
      </c>
      <c r="M124" s="161"/>
      <c r="N124" s="161"/>
      <c r="O124" s="161">
        <v>6</v>
      </c>
      <c r="P124" s="161"/>
      <c r="Q124" s="252">
        <f>SUM(Tabla2[[#This Row],[Ene]:[Dic]])</f>
        <v>24</v>
      </c>
      <c r="R124" s="160" t="s">
        <v>443</v>
      </c>
      <c r="S124" s="160" t="s">
        <v>444</v>
      </c>
      <c r="T124" s="160"/>
      <c r="U124" s="160"/>
      <c r="V124" s="239" t="s">
        <v>75</v>
      </c>
    </row>
    <row r="125" spans="2:22" s="58" customFormat="1" ht="60" x14ac:dyDescent="0.25">
      <c r="B125" s="160" t="s">
        <v>1321</v>
      </c>
      <c r="C125" s="160" t="s">
        <v>1948</v>
      </c>
      <c r="D125" s="160" t="s">
        <v>1950</v>
      </c>
      <c r="E125" s="161">
        <v>6</v>
      </c>
      <c r="F125" s="161"/>
      <c r="G125" s="161"/>
      <c r="H125" s="161">
        <v>6</v>
      </c>
      <c r="I125" s="161"/>
      <c r="J125" s="161"/>
      <c r="K125" s="161"/>
      <c r="L125" s="161"/>
      <c r="M125" s="161">
        <v>6</v>
      </c>
      <c r="N125" s="161"/>
      <c r="O125" s="161"/>
      <c r="P125" s="161">
        <v>6</v>
      </c>
      <c r="Q125" s="252">
        <f>SUM(Tabla2[[#This Row],[Ene]:[Dic]])</f>
        <v>24</v>
      </c>
      <c r="R125" s="160" t="s">
        <v>443</v>
      </c>
      <c r="S125" s="160"/>
      <c r="T125" s="160"/>
      <c r="U125" s="160"/>
      <c r="V125" s="239" t="s">
        <v>75</v>
      </c>
    </row>
    <row r="126" spans="2:22" s="58" customFormat="1" ht="60" x14ac:dyDescent="0.25">
      <c r="B126" s="160" t="s">
        <v>1321</v>
      </c>
      <c r="C126" s="160" t="s">
        <v>1949</v>
      </c>
      <c r="D126" s="160" t="s">
        <v>1723</v>
      </c>
      <c r="E126" s="161"/>
      <c r="F126" s="161"/>
      <c r="G126" s="161"/>
      <c r="H126" s="161">
        <v>6</v>
      </c>
      <c r="I126" s="161"/>
      <c r="J126" s="161"/>
      <c r="K126" s="161"/>
      <c r="L126" s="161">
        <v>6</v>
      </c>
      <c r="M126" s="161"/>
      <c r="N126" s="161"/>
      <c r="O126" s="161"/>
      <c r="P126" s="161"/>
      <c r="Q126" s="252">
        <f>SUM(Tabla2[[#This Row],[Ene]:[Dic]])</f>
        <v>12</v>
      </c>
      <c r="R126" s="160" t="s">
        <v>443</v>
      </c>
      <c r="S126" s="160"/>
      <c r="T126" s="160"/>
      <c r="U126" s="160"/>
      <c r="V126" s="239" t="s">
        <v>75</v>
      </c>
    </row>
    <row r="127" spans="2:22" s="58" customFormat="1" ht="75" x14ac:dyDescent="0.25">
      <c r="B127" s="160" t="s">
        <v>1319</v>
      </c>
      <c r="C127" s="160" t="s">
        <v>1482</v>
      </c>
      <c r="D127" s="160" t="s">
        <v>1724</v>
      </c>
      <c r="E127" s="161"/>
      <c r="F127" s="161">
        <v>3</v>
      </c>
      <c r="G127" s="161"/>
      <c r="H127" s="161">
        <v>3</v>
      </c>
      <c r="I127" s="161"/>
      <c r="J127" s="161">
        <v>3</v>
      </c>
      <c r="K127" s="161"/>
      <c r="L127" s="161">
        <v>3</v>
      </c>
      <c r="M127" s="161"/>
      <c r="N127" s="161">
        <v>3</v>
      </c>
      <c r="O127" s="161"/>
      <c r="P127" s="161">
        <v>3</v>
      </c>
      <c r="Q127" s="252">
        <f>SUM(Tabla2[[#This Row],[Ene]:[Dic]])</f>
        <v>18</v>
      </c>
      <c r="R127" s="160" t="s">
        <v>444</v>
      </c>
      <c r="S127" s="160"/>
      <c r="T127" s="160"/>
      <c r="U127" s="160" t="s">
        <v>2082</v>
      </c>
      <c r="V127" s="239" t="s">
        <v>75</v>
      </c>
    </row>
    <row r="128" spans="2:22" s="58" customFormat="1" ht="60" customHeight="1" x14ac:dyDescent="0.25">
      <c r="B128" s="160" t="s">
        <v>1319</v>
      </c>
      <c r="C128" s="160" t="s">
        <v>1483</v>
      </c>
      <c r="D128" s="160" t="s">
        <v>1725</v>
      </c>
      <c r="E128" s="161"/>
      <c r="F128" s="161"/>
      <c r="G128" s="161"/>
      <c r="H128" s="161">
        <v>6</v>
      </c>
      <c r="I128" s="161"/>
      <c r="J128" s="161"/>
      <c r="K128" s="161"/>
      <c r="L128" s="161"/>
      <c r="M128" s="161"/>
      <c r="N128" s="161"/>
      <c r="O128" s="161"/>
      <c r="P128" s="161"/>
      <c r="Q128" s="252">
        <f>SUM(Tabla2[[#This Row],[Ene]:[Dic]])</f>
        <v>6</v>
      </c>
      <c r="R128" s="160" t="s">
        <v>444</v>
      </c>
      <c r="S128" s="160"/>
      <c r="T128" s="160"/>
      <c r="U128" s="160"/>
      <c r="V128" s="239" t="s">
        <v>75</v>
      </c>
    </row>
    <row r="129" spans="2:22" s="58" customFormat="1" ht="47.25" customHeight="1" x14ac:dyDescent="0.25">
      <c r="B129" s="160" t="s">
        <v>1319</v>
      </c>
      <c r="C129" s="160" t="s">
        <v>1484</v>
      </c>
      <c r="D129" s="160" t="s">
        <v>1726</v>
      </c>
      <c r="E129" s="161"/>
      <c r="F129" s="161"/>
      <c r="G129" s="161"/>
      <c r="H129" s="161"/>
      <c r="I129" s="161"/>
      <c r="J129" s="161"/>
      <c r="K129" s="161"/>
      <c r="L129" s="161"/>
      <c r="M129" s="161">
        <v>6</v>
      </c>
      <c r="N129" s="161"/>
      <c r="O129" s="161"/>
      <c r="P129" s="161"/>
      <c r="Q129" s="252">
        <f>SUM(Tabla2[[#This Row],[Ene]:[Dic]])</f>
        <v>6</v>
      </c>
      <c r="R129" s="160" t="s">
        <v>444</v>
      </c>
      <c r="S129" s="160"/>
      <c r="T129" s="160"/>
      <c r="U129" s="160"/>
      <c r="V129" s="239" t="s">
        <v>75</v>
      </c>
    </row>
    <row r="130" spans="2:22" s="58" customFormat="1" ht="60" x14ac:dyDescent="0.25">
      <c r="B130" s="160" t="s">
        <v>1319</v>
      </c>
      <c r="C130" s="160" t="s">
        <v>1485</v>
      </c>
      <c r="D130" s="160" t="s">
        <v>1727</v>
      </c>
      <c r="E130" s="161"/>
      <c r="F130" s="161"/>
      <c r="G130" s="161"/>
      <c r="H130" s="161"/>
      <c r="I130" s="161"/>
      <c r="J130" s="161"/>
      <c r="K130" s="161">
        <v>6</v>
      </c>
      <c r="L130" s="161"/>
      <c r="M130" s="161"/>
      <c r="N130" s="161"/>
      <c r="O130" s="161"/>
      <c r="P130" s="161">
        <v>3</v>
      </c>
      <c r="Q130" s="252">
        <f>SUM(Tabla2[[#This Row],[Ene]:[Dic]])</f>
        <v>9</v>
      </c>
      <c r="R130" s="160" t="s">
        <v>444</v>
      </c>
      <c r="S130" s="160"/>
      <c r="T130" s="160"/>
      <c r="U130" s="160" t="s">
        <v>2082</v>
      </c>
      <c r="V130" s="239" t="s">
        <v>75</v>
      </c>
    </row>
    <row r="131" spans="2:22" s="58" customFormat="1" ht="45" x14ac:dyDescent="0.25">
      <c r="B131" s="160" t="s">
        <v>1319</v>
      </c>
      <c r="C131" s="160" t="s">
        <v>1486</v>
      </c>
      <c r="D131" s="160" t="s">
        <v>1728</v>
      </c>
      <c r="E131" s="161"/>
      <c r="F131" s="161"/>
      <c r="G131" s="161"/>
      <c r="H131" s="161"/>
      <c r="I131" s="161"/>
      <c r="J131" s="161">
        <v>6</v>
      </c>
      <c r="K131" s="161"/>
      <c r="L131" s="161"/>
      <c r="M131" s="161"/>
      <c r="N131" s="161"/>
      <c r="O131" s="161"/>
      <c r="P131" s="161"/>
      <c r="Q131" s="252">
        <f>SUM(Tabla2[[#This Row],[Ene]:[Dic]])</f>
        <v>6</v>
      </c>
      <c r="R131" s="160" t="s">
        <v>444</v>
      </c>
      <c r="S131" s="160"/>
      <c r="T131" s="160"/>
      <c r="U131" s="160"/>
      <c r="V131" s="239" t="s">
        <v>75</v>
      </c>
    </row>
    <row r="132" spans="2:22" s="58" customFormat="1" ht="60" x14ac:dyDescent="0.25">
      <c r="B132" s="160" t="s">
        <v>1319</v>
      </c>
      <c r="C132" s="160" t="s">
        <v>1487</v>
      </c>
      <c r="D132" s="160" t="s">
        <v>1729</v>
      </c>
      <c r="E132" s="161"/>
      <c r="F132" s="161"/>
      <c r="G132" s="161"/>
      <c r="H132" s="161"/>
      <c r="I132" s="161"/>
      <c r="J132" s="161">
        <v>6</v>
      </c>
      <c r="K132" s="161"/>
      <c r="L132" s="161"/>
      <c r="M132" s="161"/>
      <c r="N132" s="161"/>
      <c r="O132" s="161"/>
      <c r="P132" s="161"/>
      <c r="Q132" s="252">
        <f>SUM(Tabla2[[#This Row],[Ene]:[Dic]])</f>
        <v>6</v>
      </c>
      <c r="R132" s="160" t="s">
        <v>444</v>
      </c>
      <c r="S132" s="160"/>
      <c r="T132" s="160"/>
      <c r="U132" s="160" t="s">
        <v>2082</v>
      </c>
      <c r="V132" s="239" t="s">
        <v>75</v>
      </c>
    </row>
    <row r="133" spans="2:22" s="58" customFormat="1" ht="60" x14ac:dyDescent="0.25">
      <c r="B133" s="160" t="s">
        <v>1319</v>
      </c>
      <c r="C133" s="160" t="s">
        <v>1488</v>
      </c>
      <c r="D133" s="160" t="s">
        <v>1730</v>
      </c>
      <c r="E133" s="161"/>
      <c r="F133" s="161"/>
      <c r="G133" s="161">
        <v>6</v>
      </c>
      <c r="H133" s="161"/>
      <c r="I133" s="161"/>
      <c r="J133" s="161"/>
      <c r="K133" s="161"/>
      <c r="L133" s="161"/>
      <c r="M133" s="161"/>
      <c r="N133" s="161"/>
      <c r="O133" s="161"/>
      <c r="P133" s="161"/>
      <c r="Q133" s="252">
        <f>SUM(Tabla2[[#This Row],[Ene]:[Dic]])</f>
        <v>6</v>
      </c>
      <c r="R133" s="160" t="s">
        <v>444</v>
      </c>
      <c r="S133" s="160"/>
      <c r="T133" s="160"/>
      <c r="U133" s="160"/>
      <c r="V133" s="239" t="s">
        <v>75</v>
      </c>
    </row>
    <row r="134" spans="2:22" s="58" customFormat="1" ht="60" x14ac:dyDescent="0.25">
      <c r="B134" s="160" t="s">
        <v>1319</v>
      </c>
      <c r="C134" s="160" t="s">
        <v>1489</v>
      </c>
      <c r="D134" s="160" t="s">
        <v>1731</v>
      </c>
      <c r="E134" s="161"/>
      <c r="F134" s="161"/>
      <c r="G134" s="161"/>
      <c r="H134" s="161"/>
      <c r="I134" s="161"/>
      <c r="J134" s="161"/>
      <c r="K134" s="161"/>
      <c r="L134" s="161"/>
      <c r="M134" s="161"/>
      <c r="N134" s="161">
        <v>6</v>
      </c>
      <c r="O134" s="161"/>
      <c r="P134" s="161"/>
      <c r="Q134" s="252">
        <f>SUM(Tabla2[[#This Row],[Ene]:[Dic]])</f>
        <v>6</v>
      </c>
      <c r="R134" s="160" t="s">
        <v>444</v>
      </c>
      <c r="S134" s="160"/>
      <c r="T134" s="160"/>
      <c r="U134" s="160" t="s">
        <v>2082</v>
      </c>
      <c r="V134" s="239" t="s">
        <v>75</v>
      </c>
    </row>
    <row r="135" spans="2:22" s="58" customFormat="1" ht="45" x14ac:dyDescent="0.25">
      <c r="B135" s="160" t="s">
        <v>1319</v>
      </c>
      <c r="C135" s="160" t="s">
        <v>1490</v>
      </c>
      <c r="D135" s="160" t="s">
        <v>1732</v>
      </c>
      <c r="E135" s="161"/>
      <c r="F135" s="161"/>
      <c r="G135" s="161"/>
      <c r="H135" s="161"/>
      <c r="I135" s="161"/>
      <c r="J135" s="161"/>
      <c r="K135" s="161"/>
      <c r="L135" s="161"/>
      <c r="M135" s="161">
        <v>6</v>
      </c>
      <c r="N135" s="161"/>
      <c r="O135" s="161"/>
      <c r="P135" s="161"/>
      <c r="Q135" s="252">
        <f>SUM(Tabla2[[#This Row],[Ene]:[Dic]])</f>
        <v>6</v>
      </c>
      <c r="R135" s="160" t="s">
        <v>444</v>
      </c>
      <c r="S135" s="160"/>
      <c r="T135" s="160"/>
      <c r="U135" s="160"/>
      <c r="V135" s="239" t="s">
        <v>75</v>
      </c>
    </row>
    <row r="136" spans="2:22" s="58" customFormat="1" ht="45" x14ac:dyDescent="0.25">
      <c r="B136" s="160" t="s">
        <v>1319</v>
      </c>
      <c r="C136" s="160" t="s">
        <v>1491</v>
      </c>
      <c r="D136" s="160" t="s">
        <v>1733</v>
      </c>
      <c r="E136" s="161"/>
      <c r="F136" s="161"/>
      <c r="G136" s="161"/>
      <c r="H136" s="161"/>
      <c r="I136" s="161"/>
      <c r="J136" s="161">
        <v>6</v>
      </c>
      <c r="K136" s="161"/>
      <c r="L136" s="161"/>
      <c r="M136" s="161"/>
      <c r="N136" s="161"/>
      <c r="O136" s="161"/>
      <c r="P136" s="161"/>
      <c r="Q136" s="252">
        <f>SUM(Tabla2[[#This Row],[Ene]:[Dic]])</f>
        <v>6</v>
      </c>
      <c r="R136" s="160" t="s">
        <v>444</v>
      </c>
      <c r="S136" s="160"/>
      <c r="T136" s="160"/>
      <c r="U136" s="160"/>
      <c r="V136" s="239" t="s">
        <v>75</v>
      </c>
    </row>
    <row r="137" spans="2:22" s="58" customFormat="1" ht="45" x14ac:dyDescent="0.25">
      <c r="B137" s="160" t="s">
        <v>1319</v>
      </c>
      <c r="C137" s="160" t="s">
        <v>1492</v>
      </c>
      <c r="D137" s="160" t="s">
        <v>1734</v>
      </c>
      <c r="E137" s="161"/>
      <c r="F137" s="161"/>
      <c r="G137" s="161">
        <v>6</v>
      </c>
      <c r="H137" s="161"/>
      <c r="I137" s="161"/>
      <c r="J137" s="161"/>
      <c r="K137" s="161"/>
      <c r="L137" s="161"/>
      <c r="M137" s="161"/>
      <c r="N137" s="161"/>
      <c r="O137" s="161"/>
      <c r="P137" s="161"/>
      <c r="Q137" s="252">
        <f>SUM(Tabla2[[#This Row],[Ene]:[Dic]])</f>
        <v>6</v>
      </c>
      <c r="R137" s="160" t="s">
        <v>444</v>
      </c>
      <c r="S137" s="160"/>
      <c r="T137" s="160"/>
      <c r="U137" s="160"/>
      <c r="V137" s="239" t="s">
        <v>75</v>
      </c>
    </row>
    <row r="138" spans="2:22" s="58" customFormat="1" ht="75" x14ac:dyDescent="0.25">
      <c r="B138" s="160" t="s">
        <v>1319</v>
      </c>
      <c r="C138" s="160" t="s">
        <v>1493</v>
      </c>
      <c r="D138" s="160" t="s">
        <v>1735</v>
      </c>
      <c r="E138" s="161"/>
      <c r="F138" s="161"/>
      <c r="G138" s="161"/>
      <c r="H138" s="161"/>
      <c r="I138" s="161"/>
      <c r="J138" s="161"/>
      <c r="K138" s="161"/>
      <c r="L138" s="161"/>
      <c r="M138" s="161">
        <v>6</v>
      </c>
      <c r="N138" s="161"/>
      <c r="O138" s="161"/>
      <c r="P138" s="161"/>
      <c r="Q138" s="252">
        <f>SUM(Tabla2[[#This Row],[Ene]:[Dic]])</f>
        <v>6</v>
      </c>
      <c r="R138" s="160" t="s">
        <v>444</v>
      </c>
      <c r="S138" s="160"/>
      <c r="T138" s="160"/>
      <c r="U138" s="160" t="s">
        <v>2082</v>
      </c>
      <c r="V138" s="239" t="s">
        <v>75</v>
      </c>
    </row>
    <row r="139" spans="2:22" s="58" customFormat="1" ht="60" x14ac:dyDescent="0.25">
      <c r="B139" s="160" t="s">
        <v>1320</v>
      </c>
      <c r="C139" s="160" t="s">
        <v>1494</v>
      </c>
      <c r="D139" s="160" t="s">
        <v>1736</v>
      </c>
      <c r="E139" s="161">
        <v>1</v>
      </c>
      <c r="F139" s="161"/>
      <c r="G139" s="161"/>
      <c r="H139" s="161">
        <v>1</v>
      </c>
      <c r="I139" s="161"/>
      <c r="J139" s="161"/>
      <c r="K139" s="161">
        <v>1</v>
      </c>
      <c r="L139" s="161"/>
      <c r="M139" s="161">
        <v>1</v>
      </c>
      <c r="N139" s="161"/>
      <c r="O139" s="161"/>
      <c r="P139" s="161"/>
      <c r="Q139" s="252">
        <f>SUM(Tabla2[[#This Row],[Ene]:[Dic]])</f>
        <v>4</v>
      </c>
      <c r="R139" s="160" t="s">
        <v>443</v>
      </c>
      <c r="S139" s="160"/>
      <c r="T139" s="160"/>
      <c r="U139" s="160"/>
      <c r="V139" s="239" t="s">
        <v>1280</v>
      </c>
    </row>
    <row r="140" spans="2:22" s="58" customFormat="1" ht="45" x14ac:dyDescent="0.25">
      <c r="B140" s="160" t="s">
        <v>1320</v>
      </c>
      <c r="C140" s="160" t="s">
        <v>1495</v>
      </c>
      <c r="D140" s="160" t="s">
        <v>1737</v>
      </c>
      <c r="E140" s="161"/>
      <c r="F140" s="161">
        <v>1</v>
      </c>
      <c r="G140" s="161"/>
      <c r="H140" s="161"/>
      <c r="I140" s="161">
        <v>1</v>
      </c>
      <c r="J140" s="161"/>
      <c r="K140" s="161"/>
      <c r="L140" s="161"/>
      <c r="M140" s="161"/>
      <c r="N140" s="161">
        <v>1</v>
      </c>
      <c r="O140" s="161"/>
      <c r="P140" s="161"/>
      <c r="Q140" s="252">
        <f>SUM(Tabla2[[#This Row],[Ene]:[Dic]])</f>
        <v>3</v>
      </c>
      <c r="R140" s="160" t="s">
        <v>444</v>
      </c>
      <c r="S140" s="160" t="s">
        <v>453</v>
      </c>
      <c r="T140" s="160"/>
      <c r="U140" s="160"/>
      <c r="V140" s="239" t="s">
        <v>1280</v>
      </c>
    </row>
    <row r="141" spans="2:22" s="58" customFormat="1" ht="54.75" customHeight="1" x14ac:dyDescent="0.25">
      <c r="B141" s="160" t="s">
        <v>1320</v>
      </c>
      <c r="C141" s="160" t="s">
        <v>1496</v>
      </c>
      <c r="D141" s="160" t="s">
        <v>1738</v>
      </c>
      <c r="E141" s="161"/>
      <c r="F141" s="161"/>
      <c r="G141" s="161">
        <v>1</v>
      </c>
      <c r="H141" s="161"/>
      <c r="I141" s="161"/>
      <c r="J141" s="161">
        <v>1</v>
      </c>
      <c r="K141" s="161"/>
      <c r="L141" s="161"/>
      <c r="M141" s="161"/>
      <c r="N141" s="161"/>
      <c r="O141" s="161">
        <v>1</v>
      </c>
      <c r="P141" s="161"/>
      <c r="Q141" s="252">
        <f>SUM(Tabla2[[#This Row],[Ene]:[Dic]])</f>
        <v>3</v>
      </c>
      <c r="R141" s="160" t="s">
        <v>443</v>
      </c>
      <c r="S141" s="160"/>
      <c r="T141" s="160"/>
      <c r="U141" s="160"/>
      <c r="V141" s="239" t="s">
        <v>1280</v>
      </c>
    </row>
    <row r="142" spans="2:22" s="58" customFormat="1" ht="51.75" customHeight="1" x14ac:dyDescent="0.25">
      <c r="B142" s="160" t="s">
        <v>1320</v>
      </c>
      <c r="C142" s="160" t="s">
        <v>1497</v>
      </c>
      <c r="D142" s="160" t="s">
        <v>1739</v>
      </c>
      <c r="E142" s="161"/>
      <c r="F142" s="161"/>
      <c r="G142" s="161"/>
      <c r="H142" s="161">
        <v>1</v>
      </c>
      <c r="I142" s="161"/>
      <c r="J142" s="161"/>
      <c r="K142" s="161"/>
      <c r="L142" s="161">
        <v>1</v>
      </c>
      <c r="M142" s="161"/>
      <c r="N142" s="161"/>
      <c r="O142" s="161"/>
      <c r="P142" s="161"/>
      <c r="Q142" s="252">
        <f>SUM(Tabla2[[#This Row],[Ene]:[Dic]])</f>
        <v>2</v>
      </c>
      <c r="R142" s="160" t="s">
        <v>444</v>
      </c>
      <c r="S142" s="160"/>
      <c r="T142" s="160"/>
      <c r="U142" s="160"/>
      <c r="V142" s="239" t="s">
        <v>1280</v>
      </c>
    </row>
    <row r="143" spans="2:22" s="58" customFormat="1" ht="44.25" customHeight="1" x14ac:dyDescent="0.25">
      <c r="B143" s="160" t="s">
        <v>1322</v>
      </c>
      <c r="C143" s="160" t="s">
        <v>1498</v>
      </c>
      <c r="D143" s="160" t="s">
        <v>2359</v>
      </c>
      <c r="E143" s="161"/>
      <c r="F143" s="161">
        <v>1</v>
      </c>
      <c r="G143" s="161">
        <v>1</v>
      </c>
      <c r="H143" s="161">
        <v>1</v>
      </c>
      <c r="I143" s="161">
        <v>1</v>
      </c>
      <c r="J143" s="161">
        <v>1</v>
      </c>
      <c r="K143" s="161"/>
      <c r="L143" s="161">
        <v>1</v>
      </c>
      <c r="M143" s="161">
        <v>1</v>
      </c>
      <c r="N143" s="161">
        <v>1</v>
      </c>
      <c r="O143" s="161"/>
      <c r="P143" s="161"/>
      <c r="Q143" s="252">
        <f>SUM(Tabla2[[#This Row],[Ene]:[Dic]])</f>
        <v>8</v>
      </c>
      <c r="R143" s="160" t="s">
        <v>444</v>
      </c>
      <c r="S143" s="160"/>
      <c r="T143" s="160"/>
      <c r="U143" s="160"/>
      <c r="V143" s="239" t="s">
        <v>1287</v>
      </c>
    </row>
    <row r="144" spans="2:22" s="58" customFormat="1" ht="45" x14ac:dyDescent="0.25">
      <c r="B144" s="160" t="s">
        <v>1323</v>
      </c>
      <c r="C144" s="160" t="s">
        <v>1499</v>
      </c>
      <c r="D144" s="160" t="s">
        <v>1740</v>
      </c>
      <c r="E144" s="161"/>
      <c r="F144" s="161"/>
      <c r="G144" s="161"/>
      <c r="H144" s="161"/>
      <c r="I144" s="161">
        <v>1</v>
      </c>
      <c r="J144" s="161"/>
      <c r="K144" s="161"/>
      <c r="L144" s="161"/>
      <c r="M144" s="161"/>
      <c r="N144" s="161"/>
      <c r="O144" s="161"/>
      <c r="P144" s="161"/>
      <c r="Q144" s="252">
        <f>SUM(Tabla2[[#This Row],[Ene]:[Dic]])</f>
        <v>1</v>
      </c>
      <c r="R144" s="160" t="s">
        <v>443</v>
      </c>
      <c r="S144" s="160"/>
      <c r="T144" s="160"/>
      <c r="U144" s="160"/>
      <c r="V144" s="239" t="s">
        <v>1287</v>
      </c>
    </row>
    <row r="145" spans="2:22" s="58" customFormat="1" ht="52.5" customHeight="1" x14ac:dyDescent="0.25">
      <c r="B145" s="160" t="s">
        <v>1323</v>
      </c>
      <c r="C145" s="160" t="s">
        <v>1500</v>
      </c>
      <c r="D145" s="160" t="s">
        <v>1741</v>
      </c>
      <c r="E145" s="161">
        <v>7</v>
      </c>
      <c r="F145" s="161"/>
      <c r="G145" s="161"/>
      <c r="H145" s="161"/>
      <c r="I145" s="161"/>
      <c r="J145" s="161"/>
      <c r="K145" s="161"/>
      <c r="L145" s="161"/>
      <c r="M145" s="161"/>
      <c r="N145" s="161"/>
      <c r="O145" s="161"/>
      <c r="P145" s="161"/>
      <c r="Q145" s="252">
        <f>SUM(Tabla2[[#This Row],[Ene]:[Dic]])</f>
        <v>7</v>
      </c>
      <c r="R145" s="160" t="s">
        <v>444</v>
      </c>
      <c r="S145" s="160" t="s">
        <v>443</v>
      </c>
      <c r="T145" s="160"/>
      <c r="U145" s="160"/>
      <c r="V145" s="239" t="s">
        <v>1287</v>
      </c>
    </row>
    <row r="146" spans="2:22" s="58" customFormat="1" ht="50.25" customHeight="1" x14ac:dyDescent="0.25">
      <c r="B146" s="160" t="s">
        <v>1323</v>
      </c>
      <c r="C146" s="160" t="s">
        <v>1501</v>
      </c>
      <c r="D146" s="160" t="s">
        <v>1742</v>
      </c>
      <c r="E146" s="161">
        <v>1</v>
      </c>
      <c r="F146" s="161">
        <v>1</v>
      </c>
      <c r="G146" s="161">
        <v>1</v>
      </c>
      <c r="H146" s="161">
        <v>1</v>
      </c>
      <c r="I146" s="161">
        <v>1</v>
      </c>
      <c r="J146" s="161">
        <v>1</v>
      </c>
      <c r="K146" s="161">
        <v>1</v>
      </c>
      <c r="L146" s="161">
        <v>1</v>
      </c>
      <c r="M146" s="161">
        <v>1</v>
      </c>
      <c r="N146" s="161">
        <v>1</v>
      </c>
      <c r="O146" s="161">
        <v>1</v>
      </c>
      <c r="P146" s="161">
        <v>1</v>
      </c>
      <c r="Q146" s="252">
        <f>SUM(Tabla2[[#This Row],[Ene]:[Dic]])</f>
        <v>12</v>
      </c>
      <c r="R146" s="160" t="s">
        <v>443</v>
      </c>
      <c r="S146" s="160"/>
      <c r="T146" s="160"/>
      <c r="U146" s="160"/>
      <c r="V146" s="239" t="s">
        <v>1287</v>
      </c>
    </row>
    <row r="147" spans="2:22" s="58" customFormat="1" ht="60" x14ac:dyDescent="0.25">
      <c r="B147" s="160" t="s">
        <v>1324</v>
      </c>
      <c r="C147" s="160" t="s">
        <v>1502</v>
      </c>
      <c r="D147" s="160" t="s">
        <v>1743</v>
      </c>
      <c r="E147" s="161">
        <v>6</v>
      </c>
      <c r="F147" s="161"/>
      <c r="G147" s="161"/>
      <c r="H147" s="161"/>
      <c r="I147" s="161"/>
      <c r="J147" s="161"/>
      <c r="K147" s="161"/>
      <c r="L147" s="161"/>
      <c r="M147" s="161"/>
      <c r="N147" s="161"/>
      <c r="O147" s="161"/>
      <c r="P147" s="161"/>
      <c r="Q147" s="252">
        <f>SUM(Tabla2[[#This Row],[Ene]:[Dic]])</f>
        <v>6</v>
      </c>
      <c r="R147" s="160" t="s">
        <v>444</v>
      </c>
      <c r="S147" s="160" t="s">
        <v>460</v>
      </c>
      <c r="T147" s="160"/>
      <c r="U147" s="160" t="s">
        <v>2377</v>
      </c>
      <c r="V147" s="239" t="s">
        <v>1287</v>
      </c>
    </row>
    <row r="148" spans="2:22" s="58" customFormat="1" ht="60" x14ac:dyDescent="0.25">
      <c r="B148" s="160" t="s">
        <v>1325</v>
      </c>
      <c r="C148" s="160" t="s">
        <v>1503</v>
      </c>
      <c r="D148" s="160" t="s">
        <v>1744</v>
      </c>
      <c r="E148" s="161"/>
      <c r="F148" s="161"/>
      <c r="G148" s="161"/>
      <c r="H148" s="161"/>
      <c r="I148" s="161"/>
      <c r="J148" s="161"/>
      <c r="K148" s="161"/>
      <c r="L148" s="161">
        <v>3</v>
      </c>
      <c r="M148" s="161">
        <v>3</v>
      </c>
      <c r="N148" s="161"/>
      <c r="O148" s="161"/>
      <c r="P148" s="161"/>
      <c r="Q148" s="252">
        <f>SUM(Tabla2[[#This Row],[Ene]:[Dic]])</f>
        <v>6</v>
      </c>
      <c r="R148" s="160" t="s">
        <v>447</v>
      </c>
      <c r="S148" s="160"/>
      <c r="T148" s="160"/>
      <c r="U148" s="160"/>
      <c r="V148" s="239" t="s">
        <v>1287</v>
      </c>
    </row>
    <row r="149" spans="2:22" s="58" customFormat="1" ht="75" x14ac:dyDescent="0.25">
      <c r="B149" s="160" t="s">
        <v>1326</v>
      </c>
      <c r="C149" s="160" t="s">
        <v>1504</v>
      </c>
      <c r="D149" s="160" t="s">
        <v>1745</v>
      </c>
      <c r="E149" s="161"/>
      <c r="F149" s="161"/>
      <c r="G149" s="161"/>
      <c r="H149" s="161"/>
      <c r="I149" s="161"/>
      <c r="J149" s="161"/>
      <c r="K149" s="161"/>
      <c r="L149" s="161"/>
      <c r="M149" s="161"/>
      <c r="N149" s="161">
        <v>4</v>
      </c>
      <c r="O149" s="161">
        <v>3</v>
      </c>
      <c r="P149" s="161"/>
      <c r="Q149" s="252">
        <f>SUM(Tabla2[[#This Row],[Ene]:[Dic]])</f>
        <v>7</v>
      </c>
      <c r="R149" s="160" t="s">
        <v>1858</v>
      </c>
      <c r="S149" s="160"/>
      <c r="T149" s="160"/>
      <c r="U149" s="160"/>
      <c r="V149" s="239" t="s">
        <v>1287</v>
      </c>
    </row>
    <row r="150" spans="2:22" s="58" customFormat="1" ht="105" x14ac:dyDescent="0.25">
      <c r="B150" s="160" t="s">
        <v>1327</v>
      </c>
      <c r="C150" s="160" t="s">
        <v>1505</v>
      </c>
      <c r="D150" s="149" t="s">
        <v>1746</v>
      </c>
      <c r="E150" s="161"/>
      <c r="F150" s="161"/>
      <c r="G150" s="161"/>
      <c r="H150" s="161">
        <v>6</v>
      </c>
      <c r="I150" s="161"/>
      <c r="J150" s="161"/>
      <c r="K150" s="161"/>
      <c r="L150" s="161"/>
      <c r="M150" s="161"/>
      <c r="N150" s="161"/>
      <c r="O150" s="161"/>
      <c r="P150" s="161"/>
      <c r="Q150" s="252">
        <f>SUM(Tabla2[[#This Row],[Ene]:[Dic]])</f>
        <v>6</v>
      </c>
      <c r="R150" s="160" t="s">
        <v>1859</v>
      </c>
      <c r="S150" s="160"/>
      <c r="T150" s="160"/>
      <c r="U150" s="160"/>
      <c r="V150" s="239" t="s">
        <v>1287</v>
      </c>
    </row>
    <row r="151" spans="2:22" s="58" customFormat="1" ht="75" x14ac:dyDescent="0.25">
      <c r="B151" s="160" t="s">
        <v>1328</v>
      </c>
      <c r="C151" s="160" t="s">
        <v>1506</v>
      </c>
      <c r="D151" s="149" t="s">
        <v>1747</v>
      </c>
      <c r="E151" s="253"/>
      <c r="F151" s="253"/>
      <c r="G151" s="253"/>
      <c r="H151" s="253">
        <v>3</v>
      </c>
      <c r="I151" s="253">
        <v>3</v>
      </c>
      <c r="J151" s="253"/>
      <c r="K151" s="253"/>
      <c r="L151" s="253"/>
      <c r="M151" s="253"/>
      <c r="N151" s="253"/>
      <c r="O151" s="253"/>
      <c r="P151" s="253"/>
      <c r="Q151" s="252">
        <f>SUM(Tabla2[[#This Row],[Ene]:[Dic]])</f>
        <v>6</v>
      </c>
      <c r="R151" s="160" t="s">
        <v>1860</v>
      </c>
      <c r="S151" s="160"/>
      <c r="T151" s="160"/>
      <c r="U151" s="160"/>
      <c r="V151" s="239" t="s">
        <v>1287</v>
      </c>
    </row>
    <row r="152" spans="2:22" s="58" customFormat="1" ht="60" x14ac:dyDescent="0.25">
      <c r="B152" s="160" t="s">
        <v>1329</v>
      </c>
      <c r="C152" s="160" t="s">
        <v>1507</v>
      </c>
      <c r="D152" s="149" t="s">
        <v>1748</v>
      </c>
      <c r="E152" s="161"/>
      <c r="F152" s="161"/>
      <c r="G152" s="161"/>
      <c r="H152" s="161"/>
      <c r="I152" s="161"/>
      <c r="J152" s="161"/>
      <c r="K152" s="161"/>
      <c r="L152" s="161">
        <v>4</v>
      </c>
      <c r="M152" s="161">
        <v>3</v>
      </c>
      <c r="N152" s="161"/>
      <c r="O152" s="161"/>
      <c r="P152" s="161"/>
      <c r="Q152" s="252">
        <f>SUM(Tabla2[[#This Row],[Ene]:[Dic]])</f>
        <v>7</v>
      </c>
      <c r="R152" s="160" t="s">
        <v>1861</v>
      </c>
      <c r="S152" s="160"/>
      <c r="T152" s="160"/>
      <c r="U152" s="160"/>
      <c r="V152" s="239" t="s">
        <v>1287</v>
      </c>
    </row>
    <row r="153" spans="2:22" s="58" customFormat="1" ht="90" x14ac:dyDescent="0.25">
      <c r="B153" s="160" t="s">
        <v>1330</v>
      </c>
      <c r="C153" s="160" t="s">
        <v>1508</v>
      </c>
      <c r="D153" s="160" t="s">
        <v>1749</v>
      </c>
      <c r="E153" s="161"/>
      <c r="F153" s="161"/>
      <c r="G153" s="161"/>
      <c r="H153" s="161"/>
      <c r="I153" s="161"/>
      <c r="J153" s="161"/>
      <c r="K153" s="161"/>
      <c r="L153" s="161"/>
      <c r="M153" s="161"/>
      <c r="N153" s="161"/>
      <c r="O153" s="161">
        <v>7</v>
      </c>
      <c r="P153" s="161"/>
      <c r="Q153" s="252">
        <f>SUM(Tabla2[[#This Row],[Ene]:[Dic]])</f>
        <v>7</v>
      </c>
      <c r="R153" s="160" t="s">
        <v>1862</v>
      </c>
      <c r="S153" s="160"/>
      <c r="T153" s="160"/>
      <c r="U153" s="160"/>
      <c r="V153" s="239" t="s">
        <v>1287</v>
      </c>
    </row>
    <row r="154" spans="2:22" s="58" customFormat="1" ht="49.5" customHeight="1" x14ac:dyDescent="0.25">
      <c r="B154" s="160" t="s">
        <v>1331</v>
      </c>
      <c r="C154" s="160" t="s">
        <v>1509</v>
      </c>
      <c r="D154" s="149" t="s">
        <v>1750</v>
      </c>
      <c r="E154" s="253"/>
      <c r="F154" s="253"/>
      <c r="G154" s="253"/>
      <c r="H154" s="253"/>
      <c r="I154" s="253"/>
      <c r="J154" s="253"/>
      <c r="K154" s="253"/>
      <c r="L154" s="253"/>
      <c r="M154" s="253"/>
      <c r="N154" s="253"/>
      <c r="O154" s="253"/>
      <c r="P154" s="253">
        <v>1</v>
      </c>
      <c r="Q154" s="252">
        <f>SUM(Tabla2[[#This Row],[Ene]:[Dic]])</f>
        <v>1</v>
      </c>
      <c r="R154" s="160" t="s">
        <v>1862</v>
      </c>
      <c r="S154" s="160"/>
      <c r="T154" s="160"/>
      <c r="U154" s="160"/>
      <c r="V154" s="239" t="s">
        <v>1287</v>
      </c>
    </row>
    <row r="155" spans="2:22" s="58" customFormat="1" ht="40.5" customHeight="1" x14ac:dyDescent="0.25">
      <c r="B155" s="160" t="s">
        <v>1332</v>
      </c>
      <c r="C155" s="160" t="s">
        <v>1510</v>
      </c>
      <c r="D155" s="149" t="s">
        <v>2375</v>
      </c>
      <c r="E155" s="253"/>
      <c r="F155" s="253"/>
      <c r="G155" s="253">
        <v>1</v>
      </c>
      <c r="H155" s="253"/>
      <c r="I155" s="253"/>
      <c r="J155" s="253">
        <v>1</v>
      </c>
      <c r="K155" s="253"/>
      <c r="L155" s="253"/>
      <c r="M155" s="253">
        <v>1</v>
      </c>
      <c r="N155" s="253"/>
      <c r="O155" s="253"/>
      <c r="P155" s="253">
        <v>1</v>
      </c>
      <c r="Q155" s="252">
        <f>SUM(Tabla2[[#This Row],[Ene]:[Dic]])</f>
        <v>4</v>
      </c>
      <c r="R155" s="160" t="s">
        <v>443</v>
      </c>
      <c r="S155" s="160"/>
      <c r="T155" s="160"/>
      <c r="U155" s="160"/>
      <c r="V155" s="239" t="s">
        <v>1283</v>
      </c>
    </row>
    <row r="156" spans="2:22" s="58" customFormat="1" ht="45" x14ac:dyDescent="0.25">
      <c r="B156" s="160" t="s">
        <v>1332</v>
      </c>
      <c r="C156" s="160" t="s">
        <v>1511</v>
      </c>
      <c r="D156" s="149" t="s">
        <v>1751</v>
      </c>
      <c r="E156" s="253"/>
      <c r="F156" s="253"/>
      <c r="G156" s="253"/>
      <c r="H156" s="253"/>
      <c r="I156" s="253">
        <v>1</v>
      </c>
      <c r="J156" s="253"/>
      <c r="K156" s="253"/>
      <c r="L156" s="253"/>
      <c r="M156" s="253"/>
      <c r="N156" s="253"/>
      <c r="O156" s="253"/>
      <c r="P156" s="253"/>
      <c r="Q156" s="252">
        <f>SUM(Tabla2[[#This Row],[Ene]:[Dic]])</f>
        <v>1</v>
      </c>
      <c r="R156" s="160" t="s">
        <v>443</v>
      </c>
      <c r="S156" s="160"/>
      <c r="T156" s="160"/>
      <c r="U156" s="160"/>
      <c r="V156" s="239" t="s">
        <v>1283</v>
      </c>
    </row>
    <row r="157" spans="2:22" s="58" customFormat="1" ht="45" x14ac:dyDescent="0.25">
      <c r="B157" s="160" t="s">
        <v>1333</v>
      </c>
      <c r="C157" s="510" t="s">
        <v>1512</v>
      </c>
      <c r="D157" s="510" t="s">
        <v>1752</v>
      </c>
      <c r="E157" s="161"/>
      <c r="F157" s="161">
        <v>1</v>
      </c>
      <c r="G157" s="161"/>
      <c r="H157" s="161"/>
      <c r="I157" s="161">
        <v>1</v>
      </c>
      <c r="J157" s="161"/>
      <c r="K157" s="161"/>
      <c r="L157" s="161">
        <v>1</v>
      </c>
      <c r="M157" s="161"/>
      <c r="N157" s="161"/>
      <c r="O157" s="161">
        <v>1</v>
      </c>
      <c r="P157" s="161"/>
      <c r="Q157" s="252">
        <f>SUM(Tabla2[[#This Row],[Ene]:[Dic]])</f>
        <v>4</v>
      </c>
      <c r="R157" s="160" t="s">
        <v>460</v>
      </c>
      <c r="S157" s="160"/>
      <c r="T157" s="160"/>
      <c r="U157" s="160" t="s">
        <v>1863</v>
      </c>
      <c r="V157" s="239" t="s">
        <v>1280</v>
      </c>
    </row>
    <row r="158" spans="2:22" s="58" customFormat="1" ht="75" x14ac:dyDescent="0.25">
      <c r="B158" s="160" t="s">
        <v>1333</v>
      </c>
      <c r="C158" s="160" t="s">
        <v>1513</v>
      </c>
      <c r="D158" s="510" t="s">
        <v>2386</v>
      </c>
      <c r="E158" s="161"/>
      <c r="F158" s="161"/>
      <c r="G158" s="161">
        <v>1</v>
      </c>
      <c r="H158" s="161"/>
      <c r="I158" s="161"/>
      <c r="J158" s="161">
        <v>1</v>
      </c>
      <c r="K158" s="161"/>
      <c r="L158" s="161"/>
      <c r="M158" s="161">
        <v>1</v>
      </c>
      <c r="N158" s="161"/>
      <c r="O158" s="161"/>
      <c r="P158" s="161">
        <v>1</v>
      </c>
      <c r="Q158" s="252">
        <f>SUM(Tabla2[[#This Row],[Ene]:[Dic]])</f>
        <v>4</v>
      </c>
      <c r="R158" s="160" t="s">
        <v>444</v>
      </c>
      <c r="S158" s="160" t="s">
        <v>453</v>
      </c>
      <c r="T158" s="160"/>
      <c r="U158" s="160" t="s">
        <v>1864</v>
      </c>
      <c r="V158" s="239" t="s">
        <v>1280</v>
      </c>
    </row>
    <row r="159" spans="2:22" s="58" customFormat="1" ht="60" x14ac:dyDescent="0.25">
      <c r="B159" s="160" t="s">
        <v>1339</v>
      </c>
      <c r="C159" s="160" t="s">
        <v>1514</v>
      </c>
      <c r="D159" s="515" t="s">
        <v>1753</v>
      </c>
      <c r="E159" s="161"/>
      <c r="F159" s="161"/>
      <c r="G159" s="161"/>
      <c r="H159" s="161">
        <v>1</v>
      </c>
      <c r="I159" s="161"/>
      <c r="J159" s="161"/>
      <c r="K159" s="161">
        <v>1</v>
      </c>
      <c r="L159" s="161"/>
      <c r="M159" s="161"/>
      <c r="N159" s="161">
        <v>1</v>
      </c>
      <c r="O159" s="161"/>
      <c r="P159" s="161"/>
      <c r="Q159" s="252">
        <f>SUM(Tabla2[[#This Row],[Ene]:[Dic]])</f>
        <v>3</v>
      </c>
      <c r="R159" s="160" t="s">
        <v>444</v>
      </c>
      <c r="S159" s="160"/>
      <c r="T159" s="160"/>
      <c r="U159" s="160" t="s">
        <v>1865</v>
      </c>
      <c r="V159" s="239" t="s">
        <v>1280</v>
      </c>
    </row>
    <row r="160" spans="2:22" s="58" customFormat="1" ht="51.75" customHeight="1" x14ac:dyDescent="0.25">
      <c r="B160" s="160" t="s">
        <v>1340</v>
      </c>
      <c r="C160" s="160" t="s">
        <v>1515</v>
      </c>
      <c r="D160" s="510" t="s">
        <v>1754</v>
      </c>
      <c r="E160" s="161"/>
      <c r="F160" s="161"/>
      <c r="G160" s="161">
        <v>1</v>
      </c>
      <c r="H160" s="161"/>
      <c r="I160" s="161"/>
      <c r="J160" s="161">
        <v>1</v>
      </c>
      <c r="K160" s="161"/>
      <c r="L160" s="161"/>
      <c r="M160" s="161">
        <v>1</v>
      </c>
      <c r="N160" s="161"/>
      <c r="O160" s="161"/>
      <c r="P160" s="161"/>
      <c r="Q160" s="252">
        <f>SUM(Tabla2[[#This Row],[Ene]:[Dic]])</f>
        <v>3</v>
      </c>
      <c r="R160" s="160" t="s">
        <v>444</v>
      </c>
      <c r="S160" s="160" t="s">
        <v>447</v>
      </c>
      <c r="T160" s="160"/>
      <c r="U160" s="160"/>
      <c r="V160" s="239" t="s">
        <v>1280</v>
      </c>
    </row>
    <row r="161" spans="2:22" s="58" customFormat="1" ht="60" x14ac:dyDescent="0.25">
      <c r="B161" s="160" t="s">
        <v>1341</v>
      </c>
      <c r="C161" s="160" t="s">
        <v>1516</v>
      </c>
      <c r="D161" s="510" t="s">
        <v>1755</v>
      </c>
      <c r="E161" s="161"/>
      <c r="F161" s="161"/>
      <c r="G161" s="161"/>
      <c r="H161" s="161"/>
      <c r="I161" s="161"/>
      <c r="J161" s="161">
        <v>1</v>
      </c>
      <c r="K161" s="161"/>
      <c r="L161" s="161"/>
      <c r="M161" s="161">
        <v>1</v>
      </c>
      <c r="N161" s="161"/>
      <c r="O161" s="161"/>
      <c r="P161" s="161"/>
      <c r="Q161" s="252">
        <f>SUM(Tabla2[[#This Row],[Ene]:[Dic]])</f>
        <v>2</v>
      </c>
      <c r="R161" s="160" t="s">
        <v>443</v>
      </c>
      <c r="S161" s="160"/>
      <c r="T161" s="160"/>
      <c r="U161" s="160" t="s">
        <v>2387</v>
      </c>
      <c r="V161" s="239" t="s">
        <v>1280</v>
      </c>
    </row>
    <row r="162" spans="2:22" s="58" customFormat="1" ht="75" x14ac:dyDescent="0.25">
      <c r="B162" s="160" t="s">
        <v>1342</v>
      </c>
      <c r="C162" s="160" t="s">
        <v>1517</v>
      </c>
      <c r="D162" s="510" t="s">
        <v>1756</v>
      </c>
      <c r="E162" s="161"/>
      <c r="F162" s="161"/>
      <c r="G162" s="161"/>
      <c r="H162" s="161"/>
      <c r="I162" s="161"/>
      <c r="J162" s="161">
        <v>1</v>
      </c>
      <c r="K162" s="161"/>
      <c r="L162" s="161"/>
      <c r="M162" s="161"/>
      <c r="N162" s="161"/>
      <c r="O162" s="161">
        <v>1</v>
      </c>
      <c r="P162" s="161"/>
      <c r="Q162" s="252">
        <f>SUM(Tabla2[[#This Row],[Ene]:[Dic]])</f>
        <v>2</v>
      </c>
      <c r="R162" s="160" t="s">
        <v>444</v>
      </c>
      <c r="S162" s="160"/>
      <c r="T162" s="160"/>
      <c r="U162" s="160"/>
      <c r="V162" s="239" t="s">
        <v>1280</v>
      </c>
    </row>
    <row r="163" spans="2:22" s="58" customFormat="1" ht="60" x14ac:dyDescent="0.25">
      <c r="B163" s="160" t="s">
        <v>1343</v>
      </c>
      <c r="C163" s="160" t="s">
        <v>1518</v>
      </c>
      <c r="D163" s="510" t="s">
        <v>2360</v>
      </c>
      <c r="E163" s="161"/>
      <c r="F163" s="161"/>
      <c r="G163" s="161"/>
      <c r="H163" s="161">
        <v>1</v>
      </c>
      <c r="I163" s="161"/>
      <c r="J163" s="161"/>
      <c r="K163" s="161"/>
      <c r="L163" s="161"/>
      <c r="M163" s="161">
        <v>1</v>
      </c>
      <c r="N163" s="161"/>
      <c r="O163" s="161"/>
      <c r="P163" s="161"/>
      <c r="Q163" s="252">
        <f>SUM(Tabla2[[#This Row],[Ene]:[Dic]])</f>
        <v>2</v>
      </c>
      <c r="R163" s="160" t="s">
        <v>444</v>
      </c>
      <c r="S163" s="160"/>
      <c r="T163" s="160"/>
      <c r="U163" s="160" t="s">
        <v>1866</v>
      </c>
      <c r="V163" s="239" t="s">
        <v>1280</v>
      </c>
    </row>
    <row r="164" spans="2:22" s="58" customFormat="1" ht="52.5" customHeight="1" x14ac:dyDescent="0.25">
      <c r="B164" s="160" t="s">
        <v>1343</v>
      </c>
      <c r="C164" s="160" t="s">
        <v>1519</v>
      </c>
      <c r="D164" s="510" t="s">
        <v>2361</v>
      </c>
      <c r="E164" s="161"/>
      <c r="F164" s="161">
        <v>1</v>
      </c>
      <c r="G164" s="161"/>
      <c r="H164" s="161"/>
      <c r="I164" s="161">
        <v>1</v>
      </c>
      <c r="J164" s="161"/>
      <c r="K164" s="161"/>
      <c r="L164" s="161">
        <v>1</v>
      </c>
      <c r="M164" s="161"/>
      <c r="N164" s="161"/>
      <c r="O164" s="161">
        <v>1</v>
      </c>
      <c r="P164" s="161"/>
      <c r="Q164" s="252">
        <f>SUM(Tabla2[[#This Row],[Ene]:[Dic]])</f>
        <v>4</v>
      </c>
      <c r="R164" s="160" t="s">
        <v>443</v>
      </c>
      <c r="S164" s="160"/>
      <c r="T164" s="160"/>
      <c r="U164" s="160" t="s">
        <v>1867</v>
      </c>
      <c r="V164" s="239" t="s">
        <v>1280</v>
      </c>
    </row>
    <row r="165" spans="2:22" s="58" customFormat="1" ht="62.25" customHeight="1" x14ac:dyDescent="0.25">
      <c r="B165" s="160" t="s">
        <v>1344</v>
      </c>
      <c r="C165" s="160" t="s">
        <v>1520</v>
      </c>
      <c r="D165" s="515" t="s">
        <v>1757</v>
      </c>
      <c r="E165" s="161"/>
      <c r="F165" s="253"/>
      <c r="G165" s="161">
        <v>1</v>
      </c>
      <c r="H165" s="161"/>
      <c r="I165" s="253"/>
      <c r="J165" s="161">
        <v>1</v>
      </c>
      <c r="K165" s="161"/>
      <c r="L165" s="253"/>
      <c r="M165" s="161">
        <v>1</v>
      </c>
      <c r="N165" s="161"/>
      <c r="O165" s="253">
        <v>1</v>
      </c>
      <c r="P165" s="161"/>
      <c r="Q165" s="252">
        <f>SUM(Tabla2[[#This Row],[Ene]:[Dic]])</f>
        <v>4</v>
      </c>
      <c r="R165" s="160" t="s">
        <v>443</v>
      </c>
      <c r="S165" s="160" t="s">
        <v>452</v>
      </c>
      <c r="T165" s="160"/>
      <c r="U165" s="160"/>
      <c r="V165" s="239" t="s">
        <v>1280</v>
      </c>
    </row>
    <row r="166" spans="2:22" s="58" customFormat="1" ht="60" x14ac:dyDescent="0.25">
      <c r="B166" s="160" t="s">
        <v>1345</v>
      </c>
      <c r="C166" s="160" t="s">
        <v>1521</v>
      </c>
      <c r="D166" s="515" t="s">
        <v>2370</v>
      </c>
      <c r="E166" s="161"/>
      <c r="F166" s="161"/>
      <c r="G166" s="161">
        <v>1</v>
      </c>
      <c r="H166" s="161"/>
      <c r="I166" s="161"/>
      <c r="J166" s="161">
        <v>1</v>
      </c>
      <c r="K166" s="161"/>
      <c r="L166" s="161"/>
      <c r="M166" s="161">
        <v>1</v>
      </c>
      <c r="N166" s="161"/>
      <c r="O166" s="161"/>
      <c r="P166" s="161"/>
      <c r="Q166" s="252">
        <f>SUM(Tabla2[[#This Row],[Ene]:[Dic]])</f>
        <v>3</v>
      </c>
      <c r="R166" s="160" t="s">
        <v>1868</v>
      </c>
      <c r="S166" s="160" t="s">
        <v>443</v>
      </c>
      <c r="T166" s="160"/>
      <c r="U166" s="149"/>
      <c r="V166" s="239" t="s">
        <v>1280</v>
      </c>
    </row>
    <row r="167" spans="2:22" s="58" customFormat="1" ht="45" x14ac:dyDescent="0.25">
      <c r="B167" s="160" t="s">
        <v>1345</v>
      </c>
      <c r="C167" s="160" t="s">
        <v>1522</v>
      </c>
      <c r="D167" s="510" t="s">
        <v>2362</v>
      </c>
      <c r="E167" s="161"/>
      <c r="F167" s="253"/>
      <c r="G167" s="253"/>
      <c r="H167" s="161">
        <v>1</v>
      </c>
      <c r="I167" s="161"/>
      <c r="J167" s="253"/>
      <c r="K167" s="161">
        <v>1</v>
      </c>
      <c r="L167" s="161"/>
      <c r="M167" s="253"/>
      <c r="N167" s="161">
        <v>1</v>
      </c>
      <c r="O167" s="161"/>
      <c r="P167" s="161"/>
      <c r="Q167" s="252">
        <f>SUM(Tabla2[[#This Row],[Ene]:[Dic]])</f>
        <v>3</v>
      </c>
      <c r="R167" s="160" t="s">
        <v>444</v>
      </c>
      <c r="S167" s="160"/>
      <c r="T167" s="160"/>
      <c r="U167" s="160"/>
      <c r="V167" s="239" t="s">
        <v>1280</v>
      </c>
    </row>
    <row r="168" spans="2:22" s="58" customFormat="1" ht="90" x14ac:dyDescent="0.25">
      <c r="B168" s="160" t="s">
        <v>1346</v>
      </c>
      <c r="C168" s="160" t="s">
        <v>1523</v>
      </c>
      <c r="D168" s="160" t="s">
        <v>1758</v>
      </c>
      <c r="E168" s="161"/>
      <c r="F168" s="161">
        <v>1</v>
      </c>
      <c r="G168" s="161"/>
      <c r="H168" s="161"/>
      <c r="I168" s="161"/>
      <c r="J168" s="161"/>
      <c r="K168" s="161"/>
      <c r="L168" s="161"/>
      <c r="M168" s="161"/>
      <c r="N168" s="161"/>
      <c r="O168" s="161"/>
      <c r="P168" s="161"/>
      <c r="Q168" s="252">
        <f>SUM(Tabla2[[#This Row],[Ene]:[Dic]])</f>
        <v>1</v>
      </c>
      <c r="R168" s="160" t="s">
        <v>447</v>
      </c>
      <c r="S168" s="160"/>
      <c r="T168" s="160"/>
      <c r="U168" s="160" t="s">
        <v>1869</v>
      </c>
      <c r="V168" s="239" t="s">
        <v>1280</v>
      </c>
    </row>
    <row r="169" spans="2:22" s="58" customFormat="1" ht="75" x14ac:dyDescent="0.25">
      <c r="B169" s="160" t="s">
        <v>1346</v>
      </c>
      <c r="C169" s="160" t="s">
        <v>1524</v>
      </c>
      <c r="D169" s="160" t="s">
        <v>1759</v>
      </c>
      <c r="E169" s="161"/>
      <c r="F169" s="161"/>
      <c r="G169" s="161">
        <v>1</v>
      </c>
      <c r="H169" s="161"/>
      <c r="I169" s="161"/>
      <c r="J169" s="161">
        <v>1</v>
      </c>
      <c r="K169" s="161"/>
      <c r="L169" s="161"/>
      <c r="M169" s="161">
        <v>1</v>
      </c>
      <c r="N169" s="161"/>
      <c r="O169" s="161"/>
      <c r="P169" s="161">
        <v>1</v>
      </c>
      <c r="Q169" s="252">
        <f>SUM(Tabla2[[#This Row],[Ene]:[Dic]])</f>
        <v>4</v>
      </c>
      <c r="R169" s="160" t="s">
        <v>443</v>
      </c>
      <c r="S169" s="160"/>
      <c r="T169" s="160"/>
      <c r="U169" s="160" t="s">
        <v>1870</v>
      </c>
      <c r="V169" s="239" t="s">
        <v>1280</v>
      </c>
    </row>
    <row r="170" spans="2:22" s="58" customFormat="1" ht="45" x14ac:dyDescent="0.25">
      <c r="B170" s="160" t="s">
        <v>1347</v>
      </c>
      <c r="C170" s="160" t="s">
        <v>1525</v>
      </c>
      <c r="D170" s="511" t="s">
        <v>2363</v>
      </c>
      <c r="E170" s="302"/>
      <c r="F170" s="302"/>
      <c r="G170" s="253"/>
      <c r="H170" s="302">
        <v>1</v>
      </c>
      <c r="I170" s="302"/>
      <c r="J170" s="302"/>
      <c r="K170" s="302"/>
      <c r="L170" s="302"/>
      <c r="M170" s="253"/>
      <c r="N170" s="302">
        <v>1</v>
      </c>
      <c r="O170" s="302"/>
      <c r="P170" s="302"/>
      <c r="Q170" s="252">
        <f>SUM(Tabla2[[#This Row],[Ene]:[Dic]])</f>
        <v>2</v>
      </c>
      <c r="R170" s="160" t="s">
        <v>444</v>
      </c>
      <c r="S170" s="160"/>
      <c r="T170" s="160"/>
      <c r="U170" s="160"/>
      <c r="V170" s="239" t="s">
        <v>1292</v>
      </c>
    </row>
    <row r="171" spans="2:22" s="58" customFormat="1" ht="45" x14ac:dyDescent="0.25">
      <c r="B171" s="160" t="s">
        <v>1347</v>
      </c>
      <c r="C171" s="160" t="s">
        <v>1526</v>
      </c>
      <c r="D171" s="511" t="s">
        <v>2364</v>
      </c>
      <c r="E171" s="161"/>
      <c r="F171" s="161">
        <v>1</v>
      </c>
      <c r="G171" s="161"/>
      <c r="H171" s="161"/>
      <c r="I171" s="161">
        <v>1</v>
      </c>
      <c r="J171" s="161"/>
      <c r="K171" s="161"/>
      <c r="L171" s="161">
        <v>1</v>
      </c>
      <c r="M171" s="161"/>
      <c r="N171" s="161"/>
      <c r="O171" s="161">
        <v>1</v>
      </c>
      <c r="P171" s="161"/>
      <c r="Q171" s="252">
        <f>SUM(Tabla2[[#This Row],[Ene]:[Dic]])</f>
        <v>4</v>
      </c>
      <c r="R171" s="160" t="s">
        <v>443</v>
      </c>
      <c r="S171" s="160"/>
      <c r="T171" s="160"/>
      <c r="U171" s="160"/>
      <c r="V171" s="239" t="s">
        <v>1292</v>
      </c>
    </row>
    <row r="172" spans="2:22" s="58" customFormat="1" ht="120" x14ac:dyDescent="0.25">
      <c r="B172" s="160" t="s">
        <v>1348</v>
      </c>
      <c r="C172" s="160" t="s">
        <v>1527</v>
      </c>
      <c r="D172" s="510" t="s">
        <v>2365</v>
      </c>
      <c r="E172" s="161"/>
      <c r="F172" s="161"/>
      <c r="G172" s="161"/>
      <c r="H172" s="161">
        <v>1</v>
      </c>
      <c r="I172" s="253"/>
      <c r="J172" s="161"/>
      <c r="K172" s="161"/>
      <c r="L172" s="253"/>
      <c r="M172" s="161">
        <v>1</v>
      </c>
      <c r="N172" s="161"/>
      <c r="O172" s="161"/>
      <c r="P172" s="161"/>
      <c r="Q172" s="252">
        <f>SUM(Tabla2[[#This Row],[Ene]:[Dic]])</f>
        <v>2</v>
      </c>
      <c r="R172" s="160" t="s">
        <v>444</v>
      </c>
      <c r="S172" s="160" t="s">
        <v>453</v>
      </c>
      <c r="T172" s="160" t="s">
        <v>1871</v>
      </c>
      <c r="U172" s="149"/>
      <c r="V172" s="239" t="s">
        <v>1280</v>
      </c>
    </row>
    <row r="173" spans="2:22" s="58" customFormat="1" ht="42" customHeight="1" x14ac:dyDescent="0.25">
      <c r="B173" s="160" t="s">
        <v>1348</v>
      </c>
      <c r="C173" s="160" t="s">
        <v>1528</v>
      </c>
      <c r="D173" s="510" t="s">
        <v>2366</v>
      </c>
      <c r="E173" s="161"/>
      <c r="F173" s="161"/>
      <c r="G173" s="161"/>
      <c r="H173" s="161">
        <v>1</v>
      </c>
      <c r="I173" s="161"/>
      <c r="J173" s="161"/>
      <c r="K173" s="161"/>
      <c r="L173" s="253"/>
      <c r="M173" s="161"/>
      <c r="N173" s="161">
        <v>1</v>
      </c>
      <c r="O173" s="161"/>
      <c r="P173" s="161"/>
      <c r="Q173" s="252">
        <f>SUM(Tabla2[[#This Row],[Ene]:[Dic]])</f>
        <v>2</v>
      </c>
      <c r="R173" s="160" t="s">
        <v>444</v>
      </c>
      <c r="S173" s="160"/>
      <c r="T173" s="160"/>
      <c r="U173" s="160"/>
      <c r="V173" s="239" t="s">
        <v>1280</v>
      </c>
    </row>
    <row r="174" spans="2:22" s="58" customFormat="1" ht="95.25" customHeight="1" x14ac:dyDescent="0.25">
      <c r="B174" s="160" t="s">
        <v>1349</v>
      </c>
      <c r="C174" s="160" t="s">
        <v>1529</v>
      </c>
      <c r="D174" s="160" t="s">
        <v>1760</v>
      </c>
      <c r="E174" s="161"/>
      <c r="F174" s="253"/>
      <c r="G174" s="161">
        <v>1</v>
      </c>
      <c r="H174" s="161"/>
      <c r="I174" s="161"/>
      <c r="J174" s="161"/>
      <c r="K174" s="161"/>
      <c r="L174" s="161">
        <v>1</v>
      </c>
      <c r="M174" s="161"/>
      <c r="N174" s="161"/>
      <c r="O174" s="161"/>
      <c r="P174" s="161"/>
      <c r="Q174" s="252">
        <f>SUM(Tabla2[[#This Row],[Ene]:[Dic]])</f>
        <v>2</v>
      </c>
      <c r="R174" s="160" t="s">
        <v>1872</v>
      </c>
      <c r="S174" s="160" t="s">
        <v>443</v>
      </c>
      <c r="T174" s="160"/>
      <c r="U174" s="149"/>
      <c r="V174" s="239" t="s">
        <v>1281</v>
      </c>
    </row>
    <row r="175" spans="2:22" s="58" customFormat="1" ht="150" customHeight="1" x14ac:dyDescent="0.25">
      <c r="B175" s="160" t="s">
        <v>1349</v>
      </c>
      <c r="C175" s="160" t="s">
        <v>1530</v>
      </c>
      <c r="D175" s="149" t="s">
        <v>1761</v>
      </c>
      <c r="E175" s="161"/>
      <c r="F175" s="161"/>
      <c r="G175" s="161"/>
      <c r="H175" s="161"/>
      <c r="I175" s="161">
        <v>1</v>
      </c>
      <c r="J175" s="161"/>
      <c r="K175" s="161"/>
      <c r="L175" s="161">
        <v>1</v>
      </c>
      <c r="M175" s="161"/>
      <c r="N175" s="161"/>
      <c r="O175" s="161"/>
      <c r="P175" s="161"/>
      <c r="Q175" s="252">
        <f>SUM(Tabla2[[#This Row],[Ene]:[Dic]])</f>
        <v>2</v>
      </c>
      <c r="R175" s="160" t="s">
        <v>447</v>
      </c>
      <c r="S175" s="160" t="s">
        <v>452</v>
      </c>
      <c r="T175" s="160" t="s">
        <v>460</v>
      </c>
      <c r="U175" s="160" t="s">
        <v>1873</v>
      </c>
      <c r="V175" s="239" t="s">
        <v>1281</v>
      </c>
    </row>
    <row r="176" spans="2:22" s="58" customFormat="1" ht="60" x14ac:dyDescent="0.25">
      <c r="B176" s="160" t="s">
        <v>1349</v>
      </c>
      <c r="C176" s="160" t="s">
        <v>1531</v>
      </c>
      <c r="D176" s="160" t="s">
        <v>1762</v>
      </c>
      <c r="E176" s="161"/>
      <c r="F176" s="161"/>
      <c r="G176" s="161"/>
      <c r="H176" s="161">
        <v>1</v>
      </c>
      <c r="I176" s="253"/>
      <c r="J176" s="161"/>
      <c r="K176" s="161"/>
      <c r="L176" s="161">
        <v>1</v>
      </c>
      <c r="M176" s="161"/>
      <c r="N176" s="161"/>
      <c r="O176" s="161"/>
      <c r="P176" s="161"/>
      <c r="Q176" s="252">
        <f>SUM(Tabla2[[#This Row],[Ene]:[Dic]])</f>
        <v>2</v>
      </c>
      <c r="R176" s="160" t="s">
        <v>1874</v>
      </c>
      <c r="S176" s="160" t="s">
        <v>444</v>
      </c>
      <c r="T176" s="160"/>
      <c r="U176" s="149"/>
      <c r="V176" s="239" t="s">
        <v>1281</v>
      </c>
    </row>
    <row r="177" spans="2:22" s="58" customFormat="1" ht="90" x14ac:dyDescent="0.25">
      <c r="B177" s="160" t="s">
        <v>1349</v>
      </c>
      <c r="C177" s="160" t="s">
        <v>1532</v>
      </c>
      <c r="D177" s="160" t="s">
        <v>1763</v>
      </c>
      <c r="E177" s="161"/>
      <c r="F177" s="161"/>
      <c r="G177" s="161"/>
      <c r="H177" s="161"/>
      <c r="I177" s="161">
        <v>1</v>
      </c>
      <c r="J177" s="161"/>
      <c r="K177" s="161"/>
      <c r="L177" s="253"/>
      <c r="M177" s="161">
        <v>1</v>
      </c>
      <c r="N177" s="161"/>
      <c r="O177" s="161"/>
      <c r="P177" s="161"/>
      <c r="Q177" s="252">
        <f>SUM(Tabla2[[#This Row],[Ene]:[Dic]])</f>
        <v>2</v>
      </c>
      <c r="R177" s="526" t="s">
        <v>1874</v>
      </c>
      <c r="S177" s="160" t="s">
        <v>444</v>
      </c>
      <c r="T177" s="160"/>
      <c r="U177" s="149"/>
      <c r="V177" s="239" t="s">
        <v>1281</v>
      </c>
    </row>
    <row r="178" spans="2:22" s="58" customFormat="1" ht="60" x14ac:dyDescent="0.25">
      <c r="B178" s="160" t="s">
        <v>1349</v>
      </c>
      <c r="C178" s="160" t="s">
        <v>1533</v>
      </c>
      <c r="D178" s="160" t="s">
        <v>1764</v>
      </c>
      <c r="E178" s="161"/>
      <c r="F178" s="161"/>
      <c r="G178" s="161">
        <v>1</v>
      </c>
      <c r="H178" s="161"/>
      <c r="I178" s="161"/>
      <c r="J178" s="161"/>
      <c r="K178" s="161"/>
      <c r="L178" s="161"/>
      <c r="M178" s="161">
        <v>1</v>
      </c>
      <c r="N178" s="161"/>
      <c r="O178" s="161"/>
      <c r="P178" s="161"/>
      <c r="Q178" s="252">
        <f>SUM(Tabla2[[#This Row],[Ene]:[Dic]])</f>
        <v>2</v>
      </c>
      <c r="R178" s="160" t="s">
        <v>443</v>
      </c>
      <c r="S178" s="160"/>
      <c r="T178" s="160"/>
      <c r="U178" s="149"/>
      <c r="V178" s="239" t="s">
        <v>1281</v>
      </c>
    </row>
    <row r="179" spans="2:22" s="58" customFormat="1" ht="135" x14ac:dyDescent="0.25">
      <c r="B179" s="160" t="s">
        <v>1350</v>
      </c>
      <c r="C179" s="160" t="s">
        <v>1534</v>
      </c>
      <c r="D179" s="160" t="s">
        <v>1765</v>
      </c>
      <c r="E179" s="161"/>
      <c r="F179" s="161"/>
      <c r="G179" s="161"/>
      <c r="H179" s="161">
        <v>1</v>
      </c>
      <c r="I179" s="161"/>
      <c r="J179" s="161"/>
      <c r="K179" s="161"/>
      <c r="L179" s="161"/>
      <c r="M179" s="161"/>
      <c r="N179" s="161"/>
      <c r="O179" s="161"/>
      <c r="P179" s="161"/>
      <c r="Q179" s="252">
        <f>SUM(Tabla2[[#This Row],[Ene]:[Dic]])</f>
        <v>1</v>
      </c>
      <c r="R179" s="160" t="s">
        <v>444</v>
      </c>
      <c r="S179" s="160" t="s">
        <v>443</v>
      </c>
      <c r="T179" s="160"/>
      <c r="U179" s="160" t="s">
        <v>1875</v>
      </c>
      <c r="V179" s="239" t="s">
        <v>1281</v>
      </c>
    </row>
    <row r="180" spans="2:22" s="58" customFormat="1" ht="90" x14ac:dyDescent="0.25">
      <c r="B180" s="160" t="s">
        <v>1351</v>
      </c>
      <c r="C180" s="160" t="s">
        <v>1535</v>
      </c>
      <c r="D180" s="160" t="s">
        <v>1766</v>
      </c>
      <c r="E180" s="161"/>
      <c r="F180" s="161"/>
      <c r="G180" s="161"/>
      <c r="H180" s="161"/>
      <c r="I180" s="161"/>
      <c r="J180" s="161">
        <v>1</v>
      </c>
      <c r="K180" s="161"/>
      <c r="L180" s="161"/>
      <c r="M180" s="161"/>
      <c r="N180" s="161"/>
      <c r="O180" s="161"/>
      <c r="P180" s="161"/>
      <c r="Q180" s="252">
        <f>SUM(Tabla2[[#This Row],[Ene]:[Dic]])</f>
        <v>1</v>
      </c>
      <c r="R180" s="160" t="s">
        <v>444</v>
      </c>
      <c r="S180" s="509" t="s">
        <v>1876</v>
      </c>
      <c r="T180" s="160"/>
      <c r="U180" s="149"/>
      <c r="V180" s="239" t="s">
        <v>1281</v>
      </c>
    </row>
    <row r="181" spans="2:22" s="58" customFormat="1" ht="120" x14ac:dyDescent="0.25">
      <c r="B181" s="160" t="s">
        <v>1351</v>
      </c>
      <c r="C181" s="160" t="s">
        <v>1536</v>
      </c>
      <c r="D181" s="160" t="s">
        <v>1767</v>
      </c>
      <c r="E181" s="161"/>
      <c r="F181" s="161"/>
      <c r="G181" s="161"/>
      <c r="H181" s="161"/>
      <c r="I181" s="161"/>
      <c r="J181" s="161"/>
      <c r="K181" s="161"/>
      <c r="L181" s="161">
        <v>1</v>
      </c>
      <c r="M181" s="161"/>
      <c r="N181" s="161"/>
      <c r="O181" s="161"/>
      <c r="P181" s="161"/>
      <c r="Q181" s="252">
        <f>SUM(Tabla2[[#This Row],[Ene]:[Dic]])</f>
        <v>1</v>
      </c>
      <c r="R181" s="160" t="s">
        <v>444</v>
      </c>
      <c r="S181" s="160" t="s">
        <v>1877</v>
      </c>
      <c r="T181" s="160"/>
      <c r="U181" s="149"/>
      <c r="V181" s="239" t="s">
        <v>1281</v>
      </c>
    </row>
    <row r="182" spans="2:22" s="58" customFormat="1" ht="105" x14ac:dyDescent="0.25">
      <c r="B182" s="160" t="s">
        <v>1351</v>
      </c>
      <c r="C182" s="160" t="s">
        <v>1537</v>
      </c>
      <c r="D182" s="160" t="s">
        <v>1768</v>
      </c>
      <c r="E182" s="161">
        <v>1</v>
      </c>
      <c r="F182" s="161"/>
      <c r="G182" s="161"/>
      <c r="H182" s="161"/>
      <c r="I182" s="161"/>
      <c r="J182" s="161"/>
      <c r="K182" s="161"/>
      <c r="L182" s="161"/>
      <c r="M182" s="161"/>
      <c r="N182" s="161"/>
      <c r="O182" s="161"/>
      <c r="P182" s="161"/>
      <c r="Q182" s="252">
        <f>SUM(Tabla2[[#This Row],[Ene]:[Dic]])</f>
        <v>1</v>
      </c>
      <c r="R182" s="160" t="s">
        <v>444</v>
      </c>
      <c r="S182" s="160" t="s">
        <v>447</v>
      </c>
      <c r="T182" s="160"/>
      <c r="U182" s="160" t="s">
        <v>1877</v>
      </c>
      <c r="V182" s="239" t="s">
        <v>1281</v>
      </c>
    </row>
    <row r="183" spans="2:22" s="58" customFormat="1" ht="105" x14ac:dyDescent="0.25">
      <c r="B183" s="160" t="s">
        <v>1351</v>
      </c>
      <c r="C183" s="160" t="s">
        <v>1538</v>
      </c>
      <c r="D183" s="160" t="s">
        <v>2378</v>
      </c>
      <c r="E183" s="161"/>
      <c r="F183" s="161"/>
      <c r="G183" s="161"/>
      <c r="H183" s="161">
        <v>1</v>
      </c>
      <c r="I183" s="161"/>
      <c r="J183" s="161"/>
      <c r="K183" s="161"/>
      <c r="L183" s="161"/>
      <c r="M183" s="161"/>
      <c r="N183" s="161"/>
      <c r="O183" s="161"/>
      <c r="P183" s="161">
        <v>1</v>
      </c>
      <c r="Q183" s="252">
        <f>SUM(Tabla2[[#This Row],[Ene]:[Dic]])</f>
        <v>2</v>
      </c>
      <c r="R183" s="160" t="s">
        <v>444</v>
      </c>
      <c r="S183" s="160" t="s">
        <v>447</v>
      </c>
      <c r="T183" s="160"/>
      <c r="U183" s="160" t="s">
        <v>1877</v>
      </c>
      <c r="V183" s="239" t="s">
        <v>1281</v>
      </c>
    </row>
    <row r="184" spans="2:22" s="58" customFormat="1" ht="75" x14ac:dyDescent="0.25">
      <c r="B184" s="160" t="s">
        <v>1351</v>
      </c>
      <c r="C184" s="160" t="s">
        <v>1539</v>
      </c>
      <c r="D184" s="512" t="s">
        <v>1769</v>
      </c>
      <c r="E184" s="161"/>
      <c r="F184" s="161"/>
      <c r="G184" s="161">
        <v>1</v>
      </c>
      <c r="H184" s="161"/>
      <c r="I184" s="161"/>
      <c r="J184" s="161">
        <v>1</v>
      </c>
      <c r="K184" s="161"/>
      <c r="L184" s="161"/>
      <c r="M184" s="161"/>
      <c r="N184" s="161"/>
      <c r="O184" s="161"/>
      <c r="P184" s="161"/>
      <c r="Q184" s="252">
        <f>SUM(Tabla2[[#This Row],[Ene]:[Dic]])</f>
        <v>2</v>
      </c>
      <c r="R184" s="160" t="s">
        <v>444</v>
      </c>
      <c r="S184" s="160" t="s">
        <v>447</v>
      </c>
      <c r="T184" s="160"/>
      <c r="U184" s="160" t="s">
        <v>1878</v>
      </c>
      <c r="V184" s="239" t="s">
        <v>1281</v>
      </c>
    </row>
    <row r="185" spans="2:22" s="58" customFormat="1" ht="75" x14ac:dyDescent="0.25">
      <c r="B185" s="160" t="s">
        <v>1351</v>
      </c>
      <c r="C185" s="160" t="s">
        <v>1540</v>
      </c>
      <c r="D185" s="512" t="s">
        <v>1770</v>
      </c>
      <c r="E185" s="161">
        <v>1</v>
      </c>
      <c r="F185" s="161"/>
      <c r="G185" s="161"/>
      <c r="H185" s="161"/>
      <c r="I185" s="161"/>
      <c r="J185" s="161"/>
      <c r="K185" s="161"/>
      <c r="L185" s="161"/>
      <c r="M185" s="161"/>
      <c r="N185" s="161">
        <v>1</v>
      </c>
      <c r="O185" s="161"/>
      <c r="P185" s="161"/>
      <c r="Q185" s="252">
        <f>SUM(Tabla2[[#This Row],[Ene]:[Dic]])</f>
        <v>2</v>
      </c>
      <c r="R185" s="160" t="s">
        <v>444</v>
      </c>
      <c r="S185" s="160" t="s">
        <v>447</v>
      </c>
      <c r="T185" s="160"/>
      <c r="U185" s="160" t="s">
        <v>1878</v>
      </c>
      <c r="V185" s="239" t="s">
        <v>1281</v>
      </c>
    </row>
    <row r="186" spans="2:22" s="58" customFormat="1" ht="90" x14ac:dyDescent="0.25">
      <c r="B186" s="160" t="s">
        <v>1352</v>
      </c>
      <c r="C186" s="160" t="s">
        <v>1541</v>
      </c>
      <c r="D186" s="160" t="s">
        <v>1771</v>
      </c>
      <c r="E186" s="161"/>
      <c r="F186" s="161">
        <v>3</v>
      </c>
      <c r="G186" s="161"/>
      <c r="H186" s="161"/>
      <c r="I186" s="161"/>
      <c r="J186" s="161"/>
      <c r="K186" s="161"/>
      <c r="L186" s="161"/>
      <c r="M186" s="161"/>
      <c r="N186" s="161"/>
      <c r="O186" s="161"/>
      <c r="P186" s="161"/>
      <c r="Q186" s="252">
        <f>SUM(Tabla2[[#This Row],[Ene]:[Dic]])</f>
        <v>3</v>
      </c>
      <c r="R186" s="160" t="s">
        <v>444</v>
      </c>
      <c r="S186" s="160"/>
      <c r="T186" s="160"/>
      <c r="U186" s="160"/>
      <c r="V186" s="239" t="s">
        <v>1281</v>
      </c>
    </row>
    <row r="187" spans="2:22" s="58" customFormat="1" ht="75" x14ac:dyDescent="0.25">
      <c r="B187" s="160" t="s">
        <v>1352</v>
      </c>
      <c r="C187" s="160" t="s">
        <v>1542</v>
      </c>
      <c r="D187" s="314" t="s">
        <v>1772</v>
      </c>
      <c r="E187" s="161"/>
      <c r="F187" s="161">
        <v>1</v>
      </c>
      <c r="G187" s="161"/>
      <c r="H187" s="161"/>
      <c r="I187" s="161"/>
      <c r="J187" s="161"/>
      <c r="K187" s="161"/>
      <c r="L187" s="161"/>
      <c r="M187" s="161"/>
      <c r="N187" s="161"/>
      <c r="O187" s="161"/>
      <c r="P187" s="161"/>
      <c r="Q187" s="252">
        <f>SUM(Tabla2[[#This Row],[Ene]:[Dic]])</f>
        <v>1</v>
      </c>
      <c r="R187" s="160" t="s">
        <v>1879</v>
      </c>
      <c r="S187" s="160" t="s">
        <v>1855</v>
      </c>
      <c r="T187" s="160"/>
      <c r="U187" s="160"/>
      <c r="V187" s="239" t="s">
        <v>1281</v>
      </c>
    </row>
    <row r="188" spans="2:22" s="58" customFormat="1" ht="75" x14ac:dyDescent="0.25">
      <c r="B188" s="160" t="s">
        <v>1353</v>
      </c>
      <c r="C188" s="160" t="s">
        <v>1543</v>
      </c>
      <c r="D188" s="314" t="s">
        <v>1773</v>
      </c>
      <c r="E188" s="161">
        <v>2</v>
      </c>
      <c r="F188" s="161">
        <v>2</v>
      </c>
      <c r="G188" s="161">
        <v>2</v>
      </c>
      <c r="H188" s="161"/>
      <c r="I188" s="161"/>
      <c r="J188" s="161"/>
      <c r="K188" s="161"/>
      <c r="L188" s="161"/>
      <c r="M188" s="161"/>
      <c r="N188" s="161"/>
      <c r="O188" s="161"/>
      <c r="P188" s="161"/>
      <c r="Q188" s="252">
        <f>SUM(Tabla2[[#This Row],[Ene]:[Dic]])</f>
        <v>6</v>
      </c>
      <c r="R188" s="160" t="s">
        <v>444</v>
      </c>
      <c r="S188" s="160" t="s">
        <v>1855</v>
      </c>
      <c r="T188" s="160"/>
      <c r="U188" s="160"/>
      <c r="V188" s="239" t="s">
        <v>1291</v>
      </c>
    </row>
    <row r="189" spans="2:22" s="58" customFormat="1" ht="60" x14ac:dyDescent="0.25">
      <c r="B189" s="160" t="s">
        <v>1353</v>
      </c>
      <c r="C189" s="160" t="s">
        <v>1544</v>
      </c>
      <c r="D189" s="314" t="s">
        <v>1774</v>
      </c>
      <c r="E189" s="161"/>
      <c r="F189" s="161">
        <v>1</v>
      </c>
      <c r="G189" s="161"/>
      <c r="H189" s="161"/>
      <c r="I189" s="161">
        <v>1</v>
      </c>
      <c r="J189" s="161"/>
      <c r="K189" s="161"/>
      <c r="L189" s="161"/>
      <c r="M189" s="161">
        <v>1</v>
      </c>
      <c r="N189" s="161"/>
      <c r="O189" s="161"/>
      <c r="P189" s="161"/>
      <c r="Q189" s="252">
        <f>SUM(Tabla2[[#This Row],[Ene]:[Dic]])</f>
        <v>3</v>
      </c>
      <c r="R189" s="160" t="s">
        <v>454</v>
      </c>
      <c r="S189" s="160" t="s">
        <v>443</v>
      </c>
      <c r="T189" s="160"/>
      <c r="U189" s="160"/>
      <c r="V189" s="239" t="s">
        <v>1291</v>
      </c>
    </row>
    <row r="190" spans="2:22" s="58" customFormat="1" ht="105" x14ac:dyDescent="0.25">
      <c r="B190" s="160" t="s">
        <v>1353</v>
      </c>
      <c r="C190" s="160" t="s">
        <v>1545</v>
      </c>
      <c r="D190" s="314" t="s">
        <v>1775</v>
      </c>
      <c r="E190" s="161"/>
      <c r="F190" s="161"/>
      <c r="G190" s="161">
        <v>1</v>
      </c>
      <c r="H190" s="161"/>
      <c r="I190" s="161"/>
      <c r="J190" s="161">
        <v>1</v>
      </c>
      <c r="K190" s="161"/>
      <c r="L190" s="161"/>
      <c r="M190" s="161">
        <v>1</v>
      </c>
      <c r="N190" s="161"/>
      <c r="O190" s="161"/>
      <c r="P190" s="161">
        <v>1</v>
      </c>
      <c r="Q190" s="252">
        <f>SUM(Tabla2[[#This Row],[Ene]:[Dic]])</f>
        <v>4</v>
      </c>
      <c r="R190" s="160" t="s">
        <v>443</v>
      </c>
      <c r="S190" s="160"/>
      <c r="T190" s="160"/>
      <c r="U190" s="160" t="s">
        <v>1880</v>
      </c>
      <c r="V190" s="239" t="s">
        <v>1291</v>
      </c>
    </row>
    <row r="191" spans="2:22" s="58" customFormat="1" ht="75" x14ac:dyDescent="0.25">
      <c r="B191" s="160" t="s">
        <v>1362</v>
      </c>
      <c r="C191" s="160" t="s">
        <v>1546</v>
      </c>
      <c r="D191" s="314" t="s">
        <v>1776</v>
      </c>
      <c r="E191" s="315"/>
      <c r="F191" s="315"/>
      <c r="G191" s="315">
        <v>1</v>
      </c>
      <c r="H191" s="315"/>
      <c r="I191" s="315"/>
      <c r="J191" s="315"/>
      <c r="K191" s="315"/>
      <c r="L191" s="315"/>
      <c r="M191" s="315">
        <v>1</v>
      </c>
      <c r="N191" s="315"/>
      <c r="O191" s="315"/>
      <c r="P191" s="315"/>
      <c r="Q191" s="252">
        <f>SUM(Tabla2[[#This Row],[Ene]:[Dic]])</f>
        <v>2</v>
      </c>
      <c r="R191" s="301" t="s">
        <v>444</v>
      </c>
      <c r="S191" s="160" t="s">
        <v>443</v>
      </c>
      <c r="T191" s="160" t="s">
        <v>445</v>
      </c>
      <c r="U191" s="160" t="s">
        <v>1881</v>
      </c>
      <c r="V191" s="239" t="s">
        <v>1291</v>
      </c>
    </row>
    <row r="192" spans="2:22" s="58" customFormat="1" ht="90" x14ac:dyDescent="0.25">
      <c r="B192" s="160" t="s">
        <v>1362</v>
      </c>
      <c r="C192" s="160" t="s">
        <v>1547</v>
      </c>
      <c r="D192" s="314" t="s">
        <v>1777</v>
      </c>
      <c r="E192" s="315"/>
      <c r="F192" s="315"/>
      <c r="G192" s="315"/>
      <c r="H192" s="315"/>
      <c r="I192" s="315"/>
      <c r="J192" s="315">
        <v>1</v>
      </c>
      <c r="K192" s="315"/>
      <c r="L192" s="315"/>
      <c r="M192" s="315"/>
      <c r="N192" s="315">
        <v>1</v>
      </c>
      <c r="O192" s="315"/>
      <c r="P192" s="315"/>
      <c r="Q192" s="252">
        <f>SUM(Tabla2[[#This Row],[Ene]:[Dic]])</f>
        <v>2</v>
      </c>
      <c r="R192" s="301" t="s">
        <v>443</v>
      </c>
      <c r="S192" s="160"/>
      <c r="T192" s="160"/>
      <c r="U192" s="160"/>
      <c r="V192" s="239" t="s">
        <v>1291</v>
      </c>
    </row>
    <row r="193" spans="2:22" s="58" customFormat="1" ht="135" x14ac:dyDescent="0.25">
      <c r="B193" s="160" t="s">
        <v>1362</v>
      </c>
      <c r="C193" s="160" t="s">
        <v>1548</v>
      </c>
      <c r="D193" s="314" t="s">
        <v>1778</v>
      </c>
      <c r="E193" s="315"/>
      <c r="F193" s="315"/>
      <c r="G193" s="315">
        <v>1</v>
      </c>
      <c r="H193" s="315"/>
      <c r="I193" s="315"/>
      <c r="J193" s="315">
        <v>1</v>
      </c>
      <c r="K193" s="315"/>
      <c r="L193" s="315"/>
      <c r="M193" s="315">
        <v>1</v>
      </c>
      <c r="N193" s="315"/>
      <c r="O193" s="315"/>
      <c r="P193" s="315">
        <v>1</v>
      </c>
      <c r="Q193" s="252">
        <f>SUM(Tabla2[[#This Row],[Ene]:[Dic]])</f>
        <v>4</v>
      </c>
      <c r="R193" s="301" t="s">
        <v>443</v>
      </c>
      <c r="S193" s="160"/>
      <c r="T193" s="160"/>
      <c r="U193" s="160" t="s">
        <v>1882</v>
      </c>
      <c r="V193" s="239" t="s">
        <v>1291</v>
      </c>
    </row>
    <row r="194" spans="2:22" s="58" customFormat="1" ht="60" x14ac:dyDescent="0.25">
      <c r="B194" s="160" t="s">
        <v>1362</v>
      </c>
      <c r="C194" s="160" t="s">
        <v>1549</v>
      </c>
      <c r="D194" s="314" t="s">
        <v>1779</v>
      </c>
      <c r="E194" s="315"/>
      <c r="F194" s="315"/>
      <c r="G194" s="315">
        <v>1</v>
      </c>
      <c r="H194" s="315"/>
      <c r="I194" s="315"/>
      <c r="J194" s="315">
        <v>1</v>
      </c>
      <c r="K194" s="315"/>
      <c r="L194" s="315"/>
      <c r="M194" s="315">
        <v>1</v>
      </c>
      <c r="N194" s="315"/>
      <c r="O194" s="315"/>
      <c r="P194" s="315">
        <v>1</v>
      </c>
      <c r="Q194" s="252">
        <f>SUM(Tabla2[[#This Row],[Ene]:[Dic]])</f>
        <v>4</v>
      </c>
      <c r="R194" s="301" t="s">
        <v>460</v>
      </c>
      <c r="S194" s="160"/>
      <c r="T194" s="160"/>
      <c r="U194" s="160" t="s">
        <v>1883</v>
      </c>
      <c r="V194" s="239" t="s">
        <v>1291</v>
      </c>
    </row>
    <row r="195" spans="2:22" s="58" customFormat="1" ht="45" x14ac:dyDescent="0.25">
      <c r="B195" s="160" t="s">
        <v>1362</v>
      </c>
      <c r="C195" s="160" t="s">
        <v>1550</v>
      </c>
      <c r="D195" s="314" t="s">
        <v>1780</v>
      </c>
      <c r="E195" s="315"/>
      <c r="F195" s="315"/>
      <c r="G195" s="315">
        <v>3</v>
      </c>
      <c r="H195" s="315"/>
      <c r="I195" s="315"/>
      <c r="J195" s="315">
        <v>3</v>
      </c>
      <c r="K195" s="315"/>
      <c r="L195" s="315"/>
      <c r="M195" s="315">
        <v>3</v>
      </c>
      <c r="N195" s="315"/>
      <c r="O195" s="315"/>
      <c r="P195" s="315">
        <v>3</v>
      </c>
      <c r="Q195" s="252">
        <f>SUM(Tabla2[[#This Row],[Ene]:[Dic]])</f>
        <v>12</v>
      </c>
      <c r="R195" s="160" t="s">
        <v>444</v>
      </c>
      <c r="S195" s="160"/>
      <c r="T195" s="160"/>
      <c r="U195" s="160"/>
      <c r="V195" s="239" t="s">
        <v>1291</v>
      </c>
    </row>
    <row r="196" spans="2:22" s="58" customFormat="1" ht="60" x14ac:dyDescent="0.25">
      <c r="B196" s="160" t="s">
        <v>1362</v>
      </c>
      <c r="C196" s="160" t="s">
        <v>1551</v>
      </c>
      <c r="D196" s="314" t="s">
        <v>1781</v>
      </c>
      <c r="E196" s="315"/>
      <c r="F196" s="315"/>
      <c r="G196" s="315"/>
      <c r="H196" s="315">
        <v>1</v>
      </c>
      <c r="I196" s="315"/>
      <c r="J196" s="315"/>
      <c r="K196" s="315">
        <v>1</v>
      </c>
      <c r="L196" s="315"/>
      <c r="M196" s="315"/>
      <c r="N196" s="315">
        <v>1</v>
      </c>
      <c r="O196" s="315"/>
      <c r="P196" s="315"/>
      <c r="Q196" s="252">
        <f>SUM(Tabla2[[#This Row],[Ene]:[Dic]])</f>
        <v>3</v>
      </c>
      <c r="R196" s="301" t="s">
        <v>443</v>
      </c>
      <c r="S196" s="160"/>
      <c r="T196" s="160"/>
      <c r="U196" s="160"/>
      <c r="V196" s="239" t="s">
        <v>1291</v>
      </c>
    </row>
    <row r="197" spans="2:22" s="58" customFormat="1" ht="75" x14ac:dyDescent="0.25">
      <c r="B197" s="160" t="s">
        <v>1354</v>
      </c>
      <c r="C197" s="160" t="s">
        <v>1552</v>
      </c>
      <c r="D197" s="314" t="s">
        <v>1782</v>
      </c>
      <c r="E197" s="161"/>
      <c r="F197" s="161"/>
      <c r="G197" s="161">
        <v>1</v>
      </c>
      <c r="H197" s="161"/>
      <c r="I197" s="161"/>
      <c r="J197" s="161">
        <v>1</v>
      </c>
      <c r="K197" s="161"/>
      <c r="L197" s="161"/>
      <c r="M197" s="161">
        <v>1</v>
      </c>
      <c r="N197" s="161"/>
      <c r="O197" s="161"/>
      <c r="P197" s="161">
        <v>1</v>
      </c>
      <c r="Q197" s="252">
        <f>SUM(Tabla2[[#This Row],[Ene]:[Dic]])</f>
        <v>4</v>
      </c>
      <c r="R197" s="301" t="s">
        <v>443</v>
      </c>
      <c r="S197" s="160" t="s">
        <v>1884</v>
      </c>
      <c r="T197" s="160"/>
      <c r="U197" s="160"/>
      <c r="V197" s="239" t="s">
        <v>1281</v>
      </c>
    </row>
    <row r="198" spans="2:22" s="58" customFormat="1" ht="60" x14ac:dyDescent="0.25">
      <c r="B198" s="160" t="s">
        <v>1354</v>
      </c>
      <c r="C198" s="160" t="s">
        <v>1553</v>
      </c>
      <c r="D198" s="314" t="s">
        <v>1783</v>
      </c>
      <c r="E198" s="161"/>
      <c r="F198" s="161"/>
      <c r="G198" s="161">
        <v>1</v>
      </c>
      <c r="H198" s="161"/>
      <c r="I198" s="161"/>
      <c r="J198" s="161"/>
      <c r="K198" s="161"/>
      <c r="L198" s="161">
        <v>1</v>
      </c>
      <c r="M198" s="161"/>
      <c r="N198" s="161"/>
      <c r="O198" s="161"/>
      <c r="P198" s="161"/>
      <c r="Q198" s="252">
        <f>SUM(Tabla2[[#This Row],[Ene]:[Dic]])</f>
        <v>2</v>
      </c>
      <c r="R198" s="301" t="s">
        <v>1884</v>
      </c>
      <c r="S198" s="160"/>
      <c r="T198" s="160"/>
      <c r="U198" s="160"/>
      <c r="V198" s="239" t="s">
        <v>1281</v>
      </c>
    </row>
    <row r="199" spans="2:22" s="58" customFormat="1" ht="45" x14ac:dyDescent="0.25">
      <c r="B199" s="160" t="s">
        <v>1354</v>
      </c>
      <c r="C199" s="160" t="s">
        <v>1554</v>
      </c>
      <c r="D199" s="314" t="s">
        <v>1784</v>
      </c>
      <c r="E199" s="161"/>
      <c r="F199" s="161"/>
      <c r="G199" s="161">
        <v>1</v>
      </c>
      <c r="H199" s="161"/>
      <c r="I199" s="161"/>
      <c r="J199" s="161">
        <v>1</v>
      </c>
      <c r="K199" s="161"/>
      <c r="L199" s="161"/>
      <c r="M199" s="161">
        <v>1</v>
      </c>
      <c r="N199" s="161"/>
      <c r="O199" s="161"/>
      <c r="P199" s="161">
        <v>1</v>
      </c>
      <c r="Q199" s="252">
        <f>SUM(Tabla2[[#This Row],[Ene]:[Dic]])</f>
        <v>4</v>
      </c>
      <c r="R199" s="301" t="s">
        <v>443</v>
      </c>
      <c r="S199" s="160"/>
      <c r="T199" s="160"/>
      <c r="U199" s="160"/>
      <c r="V199" s="239" t="s">
        <v>1281</v>
      </c>
    </row>
    <row r="200" spans="2:22" s="58" customFormat="1" ht="75" x14ac:dyDescent="0.25">
      <c r="B200" s="160" t="s">
        <v>1354</v>
      </c>
      <c r="C200" s="160" t="s">
        <v>1555</v>
      </c>
      <c r="D200" s="314" t="s">
        <v>1785</v>
      </c>
      <c r="E200" s="161"/>
      <c r="F200" s="161"/>
      <c r="G200" s="161"/>
      <c r="H200" s="161">
        <v>1</v>
      </c>
      <c r="I200" s="161"/>
      <c r="J200" s="161"/>
      <c r="K200" s="161"/>
      <c r="L200" s="161">
        <v>1</v>
      </c>
      <c r="M200" s="161"/>
      <c r="N200" s="161"/>
      <c r="O200" s="161">
        <v>1</v>
      </c>
      <c r="P200" s="161"/>
      <c r="Q200" s="252">
        <f>SUM(Tabla2[[#This Row],[Ene]:[Dic]])</f>
        <v>3</v>
      </c>
      <c r="R200" s="160" t="s">
        <v>444</v>
      </c>
      <c r="S200" s="160" t="s">
        <v>453</v>
      </c>
      <c r="T200" s="160"/>
      <c r="U200" s="160"/>
      <c r="V200" s="239" t="s">
        <v>1281</v>
      </c>
    </row>
    <row r="201" spans="2:22" s="58" customFormat="1" ht="45" x14ac:dyDescent="0.25">
      <c r="B201" s="160" t="s">
        <v>1354</v>
      </c>
      <c r="C201" s="160" t="s">
        <v>1556</v>
      </c>
      <c r="D201" s="314" t="s">
        <v>1786</v>
      </c>
      <c r="E201" s="161"/>
      <c r="F201" s="161">
        <v>1</v>
      </c>
      <c r="G201" s="161"/>
      <c r="H201" s="161"/>
      <c r="I201" s="161"/>
      <c r="J201" s="161"/>
      <c r="K201" s="161"/>
      <c r="L201" s="161">
        <v>1</v>
      </c>
      <c r="M201" s="161"/>
      <c r="N201" s="161"/>
      <c r="O201" s="161">
        <v>1</v>
      </c>
      <c r="P201" s="161"/>
      <c r="Q201" s="252">
        <f>SUM(Tabla2[[#This Row],[Ene]:[Dic]])</f>
        <v>3</v>
      </c>
      <c r="R201" s="301" t="s">
        <v>443</v>
      </c>
      <c r="S201" s="160"/>
      <c r="T201" s="160"/>
      <c r="U201" s="160"/>
      <c r="V201" s="239" t="s">
        <v>1281</v>
      </c>
    </row>
    <row r="202" spans="2:22" s="58" customFormat="1" ht="90" x14ac:dyDescent="0.25">
      <c r="B202" s="160" t="s">
        <v>1355</v>
      </c>
      <c r="C202" s="160" t="s">
        <v>1557</v>
      </c>
      <c r="D202" s="314" t="s">
        <v>1787</v>
      </c>
      <c r="E202" s="161">
        <v>4</v>
      </c>
      <c r="F202" s="161">
        <v>4</v>
      </c>
      <c r="G202" s="161">
        <v>4</v>
      </c>
      <c r="H202" s="161">
        <v>4</v>
      </c>
      <c r="I202" s="161">
        <v>4</v>
      </c>
      <c r="J202" s="161">
        <v>4</v>
      </c>
      <c r="K202" s="161">
        <v>4</v>
      </c>
      <c r="L202" s="161">
        <v>4</v>
      </c>
      <c r="M202" s="161">
        <v>4</v>
      </c>
      <c r="N202" s="161">
        <v>4</v>
      </c>
      <c r="O202" s="161">
        <v>4</v>
      </c>
      <c r="P202" s="161">
        <v>4</v>
      </c>
      <c r="Q202" s="252">
        <f>SUM(Tabla2[[#This Row],[Ene]:[Dic]])</f>
        <v>48</v>
      </c>
      <c r="R202" s="160" t="s">
        <v>1885</v>
      </c>
      <c r="S202" s="160" t="s">
        <v>443</v>
      </c>
      <c r="T202" s="160"/>
      <c r="U202" s="514" t="s">
        <v>2382</v>
      </c>
      <c r="V202" s="239" t="s">
        <v>1281</v>
      </c>
    </row>
    <row r="203" spans="2:22" s="58" customFormat="1" ht="75" x14ac:dyDescent="0.25">
      <c r="B203" s="160" t="s">
        <v>1365</v>
      </c>
      <c r="C203" s="160" t="s">
        <v>1558</v>
      </c>
      <c r="D203" s="314" t="s">
        <v>1788</v>
      </c>
      <c r="E203" s="161"/>
      <c r="F203" s="161"/>
      <c r="G203" s="161"/>
      <c r="H203" s="161"/>
      <c r="I203" s="161"/>
      <c r="J203" s="161">
        <v>1</v>
      </c>
      <c r="K203" s="161"/>
      <c r="L203" s="161"/>
      <c r="M203" s="161"/>
      <c r="N203" s="161"/>
      <c r="O203" s="161"/>
      <c r="P203" s="161">
        <v>1</v>
      </c>
      <c r="Q203" s="252">
        <f>SUM(Tabla2[[#This Row],[Ene]:[Dic]])</f>
        <v>2</v>
      </c>
      <c r="R203" s="160" t="s">
        <v>444</v>
      </c>
      <c r="S203" s="160" t="s">
        <v>1886</v>
      </c>
      <c r="T203" s="160"/>
      <c r="U203" s="160"/>
      <c r="V203" s="239" t="s">
        <v>1281</v>
      </c>
    </row>
    <row r="204" spans="2:22" s="58" customFormat="1" ht="60" x14ac:dyDescent="0.25">
      <c r="B204" s="160" t="s">
        <v>1365</v>
      </c>
      <c r="C204" s="160" t="s">
        <v>1559</v>
      </c>
      <c r="D204" s="314" t="s">
        <v>1789</v>
      </c>
      <c r="E204" s="161">
        <v>1</v>
      </c>
      <c r="F204" s="161">
        <v>1</v>
      </c>
      <c r="G204" s="161">
        <v>1</v>
      </c>
      <c r="H204" s="161">
        <v>1</v>
      </c>
      <c r="I204" s="161">
        <v>1</v>
      </c>
      <c r="J204" s="161">
        <v>1</v>
      </c>
      <c r="K204" s="161">
        <v>1</v>
      </c>
      <c r="L204" s="161">
        <v>1</v>
      </c>
      <c r="M204" s="161">
        <v>1</v>
      </c>
      <c r="N204" s="161">
        <v>1</v>
      </c>
      <c r="O204" s="161">
        <v>1</v>
      </c>
      <c r="P204" s="161">
        <v>1</v>
      </c>
      <c r="Q204" s="252">
        <f>SUM(Tabla2[[#This Row],[Ene]:[Dic]])</f>
        <v>12</v>
      </c>
      <c r="R204" s="160" t="s">
        <v>444</v>
      </c>
      <c r="S204" s="160" t="s">
        <v>1886</v>
      </c>
      <c r="T204" s="160"/>
      <c r="U204" s="160"/>
      <c r="V204" s="239" t="s">
        <v>1281</v>
      </c>
    </row>
    <row r="205" spans="2:22" s="58" customFormat="1" ht="60" x14ac:dyDescent="0.25">
      <c r="B205" s="160" t="s">
        <v>1366</v>
      </c>
      <c r="C205" s="160" t="s">
        <v>1560</v>
      </c>
      <c r="D205" s="314" t="s">
        <v>1790</v>
      </c>
      <c r="E205" s="161">
        <v>1</v>
      </c>
      <c r="F205" s="161"/>
      <c r="G205" s="161"/>
      <c r="H205" s="161">
        <v>1</v>
      </c>
      <c r="I205" s="161"/>
      <c r="J205" s="161"/>
      <c r="K205" s="161">
        <v>1</v>
      </c>
      <c r="L205" s="161"/>
      <c r="M205" s="161"/>
      <c r="N205" s="161">
        <v>1</v>
      </c>
      <c r="O205" s="161"/>
      <c r="P205" s="161"/>
      <c r="Q205" s="252">
        <f>SUM(Tabla2[[#This Row],[Ene]:[Dic]])</f>
        <v>4</v>
      </c>
      <c r="R205" s="301" t="s">
        <v>443</v>
      </c>
      <c r="S205" s="160"/>
      <c r="T205" s="160"/>
      <c r="U205" s="160"/>
      <c r="V205" s="239" t="s">
        <v>1281</v>
      </c>
    </row>
    <row r="206" spans="2:22" s="58" customFormat="1" ht="60" x14ac:dyDescent="0.25">
      <c r="B206" s="160" t="s">
        <v>1356</v>
      </c>
      <c r="C206" s="160" t="s">
        <v>1561</v>
      </c>
      <c r="D206" s="314" t="s">
        <v>1791</v>
      </c>
      <c r="E206" s="161"/>
      <c r="F206" s="161"/>
      <c r="G206" s="161"/>
      <c r="H206" s="253"/>
      <c r="I206" s="161"/>
      <c r="J206" s="161"/>
      <c r="K206" s="253"/>
      <c r="L206" s="161">
        <v>1</v>
      </c>
      <c r="M206" s="161"/>
      <c r="N206" s="161"/>
      <c r="O206" s="161">
        <v>1</v>
      </c>
      <c r="P206" s="253"/>
      <c r="Q206" s="252">
        <f>SUM(Tabla2[[#This Row],[Ene]:[Dic]])</f>
        <v>2</v>
      </c>
      <c r="R206" s="301" t="s">
        <v>443</v>
      </c>
      <c r="S206" s="160"/>
      <c r="T206" s="160"/>
      <c r="U206" s="160"/>
      <c r="V206" s="239" t="s">
        <v>1281</v>
      </c>
    </row>
    <row r="207" spans="2:22" s="58" customFormat="1" ht="60" x14ac:dyDescent="0.25">
      <c r="B207" s="160" t="s">
        <v>1356</v>
      </c>
      <c r="C207" s="160" t="s">
        <v>1562</v>
      </c>
      <c r="D207" s="314" t="s">
        <v>1792</v>
      </c>
      <c r="E207" s="161"/>
      <c r="F207" s="161">
        <v>1</v>
      </c>
      <c r="G207" s="161"/>
      <c r="H207" s="161"/>
      <c r="I207" s="161"/>
      <c r="J207" s="161"/>
      <c r="K207" s="161"/>
      <c r="L207" s="161"/>
      <c r="M207" s="161"/>
      <c r="N207" s="161"/>
      <c r="O207" s="161"/>
      <c r="P207" s="161"/>
      <c r="Q207" s="252">
        <f>SUM(Tabla2[[#This Row],[Ene]:[Dic]])</f>
        <v>1</v>
      </c>
      <c r="R207" s="160" t="s">
        <v>444</v>
      </c>
      <c r="S207" s="160" t="s">
        <v>1886</v>
      </c>
      <c r="T207" s="160"/>
      <c r="U207" s="160"/>
      <c r="V207" s="239" t="s">
        <v>1281</v>
      </c>
    </row>
    <row r="208" spans="2:22" s="58" customFormat="1" ht="45" x14ac:dyDescent="0.25">
      <c r="B208" s="160" t="s">
        <v>1356</v>
      </c>
      <c r="C208" s="160" t="s">
        <v>1563</v>
      </c>
      <c r="D208" s="160" t="s">
        <v>1793</v>
      </c>
      <c r="E208" s="161"/>
      <c r="F208" s="161"/>
      <c r="G208" s="161"/>
      <c r="H208" s="161">
        <v>1</v>
      </c>
      <c r="I208" s="161"/>
      <c r="J208" s="161">
        <v>1</v>
      </c>
      <c r="K208" s="161"/>
      <c r="L208" s="161">
        <v>1</v>
      </c>
      <c r="M208" s="161"/>
      <c r="N208" s="161">
        <v>1</v>
      </c>
      <c r="O208" s="161"/>
      <c r="P208" s="161">
        <v>1</v>
      </c>
      <c r="Q208" s="252">
        <f>SUM(Tabla2[[#This Row],[Ene]:[Dic]])</f>
        <v>5</v>
      </c>
      <c r="R208" s="160" t="s">
        <v>454</v>
      </c>
      <c r="S208" s="160" t="s">
        <v>443</v>
      </c>
      <c r="T208" s="160"/>
      <c r="U208" s="160"/>
      <c r="V208" s="239" t="s">
        <v>1281</v>
      </c>
    </row>
    <row r="209" spans="2:22" s="58" customFormat="1" ht="60" x14ac:dyDescent="0.25">
      <c r="B209" s="160" t="s">
        <v>1357</v>
      </c>
      <c r="C209" s="160" t="s">
        <v>1564</v>
      </c>
      <c r="D209" s="160" t="s">
        <v>1794</v>
      </c>
      <c r="E209" s="161"/>
      <c r="F209" s="161"/>
      <c r="G209" s="161">
        <v>1</v>
      </c>
      <c r="H209" s="161"/>
      <c r="I209" s="161"/>
      <c r="J209" s="161"/>
      <c r="K209" s="161"/>
      <c r="L209" s="161"/>
      <c r="M209" s="161"/>
      <c r="N209" s="161"/>
      <c r="O209" s="161"/>
      <c r="P209" s="161"/>
      <c r="Q209" s="252">
        <f>SUM(Tabla2[[#This Row],[Ene]:[Dic]])</f>
        <v>1</v>
      </c>
      <c r="R209" s="160" t="s">
        <v>1887</v>
      </c>
      <c r="S209" s="160"/>
      <c r="T209" s="160"/>
      <c r="U209" s="149"/>
      <c r="V209" s="239" t="s">
        <v>1290</v>
      </c>
    </row>
    <row r="210" spans="2:22" s="58" customFormat="1" ht="75" x14ac:dyDescent="0.25">
      <c r="B210" s="160" t="s">
        <v>1357</v>
      </c>
      <c r="C210" s="160" t="s">
        <v>1565</v>
      </c>
      <c r="D210" s="160" t="s">
        <v>1795</v>
      </c>
      <c r="E210" s="161"/>
      <c r="F210" s="161"/>
      <c r="G210" s="161"/>
      <c r="H210" s="161">
        <v>1</v>
      </c>
      <c r="I210" s="161"/>
      <c r="J210" s="161"/>
      <c r="K210" s="161"/>
      <c r="L210" s="161"/>
      <c r="M210" s="161"/>
      <c r="N210" s="161"/>
      <c r="O210" s="161"/>
      <c r="P210" s="161"/>
      <c r="Q210" s="252">
        <f>SUM(Tabla2[[#This Row],[Ene]:[Dic]])</f>
        <v>1</v>
      </c>
      <c r="R210" s="160" t="s">
        <v>444</v>
      </c>
      <c r="S210" s="160" t="s">
        <v>459</v>
      </c>
      <c r="T210" s="160"/>
      <c r="U210" s="160" t="s">
        <v>1888</v>
      </c>
      <c r="V210" s="239" t="s">
        <v>1290</v>
      </c>
    </row>
    <row r="211" spans="2:22" s="58" customFormat="1" ht="60" x14ac:dyDescent="0.25">
      <c r="B211" s="160" t="s">
        <v>1357</v>
      </c>
      <c r="C211" s="160" t="s">
        <v>1566</v>
      </c>
      <c r="D211" s="160" t="s">
        <v>1796</v>
      </c>
      <c r="E211" s="161"/>
      <c r="F211" s="161"/>
      <c r="G211" s="161">
        <v>1</v>
      </c>
      <c r="H211" s="161"/>
      <c r="I211" s="161"/>
      <c r="J211" s="161">
        <v>1</v>
      </c>
      <c r="K211" s="161"/>
      <c r="L211" s="161"/>
      <c r="M211" s="161">
        <v>1</v>
      </c>
      <c r="N211" s="161"/>
      <c r="O211" s="161"/>
      <c r="P211" s="161">
        <v>1</v>
      </c>
      <c r="Q211" s="252">
        <f>SUM(Tabla2[[#This Row],[Ene]:[Dic]])</f>
        <v>4</v>
      </c>
      <c r="R211" s="160" t="s">
        <v>443</v>
      </c>
      <c r="S211" s="160" t="s">
        <v>454</v>
      </c>
      <c r="T211" s="160"/>
      <c r="U211" s="160" t="s">
        <v>1889</v>
      </c>
      <c r="V211" s="239" t="s">
        <v>1290</v>
      </c>
    </row>
    <row r="212" spans="2:22" s="58" customFormat="1" ht="75" x14ac:dyDescent="0.25">
      <c r="B212" s="160" t="s">
        <v>1357</v>
      </c>
      <c r="C212" s="160" t="s">
        <v>1567</v>
      </c>
      <c r="D212" s="160" t="s">
        <v>1797</v>
      </c>
      <c r="E212" s="161"/>
      <c r="F212" s="161"/>
      <c r="G212" s="161">
        <v>1</v>
      </c>
      <c r="H212" s="161"/>
      <c r="I212" s="161"/>
      <c r="J212" s="161"/>
      <c r="K212" s="161"/>
      <c r="L212" s="161"/>
      <c r="M212" s="161"/>
      <c r="N212" s="161"/>
      <c r="O212" s="161"/>
      <c r="P212" s="161"/>
      <c r="Q212" s="252">
        <f>SUM(Tabla2[[#This Row],[Ene]:[Dic]])</f>
        <v>1</v>
      </c>
      <c r="R212" s="160" t="s">
        <v>2367</v>
      </c>
      <c r="S212" s="160"/>
      <c r="T212" s="160"/>
      <c r="U212" s="149"/>
      <c r="V212" s="239" t="s">
        <v>1290</v>
      </c>
    </row>
    <row r="213" spans="2:22" s="58" customFormat="1" ht="60" x14ac:dyDescent="0.25">
      <c r="B213" s="160" t="s">
        <v>1357</v>
      </c>
      <c r="C213" s="160" t="s">
        <v>1568</v>
      </c>
      <c r="D213" s="160" t="s">
        <v>1798</v>
      </c>
      <c r="E213" s="161"/>
      <c r="F213" s="161"/>
      <c r="G213" s="161">
        <v>1</v>
      </c>
      <c r="H213" s="161"/>
      <c r="I213" s="161"/>
      <c r="J213" s="161"/>
      <c r="K213" s="161"/>
      <c r="L213" s="161"/>
      <c r="M213" s="161">
        <v>1</v>
      </c>
      <c r="N213" s="161"/>
      <c r="O213" s="161"/>
      <c r="P213" s="161"/>
      <c r="Q213" s="252">
        <f>SUM(Tabla2[[#This Row],[Ene]:[Dic]])</f>
        <v>2</v>
      </c>
      <c r="R213" s="160" t="s">
        <v>1890</v>
      </c>
      <c r="S213" s="160"/>
      <c r="T213" s="160"/>
      <c r="U213" s="149"/>
      <c r="V213" s="239" t="s">
        <v>1290</v>
      </c>
    </row>
    <row r="214" spans="2:22" s="58" customFormat="1" ht="60" x14ac:dyDescent="0.25">
      <c r="B214" s="160" t="s">
        <v>1357</v>
      </c>
      <c r="C214" s="160" t="s">
        <v>1569</v>
      </c>
      <c r="D214" s="160" t="s">
        <v>1799</v>
      </c>
      <c r="E214" s="161">
        <v>1</v>
      </c>
      <c r="F214" s="161"/>
      <c r="G214" s="161"/>
      <c r="H214" s="161"/>
      <c r="I214" s="161"/>
      <c r="J214" s="161"/>
      <c r="K214" s="161"/>
      <c r="L214" s="161"/>
      <c r="M214" s="161"/>
      <c r="N214" s="161"/>
      <c r="O214" s="161"/>
      <c r="P214" s="161"/>
      <c r="Q214" s="252">
        <f>SUM(Tabla2[[#This Row],[Ene]:[Dic]])</f>
        <v>1</v>
      </c>
      <c r="R214" s="160" t="s">
        <v>444</v>
      </c>
      <c r="S214" s="160"/>
      <c r="T214" s="160"/>
      <c r="U214" s="160"/>
      <c r="V214" s="359" t="s">
        <v>1290</v>
      </c>
    </row>
    <row r="215" spans="2:22" s="58" customFormat="1" ht="60" x14ac:dyDescent="0.25">
      <c r="B215" s="160" t="s">
        <v>1357</v>
      </c>
      <c r="C215" s="160" t="s">
        <v>1570</v>
      </c>
      <c r="D215" s="160" t="s">
        <v>1800</v>
      </c>
      <c r="E215" s="161"/>
      <c r="F215" s="161"/>
      <c r="G215" s="161"/>
      <c r="H215" s="161"/>
      <c r="I215" s="161"/>
      <c r="J215" s="161"/>
      <c r="K215" s="161">
        <v>1</v>
      </c>
      <c r="L215" s="161"/>
      <c r="M215" s="161"/>
      <c r="N215" s="161"/>
      <c r="O215" s="161"/>
      <c r="P215" s="161"/>
      <c r="Q215" s="252">
        <f>SUM(Tabla2[[#This Row],[Ene]:[Dic]])</f>
        <v>1</v>
      </c>
      <c r="R215" s="160" t="s">
        <v>444</v>
      </c>
      <c r="S215" s="160"/>
      <c r="T215" s="160"/>
      <c r="U215" s="160"/>
      <c r="V215" s="359" t="s">
        <v>1290</v>
      </c>
    </row>
    <row r="216" spans="2:22" s="58" customFormat="1" ht="45" x14ac:dyDescent="0.25">
      <c r="B216" s="160" t="s">
        <v>1357</v>
      </c>
      <c r="C216" s="160" t="s">
        <v>1571</v>
      </c>
      <c r="D216" s="160" t="s">
        <v>1801</v>
      </c>
      <c r="E216" s="161">
        <v>1</v>
      </c>
      <c r="F216" s="161"/>
      <c r="G216" s="161"/>
      <c r="H216" s="161">
        <v>1</v>
      </c>
      <c r="I216" s="161"/>
      <c r="J216" s="161"/>
      <c r="K216" s="161">
        <v>1</v>
      </c>
      <c r="L216" s="161"/>
      <c r="M216" s="161"/>
      <c r="N216" s="161">
        <v>1</v>
      </c>
      <c r="O216" s="161"/>
      <c r="P216" s="161"/>
      <c r="Q216" s="252">
        <f>SUM(Tabla2[[#This Row],[Ene]:[Dic]])</f>
        <v>4</v>
      </c>
      <c r="R216" s="160" t="s">
        <v>2111</v>
      </c>
      <c r="S216" s="160"/>
      <c r="T216" s="160"/>
      <c r="U216" s="149"/>
      <c r="V216" s="359" t="s">
        <v>1290</v>
      </c>
    </row>
    <row r="217" spans="2:22" s="58" customFormat="1" ht="60" x14ac:dyDescent="0.25">
      <c r="B217" s="160" t="s">
        <v>1357</v>
      </c>
      <c r="C217" s="160" t="s">
        <v>1572</v>
      </c>
      <c r="D217" s="160" t="s">
        <v>1802</v>
      </c>
      <c r="E217" s="161">
        <v>1</v>
      </c>
      <c r="F217" s="161"/>
      <c r="G217" s="161"/>
      <c r="H217" s="161">
        <v>1</v>
      </c>
      <c r="I217" s="161"/>
      <c r="J217" s="161"/>
      <c r="K217" s="161">
        <v>1</v>
      </c>
      <c r="L217" s="161"/>
      <c r="M217" s="161"/>
      <c r="N217" s="161">
        <v>1</v>
      </c>
      <c r="O217" s="161"/>
      <c r="P217" s="161"/>
      <c r="Q217" s="252">
        <f>SUM(Tabla2[[#This Row],[Ene]:[Dic]])</f>
        <v>4</v>
      </c>
      <c r="R217" s="160" t="s">
        <v>444</v>
      </c>
      <c r="S217" s="160"/>
      <c r="T217" s="160"/>
      <c r="U217" s="160"/>
      <c r="V217" s="359" t="s">
        <v>1290</v>
      </c>
    </row>
    <row r="218" spans="2:22" s="58" customFormat="1" ht="120" x14ac:dyDescent="0.25">
      <c r="B218" s="160" t="s">
        <v>1357</v>
      </c>
      <c r="C218" s="160" t="s">
        <v>1573</v>
      </c>
      <c r="D218" s="160" t="s">
        <v>1803</v>
      </c>
      <c r="E218" s="161"/>
      <c r="F218" s="161"/>
      <c r="G218" s="161"/>
      <c r="H218" s="161">
        <v>1</v>
      </c>
      <c r="I218" s="161"/>
      <c r="J218" s="161"/>
      <c r="K218" s="161">
        <v>1</v>
      </c>
      <c r="L218" s="161"/>
      <c r="M218" s="161"/>
      <c r="N218" s="161">
        <v>1</v>
      </c>
      <c r="O218" s="161"/>
      <c r="P218" s="161"/>
      <c r="Q218" s="252">
        <f>SUM(Tabla2[[#This Row],[Ene]:[Dic]])</f>
        <v>3</v>
      </c>
      <c r="R218" s="160" t="s">
        <v>2112</v>
      </c>
      <c r="S218" s="160"/>
      <c r="T218" s="160"/>
      <c r="U218" s="149"/>
      <c r="V218" s="359" t="s">
        <v>1290</v>
      </c>
    </row>
    <row r="219" spans="2:22" s="58" customFormat="1" ht="105" x14ac:dyDescent="0.25">
      <c r="B219" s="160" t="s">
        <v>1357</v>
      </c>
      <c r="C219" s="160" t="s">
        <v>1574</v>
      </c>
      <c r="D219" s="160" t="s">
        <v>1804</v>
      </c>
      <c r="E219" s="161"/>
      <c r="F219" s="161">
        <v>1</v>
      </c>
      <c r="G219" s="161"/>
      <c r="H219" s="161"/>
      <c r="I219" s="161"/>
      <c r="J219" s="161"/>
      <c r="K219" s="161"/>
      <c r="L219" s="161"/>
      <c r="M219" s="161"/>
      <c r="N219" s="161"/>
      <c r="O219" s="161"/>
      <c r="P219" s="161"/>
      <c r="Q219" s="252">
        <f>SUM(Tabla2[[#This Row],[Ene]:[Dic]])</f>
        <v>1</v>
      </c>
      <c r="R219" s="160" t="s">
        <v>443</v>
      </c>
      <c r="S219" s="160" t="s">
        <v>444</v>
      </c>
      <c r="T219" s="160"/>
      <c r="U219" s="160"/>
      <c r="V219" s="359" t="s">
        <v>1290</v>
      </c>
    </row>
    <row r="220" spans="2:22" s="58" customFormat="1" ht="75" x14ac:dyDescent="0.25">
      <c r="B220" s="160" t="s">
        <v>1358</v>
      </c>
      <c r="C220" s="160" t="s">
        <v>1575</v>
      </c>
      <c r="D220" s="160" t="s">
        <v>1805</v>
      </c>
      <c r="E220" s="161"/>
      <c r="F220" s="161"/>
      <c r="G220" s="161"/>
      <c r="H220" s="161"/>
      <c r="I220" s="161">
        <v>1</v>
      </c>
      <c r="J220" s="161"/>
      <c r="K220" s="161"/>
      <c r="L220" s="161"/>
      <c r="M220" s="161"/>
      <c r="N220" s="161"/>
      <c r="O220" s="161"/>
      <c r="P220" s="161"/>
      <c r="Q220" s="252">
        <f>SUM(Tabla2[[#This Row],[Ene]:[Dic]])</f>
        <v>1</v>
      </c>
      <c r="R220" s="160" t="s">
        <v>443</v>
      </c>
      <c r="S220" s="160"/>
      <c r="T220" s="160"/>
      <c r="U220" s="160"/>
      <c r="V220" s="239" t="s">
        <v>1281</v>
      </c>
    </row>
    <row r="221" spans="2:22" s="58" customFormat="1" ht="120" x14ac:dyDescent="0.25">
      <c r="B221" s="160" t="s">
        <v>1358</v>
      </c>
      <c r="C221" s="160" t="s">
        <v>1576</v>
      </c>
      <c r="D221" s="160" t="s">
        <v>1806</v>
      </c>
      <c r="E221" s="161"/>
      <c r="F221" s="161"/>
      <c r="G221" s="161">
        <v>1</v>
      </c>
      <c r="H221" s="161"/>
      <c r="I221" s="161"/>
      <c r="J221" s="161"/>
      <c r="K221" s="161"/>
      <c r="L221" s="161"/>
      <c r="M221" s="161"/>
      <c r="N221" s="161">
        <v>1</v>
      </c>
      <c r="O221" s="161"/>
      <c r="P221" s="253"/>
      <c r="Q221" s="252">
        <f>SUM(Tabla2[[#This Row],[Ene]:[Dic]])</f>
        <v>2</v>
      </c>
      <c r="R221" s="160" t="s">
        <v>444</v>
      </c>
      <c r="S221" s="160" t="s">
        <v>443</v>
      </c>
      <c r="T221" s="160"/>
      <c r="U221" s="160"/>
      <c r="V221" s="239" t="s">
        <v>1281</v>
      </c>
    </row>
    <row r="222" spans="2:22" s="58" customFormat="1" ht="53.25" customHeight="1" x14ac:dyDescent="0.25">
      <c r="B222" s="160" t="s">
        <v>1358</v>
      </c>
      <c r="C222" s="160" t="s">
        <v>1577</v>
      </c>
      <c r="D222" s="149" t="s">
        <v>1807</v>
      </c>
      <c r="E222" s="161"/>
      <c r="F222" s="161"/>
      <c r="G222" s="161"/>
      <c r="H222" s="161">
        <v>1</v>
      </c>
      <c r="I222" s="161"/>
      <c r="J222" s="161"/>
      <c r="K222" s="161"/>
      <c r="L222" s="161"/>
      <c r="M222" s="161"/>
      <c r="N222" s="161">
        <v>1</v>
      </c>
      <c r="O222" s="161"/>
      <c r="P222" s="161"/>
      <c r="Q222" s="252">
        <f>SUM(Tabla2[[#This Row],[Ene]:[Dic]])</f>
        <v>2</v>
      </c>
      <c r="R222" s="160" t="s">
        <v>443</v>
      </c>
      <c r="S222" s="160"/>
      <c r="T222" s="160"/>
      <c r="U222" s="160"/>
      <c r="V222" s="239" t="s">
        <v>1281</v>
      </c>
    </row>
    <row r="223" spans="2:22" s="58" customFormat="1" ht="165" x14ac:dyDescent="0.25">
      <c r="B223" s="160" t="s">
        <v>1358</v>
      </c>
      <c r="C223" s="160" t="s">
        <v>1578</v>
      </c>
      <c r="D223" s="160" t="s">
        <v>1808</v>
      </c>
      <c r="E223" s="161"/>
      <c r="F223" s="161"/>
      <c r="G223" s="161"/>
      <c r="H223" s="161"/>
      <c r="I223" s="161"/>
      <c r="J223" s="253"/>
      <c r="K223" s="161">
        <v>1</v>
      </c>
      <c r="L223" s="253"/>
      <c r="M223" s="161"/>
      <c r="N223" s="161">
        <v>1</v>
      </c>
      <c r="O223" s="161"/>
      <c r="P223" s="253"/>
      <c r="Q223" s="252">
        <f>SUM(Tabla2[[#This Row],[Ene]:[Dic]])</f>
        <v>2</v>
      </c>
      <c r="R223" s="160" t="s">
        <v>444</v>
      </c>
      <c r="S223" s="160" t="s">
        <v>446</v>
      </c>
      <c r="T223" s="160"/>
      <c r="U223" s="160"/>
      <c r="V223" s="239" t="s">
        <v>1281</v>
      </c>
    </row>
    <row r="224" spans="2:22" s="58" customFormat="1" ht="75" x14ac:dyDescent="0.25">
      <c r="B224" s="160" t="s">
        <v>1358</v>
      </c>
      <c r="C224" s="160" t="s">
        <v>1579</v>
      </c>
      <c r="D224" s="160" t="s">
        <v>1809</v>
      </c>
      <c r="E224" s="161"/>
      <c r="F224" s="161"/>
      <c r="G224" s="161">
        <v>1</v>
      </c>
      <c r="H224" s="161"/>
      <c r="I224" s="161"/>
      <c r="J224" s="161">
        <v>1</v>
      </c>
      <c r="K224" s="161"/>
      <c r="L224" s="161"/>
      <c r="M224" s="161">
        <v>1</v>
      </c>
      <c r="N224" s="161"/>
      <c r="O224" s="161"/>
      <c r="P224" s="161">
        <v>1</v>
      </c>
      <c r="Q224" s="252">
        <f>SUM(Tabla2[[#This Row],[Ene]:[Dic]])</f>
        <v>4</v>
      </c>
      <c r="R224" s="160" t="s">
        <v>443</v>
      </c>
      <c r="S224" s="160"/>
      <c r="T224" s="160"/>
      <c r="U224" s="160"/>
      <c r="V224" s="239" t="s">
        <v>1281</v>
      </c>
    </row>
    <row r="225" spans="2:50" s="58" customFormat="1" ht="165" x14ac:dyDescent="0.25">
      <c r="B225" s="160" t="s">
        <v>1358</v>
      </c>
      <c r="C225" s="160" t="s">
        <v>1580</v>
      </c>
      <c r="D225" s="160" t="s">
        <v>1810</v>
      </c>
      <c r="E225" s="161"/>
      <c r="F225" s="161"/>
      <c r="G225" s="161"/>
      <c r="H225" s="161"/>
      <c r="I225" s="161">
        <v>1</v>
      </c>
      <c r="J225" s="161"/>
      <c r="K225" s="161"/>
      <c r="L225" s="161"/>
      <c r="M225" s="161"/>
      <c r="N225" s="161"/>
      <c r="O225" s="161">
        <v>1</v>
      </c>
      <c r="P225" s="161"/>
      <c r="Q225" s="252">
        <f>SUM(Tabla2[[#This Row],[Ene]:[Dic]])</f>
        <v>2</v>
      </c>
      <c r="R225" s="160" t="s">
        <v>444</v>
      </c>
      <c r="S225" s="160" t="s">
        <v>453</v>
      </c>
      <c r="T225" s="160"/>
      <c r="U225" s="160"/>
      <c r="V225" s="239" t="s">
        <v>1281</v>
      </c>
    </row>
    <row r="226" spans="2:50" s="58" customFormat="1" ht="150" x14ac:dyDescent="0.25">
      <c r="B226" s="160" t="s">
        <v>1358</v>
      </c>
      <c r="C226" s="160" t="s">
        <v>1581</v>
      </c>
      <c r="D226" s="160" t="s">
        <v>1811</v>
      </c>
      <c r="E226" s="161"/>
      <c r="F226" s="161">
        <v>1</v>
      </c>
      <c r="G226" s="161"/>
      <c r="H226" s="161"/>
      <c r="I226" s="161">
        <v>1</v>
      </c>
      <c r="J226" s="161"/>
      <c r="K226" s="161"/>
      <c r="L226" s="161">
        <v>1</v>
      </c>
      <c r="M226" s="161"/>
      <c r="N226" s="161"/>
      <c r="O226" s="161">
        <v>1</v>
      </c>
      <c r="P226" s="161"/>
      <c r="Q226" s="252">
        <f>SUM(Tabla2[[#This Row],[Ene]:[Dic]])</f>
        <v>4</v>
      </c>
      <c r="R226" s="160" t="s">
        <v>444</v>
      </c>
      <c r="S226" s="160"/>
      <c r="T226" s="160"/>
      <c r="U226" s="160"/>
      <c r="V226" s="239" t="s">
        <v>1281</v>
      </c>
    </row>
    <row r="227" spans="2:50" s="58" customFormat="1" ht="60" x14ac:dyDescent="0.25">
      <c r="B227" s="160" t="s">
        <v>1358</v>
      </c>
      <c r="C227" s="160" t="s">
        <v>1582</v>
      </c>
      <c r="D227" s="160" t="s">
        <v>1812</v>
      </c>
      <c r="E227" s="161"/>
      <c r="F227" s="253"/>
      <c r="G227" s="161">
        <v>1</v>
      </c>
      <c r="H227" s="161"/>
      <c r="I227" s="161"/>
      <c r="J227" s="161"/>
      <c r="K227" s="161"/>
      <c r="L227" s="161"/>
      <c r="M227" s="161"/>
      <c r="N227" s="161"/>
      <c r="O227" s="161">
        <v>1</v>
      </c>
      <c r="P227" s="161"/>
      <c r="Q227" s="252">
        <f>SUM(Tabla2[[#This Row],[Ene]:[Dic]])</f>
        <v>2</v>
      </c>
      <c r="R227" s="160" t="s">
        <v>443</v>
      </c>
      <c r="S227" s="160"/>
      <c r="T227" s="160"/>
      <c r="U227" s="160"/>
      <c r="V227" s="239" t="s">
        <v>1281</v>
      </c>
    </row>
    <row r="228" spans="2:50" s="58" customFormat="1" ht="90" x14ac:dyDescent="0.25">
      <c r="B228" s="160" t="s">
        <v>1358</v>
      </c>
      <c r="C228" s="160" t="s">
        <v>1583</v>
      </c>
      <c r="D228" s="160" t="s">
        <v>1813</v>
      </c>
      <c r="E228" s="161"/>
      <c r="F228" s="161">
        <v>1</v>
      </c>
      <c r="G228" s="161"/>
      <c r="H228" s="161"/>
      <c r="I228" s="161"/>
      <c r="J228" s="161"/>
      <c r="K228" s="161"/>
      <c r="L228" s="161"/>
      <c r="M228" s="161"/>
      <c r="N228" s="161"/>
      <c r="O228" s="161"/>
      <c r="P228" s="161"/>
      <c r="Q228" s="252">
        <f>SUM(Tabla2[[#This Row],[Ene]:[Dic]])</f>
        <v>1</v>
      </c>
      <c r="R228" s="160" t="s">
        <v>447</v>
      </c>
      <c r="S228" s="160"/>
      <c r="T228" s="160"/>
      <c r="U228" s="160"/>
      <c r="V228" s="239" t="s">
        <v>1281</v>
      </c>
    </row>
    <row r="229" spans="2:50" s="58" customFormat="1" ht="90" x14ac:dyDescent="0.25">
      <c r="B229" s="160" t="s">
        <v>1358</v>
      </c>
      <c r="C229" s="160" t="s">
        <v>1584</v>
      </c>
      <c r="D229" s="160" t="s">
        <v>1814</v>
      </c>
      <c r="E229" s="161"/>
      <c r="F229" s="161"/>
      <c r="G229" s="161">
        <v>1</v>
      </c>
      <c r="H229" s="161"/>
      <c r="I229" s="161"/>
      <c r="J229" s="161"/>
      <c r="K229" s="161"/>
      <c r="L229" s="161"/>
      <c r="M229" s="161">
        <v>1</v>
      </c>
      <c r="N229" s="161"/>
      <c r="O229" s="161"/>
      <c r="P229" s="161"/>
      <c r="Q229" s="252">
        <f>SUM(Tabla2[[#This Row],[Ene]:[Dic]])</f>
        <v>2</v>
      </c>
      <c r="R229" s="160" t="s">
        <v>444</v>
      </c>
      <c r="S229" s="160" t="s">
        <v>446</v>
      </c>
      <c r="T229" s="160"/>
      <c r="U229" s="160"/>
      <c r="V229" s="239" t="s">
        <v>1281</v>
      </c>
    </row>
    <row r="230" spans="2:50" s="58" customFormat="1" ht="105" x14ac:dyDescent="0.25">
      <c r="B230" s="160" t="s">
        <v>1359</v>
      </c>
      <c r="C230" s="160" t="s">
        <v>1585</v>
      </c>
      <c r="D230" s="160" t="s">
        <v>1815</v>
      </c>
      <c r="E230" s="161"/>
      <c r="F230" s="161"/>
      <c r="G230" s="161">
        <v>1</v>
      </c>
      <c r="H230" s="161"/>
      <c r="I230" s="161"/>
      <c r="J230" s="161">
        <v>1</v>
      </c>
      <c r="K230" s="161"/>
      <c r="L230" s="161"/>
      <c r="M230" s="161">
        <v>1</v>
      </c>
      <c r="N230" s="161"/>
      <c r="O230" s="161"/>
      <c r="P230" s="161">
        <v>1</v>
      </c>
      <c r="Q230" s="252">
        <f>SUM(Tabla2[[#This Row],[Ene]:[Dic]])</f>
        <v>4</v>
      </c>
      <c r="R230" s="160" t="s">
        <v>443</v>
      </c>
      <c r="S230" s="160"/>
      <c r="T230" s="160"/>
      <c r="U230" s="160"/>
      <c r="V230" s="239" t="s">
        <v>1281</v>
      </c>
    </row>
    <row r="231" spans="2:50" s="58" customFormat="1" ht="90" x14ac:dyDescent="0.25">
      <c r="B231" s="160" t="s">
        <v>1359</v>
      </c>
      <c r="C231" s="160" t="s">
        <v>1586</v>
      </c>
      <c r="D231" s="160" t="s">
        <v>1816</v>
      </c>
      <c r="E231" s="161"/>
      <c r="F231" s="161"/>
      <c r="G231" s="161">
        <v>1</v>
      </c>
      <c r="H231" s="161"/>
      <c r="I231" s="161"/>
      <c r="J231" s="161"/>
      <c r="K231" s="161"/>
      <c r="L231" s="161"/>
      <c r="M231" s="161">
        <v>1</v>
      </c>
      <c r="N231" s="161"/>
      <c r="O231" s="161"/>
      <c r="P231" s="161"/>
      <c r="Q231" s="252">
        <f>SUM(Tabla2[[#This Row],[Ene]:[Dic]])</f>
        <v>2</v>
      </c>
      <c r="R231" s="160" t="s">
        <v>447</v>
      </c>
      <c r="S231" s="160"/>
      <c r="T231" s="160"/>
      <c r="U231" s="160"/>
      <c r="V231" s="239" t="s">
        <v>1281</v>
      </c>
    </row>
    <row r="232" spans="2:50" s="58" customFormat="1" ht="75" x14ac:dyDescent="0.25">
      <c r="B232" s="160" t="s">
        <v>1359</v>
      </c>
      <c r="C232" s="160" t="s">
        <v>1587</v>
      </c>
      <c r="D232" s="314" t="s">
        <v>1817</v>
      </c>
      <c r="E232" s="161"/>
      <c r="F232" s="253"/>
      <c r="G232" s="161">
        <v>1</v>
      </c>
      <c r="H232" s="161"/>
      <c r="I232" s="161"/>
      <c r="J232" s="161">
        <v>1</v>
      </c>
      <c r="K232" s="161"/>
      <c r="L232" s="161"/>
      <c r="M232" s="161">
        <v>1</v>
      </c>
      <c r="N232" s="161"/>
      <c r="O232" s="161"/>
      <c r="P232" s="161">
        <v>1</v>
      </c>
      <c r="Q232" s="252">
        <f>SUM(Tabla2[[#This Row],[Ene]:[Dic]])</f>
        <v>4</v>
      </c>
      <c r="R232" s="160" t="s">
        <v>443</v>
      </c>
      <c r="S232" s="160"/>
      <c r="T232" s="160"/>
      <c r="U232" s="160"/>
      <c r="V232" s="239" t="s">
        <v>1281</v>
      </c>
    </row>
    <row r="233" spans="2:50" s="58" customFormat="1" ht="60" x14ac:dyDescent="0.25">
      <c r="B233" s="160" t="s">
        <v>1359</v>
      </c>
      <c r="C233" s="160" t="s">
        <v>1588</v>
      </c>
      <c r="D233" s="160" t="s">
        <v>2383</v>
      </c>
      <c r="E233" s="161"/>
      <c r="F233" s="253"/>
      <c r="G233" s="161">
        <v>1</v>
      </c>
      <c r="H233" s="161"/>
      <c r="I233" s="161"/>
      <c r="J233" s="161">
        <v>1</v>
      </c>
      <c r="K233" s="161"/>
      <c r="L233" s="161"/>
      <c r="M233" s="161">
        <v>1</v>
      </c>
      <c r="N233" s="161"/>
      <c r="O233" s="161"/>
      <c r="P233" s="161">
        <v>1</v>
      </c>
      <c r="Q233" s="252">
        <f>SUM(Tabla2[[#This Row],[Ene]:[Dic]])</f>
        <v>4</v>
      </c>
      <c r="R233" s="160" t="s">
        <v>443</v>
      </c>
      <c r="S233" s="160"/>
      <c r="T233" s="160"/>
      <c r="U233" s="160"/>
      <c r="V233" s="239" t="s">
        <v>1281</v>
      </c>
    </row>
    <row r="234" spans="2:50" s="58" customFormat="1" ht="45" x14ac:dyDescent="0.25">
      <c r="B234" s="160" t="s">
        <v>1359</v>
      </c>
      <c r="C234" s="160" t="s">
        <v>1589</v>
      </c>
      <c r="D234" s="314" t="s">
        <v>1818</v>
      </c>
      <c r="E234" s="161"/>
      <c r="F234" s="253"/>
      <c r="G234" s="161">
        <v>1</v>
      </c>
      <c r="H234" s="161"/>
      <c r="I234" s="161"/>
      <c r="J234" s="161">
        <v>1</v>
      </c>
      <c r="K234" s="161"/>
      <c r="L234" s="161"/>
      <c r="M234" s="161">
        <v>1</v>
      </c>
      <c r="N234" s="161"/>
      <c r="O234" s="161"/>
      <c r="P234" s="161">
        <v>1</v>
      </c>
      <c r="Q234" s="252">
        <f>SUM(Tabla2[[#This Row],[Ene]:[Dic]])</f>
        <v>4</v>
      </c>
      <c r="R234" s="160" t="s">
        <v>443</v>
      </c>
      <c r="S234" s="160"/>
      <c r="T234" s="160"/>
      <c r="U234" s="160"/>
      <c r="V234" s="239" t="s">
        <v>1281</v>
      </c>
    </row>
    <row r="235" spans="2:50" s="58" customFormat="1" ht="30" x14ac:dyDescent="0.25">
      <c r="B235" s="160" t="s">
        <v>1359</v>
      </c>
      <c r="C235" s="160" t="s">
        <v>1590</v>
      </c>
      <c r="D235" s="314" t="s">
        <v>1819</v>
      </c>
      <c r="E235" s="161"/>
      <c r="F235" s="161"/>
      <c r="G235" s="161"/>
      <c r="H235" s="161"/>
      <c r="I235" s="161"/>
      <c r="J235" s="253"/>
      <c r="K235" s="161">
        <v>1</v>
      </c>
      <c r="L235" s="161"/>
      <c r="M235" s="161"/>
      <c r="N235" s="161"/>
      <c r="O235" s="161"/>
      <c r="P235" s="161"/>
      <c r="Q235" s="252">
        <f>SUM(Tabla2[[#This Row],[Ene]:[Dic]])</f>
        <v>1</v>
      </c>
      <c r="R235" s="160" t="s">
        <v>443</v>
      </c>
      <c r="S235" s="160"/>
      <c r="T235" s="160"/>
      <c r="U235" s="160"/>
      <c r="V235" s="239" t="s">
        <v>1281</v>
      </c>
    </row>
    <row r="236" spans="2:50" s="58" customFormat="1" ht="60" x14ac:dyDescent="0.25">
      <c r="B236" s="160" t="s">
        <v>1359</v>
      </c>
      <c r="C236" s="160" t="s">
        <v>1591</v>
      </c>
      <c r="D236" s="314" t="s">
        <v>1820</v>
      </c>
      <c r="E236" s="161"/>
      <c r="F236" s="161"/>
      <c r="G236" s="161">
        <v>1</v>
      </c>
      <c r="H236" s="161"/>
      <c r="I236" s="161"/>
      <c r="J236" s="161">
        <v>1</v>
      </c>
      <c r="K236" s="161"/>
      <c r="L236" s="161"/>
      <c r="M236" s="161">
        <v>1</v>
      </c>
      <c r="N236" s="161"/>
      <c r="O236" s="161"/>
      <c r="P236" s="161">
        <v>1</v>
      </c>
      <c r="Q236" s="252">
        <f>SUM(Tabla2[[#This Row],[Ene]:[Dic]])</f>
        <v>4</v>
      </c>
      <c r="R236" s="160" t="s">
        <v>443</v>
      </c>
      <c r="S236" s="160"/>
      <c r="T236" s="160"/>
      <c r="U236" s="160"/>
      <c r="V236" s="239" t="s">
        <v>1281</v>
      </c>
    </row>
    <row r="237" spans="2:50" s="58" customFormat="1" ht="60" x14ac:dyDescent="0.25">
      <c r="B237" s="160" t="s">
        <v>1359</v>
      </c>
      <c r="C237" s="160" t="s">
        <v>1592</v>
      </c>
      <c r="D237" s="314" t="s">
        <v>1821</v>
      </c>
      <c r="E237" s="161"/>
      <c r="F237" s="161"/>
      <c r="G237" s="161">
        <v>1</v>
      </c>
      <c r="H237" s="161"/>
      <c r="I237" s="161"/>
      <c r="J237" s="161">
        <v>1</v>
      </c>
      <c r="K237" s="161"/>
      <c r="L237" s="161"/>
      <c r="M237" s="161">
        <v>1</v>
      </c>
      <c r="N237" s="161"/>
      <c r="O237" s="161"/>
      <c r="P237" s="161">
        <v>1</v>
      </c>
      <c r="Q237" s="252">
        <f>SUM(Tabla2[[#This Row],[Ene]:[Dic]])</f>
        <v>4</v>
      </c>
      <c r="R237" s="160" t="s">
        <v>443</v>
      </c>
      <c r="S237" s="160"/>
      <c r="T237" s="160"/>
      <c r="U237" s="160"/>
      <c r="V237" s="239" t="s">
        <v>1281</v>
      </c>
    </row>
    <row r="238" spans="2:50" s="58" customFormat="1" ht="45" x14ac:dyDescent="0.25">
      <c r="B238" s="160" t="s">
        <v>1359</v>
      </c>
      <c r="C238" s="160" t="s">
        <v>1593</v>
      </c>
      <c r="D238" s="314" t="s">
        <v>1822</v>
      </c>
      <c r="E238" s="161"/>
      <c r="F238" s="161"/>
      <c r="G238" s="161"/>
      <c r="H238" s="161">
        <v>1</v>
      </c>
      <c r="I238" s="161"/>
      <c r="J238" s="161"/>
      <c r="K238" s="161"/>
      <c r="L238" s="161"/>
      <c r="M238" s="161"/>
      <c r="N238" s="161"/>
      <c r="O238" s="161"/>
      <c r="P238" s="161"/>
      <c r="Q238" s="252">
        <f>SUM(Tabla2[[#This Row],[Ene]:[Dic]])</f>
        <v>1</v>
      </c>
      <c r="R238" s="160" t="s">
        <v>443</v>
      </c>
      <c r="S238" s="160"/>
      <c r="T238" s="160"/>
      <c r="U238" s="160"/>
      <c r="V238" s="239" t="s">
        <v>1281</v>
      </c>
    </row>
    <row r="239" spans="2:50" s="2" customFormat="1" ht="45" x14ac:dyDescent="0.25">
      <c r="B239" s="160" t="s">
        <v>1359</v>
      </c>
      <c r="C239" s="160" t="s">
        <v>1594</v>
      </c>
      <c r="D239" s="160" t="s">
        <v>1823</v>
      </c>
      <c r="E239" s="161"/>
      <c r="F239" s="161"/>
      <c r="G239" s="253"/>
      <c r="H239" s="161"/>
      <c r="I239" s="161">
        <v>1</v>
      </c>
      <c r="J239" s="161"/>
      <c r="K239" s="161"/>
      <c r="L239" s="161"/>
      <c r="M239" s="161"/>
      <c r="N239" s="161">
        <v>1</v>
      </c>
      <c r="O239" s="161"/>
      <c r="P239" s="253"/>
      <c r="Q239" s="252">
        <f>SUM(Tabla2[[#This Row],[Ene]:[Dic]])</f>
        <v>2</v>
      </c>
      <c r="R239" s="160" t="s">
        <v>443</v>
      </c>
      <c r="S239" s="160"/>
      <c r="T239" s="160"/>
      <c r="U239" s="160"/>
      <c r="V239" s="239" t="s">
        <v>1281</v>
      </c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</row>
    <row r="240" spans="2:50" s="2" customFormat="1" ht="60" x14ac:dyDescent="0.25">
      <c r="B240" s="160" t="s">
        <v>1359</v>
      </c>
      <c r="C240" s="160" t="s">
        <v>1595</v>
      </c>
      <c r="D240" s="160" t="s">
        <v>1824</v>
      </c>
      <c r="E240" s="161"/>
      <c r="F240" s="161"/>
      <c r="G240" s="161">
        <v>1</v>
      </c>
      <c r="H240" s="161"/>
      <c r="I240" s="161"/>
      <c r="J240" s="161">
        <v>1</v>
      </c>
      <c r="K240" s="161"/>
      <c r="L240" s="161"/>
      <c r="M240" s="161">
        <v>1</v>
      </c>
      <c r="N240" s="161"/>
      <c r="O240" s="161"/>
      <c r="P240" s="161"/>
      <c r="Q240" s="252">
        <f>SUM(Tabla2[[#This Row],[Ene]:[Dic]])</f>
        <v>3</v>
      </c>
      <c r="R240" s="160" t="s">
        <v>443</v>
      </c>
      <c r="S240" s="160"/>
      <c r="T240" s="160"/>
      <c r="U240" s="160"/>
      <c r="V240" s="239" t="s">
        <v>1281</v>
      </c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</row>
    <row r="241" spans="2:50" s="2" customFormat="1" ht="45" x14ac:dyDescent="0.25">
      <c r="B241" s="160" t="s">
        <v>1359</v>
      </c>
      <c r="C241" s="160" t="s">
        <v>1596</v>
      </c>
      <c r="D241" s="160" t="s">
        <v>1825</v>
      </c>
      <c r="E241" s="161"/>
      <c r="F241" s="161"/>
      <c r="G241" s="161">
        <v>1</v>
      </c>
      <c r="H241" s="161"/>
      <c r="I241" s="161"/>
      <c r="J241" s="161">
        <v>1</v>
      </c>
      <c r="K241" s="161"/>
      <c r="L241" s="161"/>
      <c r="M241" s="161">
        <v>1</v>
      </c>
      <c r="N241" s="161"/>
      <c r="O241" s="161"/>
      <c r="P241" s="161"/>
      <c r="Q241" s="252">
        <f>SUM(Tabla2[[#This Row],[Ene]:[Dic]])</f>
        <v>3</v>
      </c>
      <c r="R241" s="160" t="s">
        <v>443</v>
      </c>
      <c r="S241" s="160"/>
      <c r="T241" s="160"/>
      <c r="U241" s="160"/>
      <c r="V241" s="239" t="s">
        <v>1281</v>
      </c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</row>
    <row r="242" spans="2:50" s="2" customFormat="1" ht="60" x14ac:dyDescent="0.25">
      <c r="B242" s="160" t="s">
        <v>1359</v>
      </c>
      <c r="C242" s="160" t="s">
        <v>1597</v>
      </c>
      <c r="D242" s="160" t="s">
        <v>1826</v>
      </c>
      <c r="E242" s="161"/>
      <c r="F242" s="161"/>
      <c r="G242" s="161"/>
      <c r="H242" s="161"/>
      <c r="I242" s="161"/>
      <c r="J242" s="161">
        <v>1</v>
      </c>
      <c r="K242" s="161"/>
      <c r="L242" s="161"/>
      <c r="M242" s="161"/>
      <c r="N242" s="161"/>
      <c r="O242" s="161"/>
      <c r="P242" s="161"/>
      <c r="Q242" s="252">
        <f>SUM(Tabla2[[#This Row],[Ene]:[Dic]])</f>
        <v>1</v>
      </c>
      <c r="R242" s="160" t="s">
        <v>443</v>
      </c>
      <c r="S242" s="160"/>
      <c r="T242" s="160"/>
      <c r="U242" s="160"/>
      <c r="V242" s="239" t="s">
        <v>1281</v>
      </c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</row>
    <row r="243" spans="2:50" s="2" customFormat="1" ht="90" x14ac:dyDescent="0.25">
      <c r="B243" s="160" t="s">
        <v>1360</v>
      </c>
      <c r="C243" s="160" t="s">
        <v>1598</v>
      </c>
      <c r="D243" s="160" t="s">
        <v>1827</v>
      </c>
      <c r="E243" s="161"/>
      <c r="F243" s="161"/>
      <c r="G243" s="161">
        <v>1</v>
      </c>
      <c r="H243" s="161"/>
      <c r="I243" s="161"/>
      <c r="J243" s="161">
        <v>1</v>
      </c>
      <c r="K243" s="161"/>
      <c r="L243" s="161"/>
      <c r="M243" s="161">
        <v>1</v>
      </c>
      <c r="N243" s="161"/>
      <c r="O243" s="161"/>
      <c r="P243" s="161">
        <v>1</v>
      </c>
      <c r="Q243" s="252">
        <f>SUM(Tabla2[[#This Row],[Ene]:[Dic]])</f>
        <v>4</v>
      </c>
      <c r="R243" s="160" t="s">
        <v>443</v>
      </c>
      <c r="S243" s="160" t="s">
        <v>1849</v>
      </c>
      <c r="T243" s="160"/>
      <c r="U243" s="160"/>
      <c r="V243" s="239" t="s">
        <v>572</v>
      </c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</row>
    <row r="244" spans="2:50" s="2" customFormat="1" ht="45" x14ac:dyDescent="0.25">
      <c r="B244" s="160" t="s">
        <v>1360</v>
      </c>
      <c r="C244" s="160" t="s">
        <v>1599</v>
      </c>
      <c r="D244" s="160" t="s">
        <v>1828</v>
      </c>
      <c r="E244" s="161"/>
      <c r="F244" s="161"/>
      <c r="G244" s="161"/>
      <c r="H244" s="161"/>
      <c r="I244" s="161"/>
      <c r="J244" s="161"/>
      <c r="K244" s="161"/>
      <c r="L244" s="161">
        <v>1</v>
      </c>
      <c r="M244" s="161"/>
      <c r="N244" s="161"/>
      <c r="O244" s="161"/>
      <c r="P244" s="161"/>
      <c r="Q244" s="252">
        <f>SUM(Tabla2[[#This Row],[Ene]:[Dic]])</f>
        <v>1</v>
      </c>
      <c r="R244" s="160" t="s">
        <v>1849</v>
      </c>
      <c r="S244" s="160"/>
      <c r="T244" s="160"/>
      <c r="U244" s="160"/>
      <c r="V244" s="239" t="s">
        <v>572</v>
      </c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</row>
    <row r="245" spans="2:50" s="2" customFormat="1" ht="36.75" customHeight="1" x14ac:dyDescent="0.25">
      <c r="B245" s="160" t="s">
        <v>1360</v>
      </c>
      <c r="C245" s="160" t="s">
        <v>1600</v>
      </c>
      <c r="D245" s="160" t="s">
        <v>1829</v>
      </c>
      <c r="E245" s="161"/>
      <c r="F245" s="161"/>
      <c r="G245" s="161"/>
      <c r="H245" s="161"/>
      <c r="I245" s="161"/>
      <c r="J245" s="161">
        <v>1</v>
      </c>
      <c r="K245" s="161"/>
      <c r="L245" s="161"/>
      <c r="M245" s="161"/>
      <c r="N245" s="161"/>
      <c r="O245" s="161"/>
      <c r="P245" s="161"/>
      <c r="Q245" s="252">
        <f>SUM(Tabla2[[#This Row],[Ene]:[Dic]])</f>
        <v>1</v>
      </c>
      <c r="R245" s="160" t="s">
        <v>1849</v>
      </c>
      <c r="S245" s="160"/>
      <c r="T245" s="160"/>
      <c r="U245" s="160"/>
      <c r="V245" s="239" t="s">
        <v>572</v>
      </c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</row>
    <row r="246" spans="2:50" s="2" customFormat="1" ht="44.25" customHeight="1" x14ac:dyDescent="0.25">
      <c r="B246" s="160" t="s">
        <v>1360</v>
      </c>
      <c r="C246" s="160" t="s">
        <v>1601</v>
      </c>
      <c r="D246" s="160" t="s">
        <v>1830</v>
      </c>
      <c r="E246" s="161"/>
      <c r="F246" s="161"/>
      <c r="G246" s="161"/>
      <c r="H246" s="161"/>
      <c r="I246" s="161">
        <v>1</v>
      </c>
      <c r="J246" s="161"/>
      <c r="K246" s="161"/>
      <c r="L246" s="161"/>
      <c r="M246" s="161"/>
      <c r="N246" s="161"/>
      <c r="O246" s="161"/>
      <c r="P246" s="161"/>
      <c r="Q246" s="252">
        <f>SUM(Tabla2[[#This Row],[Ene]:[Dic]])</f>
        <v>1</v>
      </c>
      <c r="R246" s="160" t="s">
        <v>1849</v>
      </c>
      <c r="S246" s="160"/>
      <c r="T246" s="160"/>
      <c r="U246" s="160"/>
      <c r="V246" s="239" t="s">
        <v>572</v>
      </c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</row>
    <row r="247" spans="2:50" s="2" customFormat="1" ht="45" x14ac:dyDescent="0.25">
      <c r="B247" s="160" t="s">
        <v>1360</v>
      </c>
      <c r="C247" s="160" t="s">
        <v>1602</v>
      </c>
      <c r="D247" s="160" t="s">
        <v>1831</v>
      </c>
      <c r="E247" s="161"/>
      <c r="F247" s="161"/>
      <c r="G247" s="161"/>
      <c r="H247" s="161"/>
      <c r="I247" s="161"/>
      <c r="J247" s="161"/>
      <c r="K247" s="161"/>
      <c r="L247" s="161">
        <v>1</v>
      </c>
      <c r="M247" s="161"/>
      <c r="N247" s="161"/>
      <c r="O247" s="161"/>
      <c r="P247" s="161"/>
      <c r="Q247" s="252">
        <f>SUM(Tabla2[[#This Row],[Ene]:[Dic]])</f>
        <v>1</v>
      </c>
      <c r="R247" s="160" t="s">
        <v>1849</v>
      </c>
      <c r="S247" s="160"/>
      <c r="T247" s="160"/>
      <c r="U247" s="160"/>
      <c r="V247" s="239" t="s">
        <v>572</v>
      </c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</row>
    <row r="248" spans="2:50" s="2" customFormat="1" ht="45" x14ac:dyDescent="0.25">
      <c r="B248" s="160" t="s">
        <v>1360</v>
      </c>
      <c r="C248" s="160" t="s">
        <v>1603</v>
      </c>
      <c r="D248" s="160" t="s">
        <v>1832</v>
      </c>
      <c r="E248" s="161"/>
      <c r="F248" s="161"/>
      <c r="G248" s="161"/>
      <c r="H248" s="161"/>
      <c r="I248" s="161"/>
      <c r="J248" s="161"/>
      <c r="K248" s="161"/>
      <c r="L248" s="161"/>
      <c r="M248" s="161">
        <v>1</v>
      </c>
      <c r="N248" s="161"/>
      <c r="O248" s="161"/>
      <c r="P248" s="161"/>
      <c r="Q248" s="252">
        <f>SUM(Tabla2[[#This Row],[Ene]:[Dic]])</f>
        <v>1</v>
      </c>
      <c r="R248" s="160" t="s">
        <v>1849</v>
      </c>
      <c r="S248" s="160"/>
      <c r="T248" s="160"/>
      <c r="U248" s="160"/>
      <c r="V248" s="239" t="s">
        <v>572</v>
      </c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</row>
    <row r="249" spans="2:50" s="2" customFormat="1" ht="60" x14ac:dyDescent="0.25">
      <c r="B249" s="160" t="s">
        <v>1361</v>
      </c>
      <c r="C249" s="160" t="s">
        <v>1604</v>
      </c>
      <c r="D249" s="160" t="s">
        <v>1833</v>
      </c>
      <c r="E249" s="161">
        <v>1</v>
      </c>
      <c r="F249" s="161"/>
      <c r="G249" s="161"/>
      <c r="H249" s="161"/>
      <c r="I249" s="161"/>
      <c r="J249" s="161"/>
      <c r="K249" s="161"/>
      <c r="L249" s="161"/>
      <c r="M249" s="161"/>
      <c r="N249" s="161"/>
      <c r="O249" s="161"/>
      <c r="P249" s="161"/>
      <c r="Q249" s="252">
        <f>SUM(Tabla2[[#This Row],[Ene]:[Dic]])</f>
        <v>1</v>
      </c>
      <c r="R249" s="160" t="s">
        <v>443</v>
      </c>
      <c r="S249" s="160"/>
      <c r="T249" s="160"/>
      <c r="U249" s="160"/>
      <c r="V249" s="239" t="s">
        <v>572</v>
      </c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</row>
    <row r="250" spans="2:50" s="2" customFormat="1" ht="30" x14ac:dyDescent="0.25">
      <c r="B250" s="160" t="s">
        <v>1361</v>
      </c>
      <c r="C250" s="160" t="s">
        <v>1605</v>
      </c>
      <c r="D250" s="160" t="s">
        <v>2384</v>
      </c>
      <c r="E250" s="161"/>
      <c r="F250" s="161"/>
      <c r="G250" s="161"/>
      <c r="H250" s="161"/>
      <c r="I250" s="161"/>
      <c r="J250" s="161"/>
      <c r="K250" s="161"/>
      <c r="L250" s="161"/>
      <c r="M250" s="161"/>
      <c r="N250" s="161"/>
      <c r="O250" s="161">
        <v>1</v>
      </c>
      <c r="P250" s="161"/>
      <c r="Q250" s="252">
        <f>SUM(Tabla2[[#This Row],[Ene]:[Dic]])</f>
        <v>1</v>
      </c>
      <c r="R250" s="160" t="s">
        <v>2385</v>
      </c>
      <c r="S250" s="160" t="s">
        <v>453</v>
      </c>
      <c r="T250" s="160"/>
      <c r="U250" s="149"/>
      <c r="V250" s="239" t="s">
        <v>572</v>
      </c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</row>
    <row r="251" spans="2:50" s="2" customFormat="1" ht="135" x14ac:dyDescent="0.25">
      <c r="B251" s="160" t="s">
        <v>1363</v>
      </c>
      <c r="C251" s="160" t="s">
        <v>1606</v>
      </c>
      <c r="D251" s="160" t="s">
        <v>1834</v>
      </c>
      <c r="E251" s="161"/>
      <c r="F251" s="161"/>
      <c r="G251" s="161">
        <v>1</v>
      </c>
      <c r="H251" s="161"/>
      <c r="I251" s="161"/>
      <c r="J251" s="161"/>
      <c r="K251" s="161"/>
      <c r="L251" s="161"/>
      <c r="M251" s="161"/>
      <c r="N251" s="161"/>
      <c r="O251" s="161"/>
      <c r="P251" s="161"/>
      <c r="Q251" s="252">
        <f>SUM(Tabla2[[#This Row],[Ene]:[Dic]])</f>
        <v>1</v>
      </c>
      <c r="R251" s="160" t="s">
        <v>447</v>
      </c>
      <c r="S251" s="160"/>
      <c r="T251" s="160"/>
      <c r="U251" s="160"/>
      <c r="V251" s="239" t="s">
        <v>1281</v>
      </c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</row>
    <row r="252" spans="2:50" s="2" customFormat="1" ht="75" x14ac:dyDescent="0.25">
      <c r="B252" s="160" t="s">
        <v>1363</v>
      </c>
      <c r="C252" s="160" t="s">
        <v>1607</v>
      </c>
      <c r="D252" s="160" t="s">
        <v>1835</v>
      </c>
      <c r="E252" s="161"/>
      <c r="F252" s="161"/>
      <c r="G252" s="161"/>
      <c r="H252" s="161">
        <v>1</v>
      </c>
      <c r="I252" s="161"/>
      <c r="J252" s="161"/>
      <c r="K252" s="161">
        <v>1</v>
      </c>
      <c r="L252" s="161"/>
      <c r="M252" s="161"/>
      <c r="N252" s="161">
        <v>1</v>
      </c>
      <c r="O252" s="161"/>
      <c r="P252" s="161"/>
      <c r="Q252" s="252">
        <f>SUM(Tabla2[[#This Row],[Ene]:[Dic]])</f>
        <v>3</v>
      </c>
      <c r="R252" s="160" t="s">
        <v>443</v>
      </c>
      <c r="S252" s="160"/>
      <c r="T252" s="160"/>
      <c r="U252" s="160"/>
      <c r="V252" s="239" t="s">
        <v>1281</v>
      </c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</row>
    <row r="253" spans="2:50" s="58" customFormat="1" ht="135" x14ac:dyDescent="0.25">
      <c r="B253" s="160" t="s">
        <v>1363</v>
      </c>
      <c r="C253" s="160" t="s">
        <v>1608</v>
      </c>
      <c r="D253" s="160" t="s">
        <v>1836</v>
      </c>
      <c r="E253" s="161">
        <v>1</v>
      </c>
      <c r="F253" s="161">
        <v>1</v>
      </c>
      <c r="G253" s="161">
        <v>1</v>
      </c>
      <c r="H253" s="161">
        <v>1</v>
      </c>
      <c r="I253" s="161">
        <v>1</v>
      </c>
      <c r="J253" s="161">
        <v>1</v>
      </c>
      <c r="K253" s="161">
        <v>1</v>
      </c>
      <c r="L253" s="161">
        <v>1</v>
      </c>
      <c r="M253" s="161">
        <v>1</v>
      </c>
      <c r="N253" s="161">
        <v>1</v>
      </c>
      <c r="O253" s="161">
        <v>1</v>
      </c>
      <c r="P253" s="161"/>
      <c r="Q253" s="252">
        <f>SUM(Tabla2[[#This Row],[Ene]:[Dic]])</f>
        <v>11</v>
      </c>
      <c r="R253" s="160" t="s">
        <v>1854</v>
      </c>
      <c r="S253" s="160" t="s">
        <v>443</v>
      </c>
      <c r="T253" s="160"/>
      <c r="U253" s="160"/>
      <c r="V253" s="239" t="s">
        <v>1281</v>
      </c>
    </row>
    <row r="254" spans="2:50" s="2" customFormat="1" ht="45" x14ac:dyDescent="0.25">
      <c r="B254" s="160" t="s">
        <v>1363</v>
      </c>
      <c r="C254" s="160" t="s">
        <v>1609</v>
      </c>
      <c r="D254" s="160" t="s">
        <v>1837</v>
      </c>
      <c r="E254" s="161"/>
      <c r="F254" s="161"/>
      <c r="G254" s="161">
        <v>1</v>
      </c>
      <c r="H254" s="161"/>
      <c r="I254" s="161"/>
      <c r="J254" s="161"/>
      <c r="K254" s="161"/>
      <c r="L254" s="161"/>
      <c r="M254" s="161"/>
      <c r="N254" s="161"/>
      <c r="O254" s="161"/>
      <c r="P254" s="161"/>
      <c r="Q254" s="252">
        <f>SUM(Tabla2[[#This Row],[Ene]:[Dic]])</f>
        <v>1</v>
      </c>
      <c r="R254" s="160" t="s">
        <v>1849</v>
      </c>
      <c r="S254" s="160"/>
      <c r="T254" s="160"/>
      <c r="U254" s="160"/>
      <c r="V254" s="239" t="s">
        <v>1281</v>
      </c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</row>
    <row r="255" spans="2:50" s="2" customFormat="1" ht="30" x14ac:dyDescent="0.25">
      <c r="B255" s="160" t="s">
        <v>1363</v>
      </c>
      <c r="C255" s="160" t="s">
        <v>1610</v>
      </c>
      <c r="D255" s="160" t="s">
        <v>1838</v>
      </c>
      <c r="E255" s="161"/>
      <c r="F255" s="161"/>
      <c r="G255" s="161">
        <v>1</v>
      </c>
      <c r="H255" s="161"/>
      <c r="I255" s="161"/>
      <c r="J255" s="161">
        <v>1</v>
      </c>
      <c r="K255" s="161"/>
      <c r="L255" s="161"/>
      <c r="M255" s="161">
        <v>1</v>
      </c>
      <c r="N255" s="161"/>
      <c r="O255" s="161"/>
      <c r="P255" s="161">
        <v>1</v>
      </c>
      <c r="Q255" s="252">
        <f>SUM(Tabla2[[#This Row],[Ene]:[Dic]])</f>
        <v>4</v>
      </c>
      <c r="R255" s="160" t="s">
        <v>443</v>
      </c>
      <c r="S255" s="160" t="s">
        <v>454</v>
      </c>
      <c r="T255" s="160"/>
      <c r="U255" s="160"/>
      <c r="V255" s="239" t="s">
        <v>1281</v>
      </c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</row>
    <row r="256" spans="2:50" s="2" customFormat="1" ht="75" x14ac:dyDescent="0.25">
      <c r="B256" s="160" t="s">
        <v>1363</v>
      </c>
      <c r="C256" s="160" t="s">
        <v>1611</v>
      </c>
      <c r="D256" s="160" t="s">
        <v>1839</v>
      </c>
      <c r="E256" s="161"/>
      <c r="F256" s="161"/>
      <c r="G256" s="161"/>
      <c r="H256" s="161"/>
      <c r="I256" s="161"/>
      <c r="J256" s="161"/>
      <c r="K256" s="161"/>
      <c r="L256" s="161"/>
      <c r="M256" s="161"/>
      <c r="N256" s="161">
        <v>1</v>
      </c>
      <c r="O256" s="161"/>
      <c r="P256" s="161"/>
      <c r="Q256" s="252">
        <f>SUM(Tabla2[[#This Row],[Ene]:[Dic]])</f>
        <v>1</v>
      </c>
      <c r="R256" s="160" t="s">
        <v>452</v>
      </c>
      <c r="S256" s="160"/>
      <c r="T256" s="160"/>
      <c r="U256" s="160"/>
      <c r="V256" s="239" t="s">
        <v>1281</v>
      </c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</row>
    <row r="257" spans="2:50" s="2" customFormat="1" ht="75" customHeight="1" x14ac:dyDescent="0.25">
      <c r="B257" s="160" t="s">
        <v>1363</v>
      </c>
      <c r="C257" s="160" t="s">
        <v>1612</v>
      </c>
      <c r="D257" s="160" t="s">
        <v>1840</v>
      </c>
      <c r="E257" s="161">
        <v>1</v>
      </c>
      <c r="F257" s="161">
        <v>1</v>
      </c>
      <c r="G257" s="161">
        <v>1</v>
      </c>
      <c r="H257" s="161">
        <v>1</v>
      </c>
      <c r="I257" s="161">
        <v>1</v>
      </c>
      <c r="J257" s="161">
        <v>1</v>
      </c>
      <c r="K257" s="161">
        <v>1</v>
      </c>
      <c r="L257" s="161">
        <v>1</v>
      </c>
      <c r="M257" s="161">
        <v>1</v>
      </c>
      <c r="N257" s="161">
        <v>1</v>
      </c>
      <c r="O257" s="161">
        <v>1</v>
      </c>
      <c r="P257" s="161">
        <v>1</v>
      </c>
      <c r="Q257" s="252">
        <f>SUM(Tabla2[[#This Row],[Ene]:[Dic]])</f>
        <v>12</v>
      </c>
      <c r="R257" s="160" t="s">
        <v>1891</v>
      </c>
      <c r="S257" s="160"/>
      <c r="T257" s="160"/>
      <c r="U257" s="149"/>
      <c r="V257" s="239" t="s">
        <v>1281</v>
      </c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</row>
    <row r="258" spans="2:50" s="2" customFormat="1" ht="45" customHeight="1" x14ac:dyDescent="0.25">
      <c r="B258" s="160" t="s">
        <v>1364</v>
      </c>
      <c r="C258" s="160" t="s">
        <v>1613</v>
      </c>
      <c r="D258" s="160" t="s">
        <v>1841</v>
      </c>
      <c r="E258" s="161"/>
      <c r="F258" s="161"/>
      <c r="G258" s="161"/>
      <c r="H258" s="161">
        <v>1</v>
      </c>
      <c r="I258" s="161"/>
      <c r="J258" s="161"/>
      <c r="K258" s="161">
        <v>1</v>
      </c>
      <c r="L258" s="161"/>
      <c r="M258" s="161"/>
      <c r="N258" s="161">
        <v>1</v>
      </c>
      <c r="O258" s="161"/>
      <c r="P258" s="161"/>
      <c r="Q258" s="252">
        <f>SUM(Tabla2[[#This Row],[Ene]:[Dic]])</f>
        <v>3</v>
      </c>
      <c r="R258" s="160" t="s">
        <v>1849</v>
      </c>
      <c r="S258" s="160" t="s">
        <v>1886</v>
      </c>
      <c r="T258" s="160"/>
      <c r="U258" s="160"/>
      <c r="V258" s="239" t="s">
        <v>1281</v>
      </c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</row>
    <row r="259" spans="2:50" x14ac:dyDescent="0.25">
      <c r="B259" s="57"/>
      <c r="C259" s="57"/>
      <c r="D259" s="517"/>
      <c r="E259" s="518">
        <f>SUBTOTAL(109,Tabla2[Ene])</f>
        <v>70</v>
      </c>
      <c r="F259" s="518">
        <f>SUBTOTAL(109,Tabla2[Feb])</f>
        <v>95</v>
      </c>
      <c r="G259" s="518">
        <f>SUBTOTAL(109,Tabla2[Mar])</f>
        <v>177</v>
      </c>
      <c r="H259" s="518">
        <f>SUBTOTAL(109,Tabla2[Abr])</f>
        <v>105</v>
      </c>
      <c r="I259" s="518">
        <f>SUBTOTAL(109,Tabla2[May])</f>
        <v>89</v>
      </c>
      <c r="J259" s="518">
        <f>SUBTOTAL(109,Tabla2[Jun])</f>
        <v>163</v>
      </c>
      <c r="K259" s="518">
        <f>SUBTOTAL(109,Tabla2[Jul])</f>
        <v>78</v>
      </c>
      <c r="L259" s="518">
        <f>SUBTOTAL(109,Tabla2[Ago])</f>
        <v>107</v>
      </c>
      <c r="M259" s="518">
        <f>SUBTOTAL(109,Tabla2[Sep])</f>
        <v>170</v>
      </c>
      <c r="N259" s="518">
        <f>SUBTOTAL(109,Tabla2[Oct])</f>
        <v>94</v>
      </c>
      <c r="O259" s="518">
        <f>SUBTOTAL(109,Tabla2[Nov])</f>
        <v>92</v>
      </c>
      <c r="P259" s="518">
        <f>SUBTOTAL(109,Tabla2[Dic])</f>
        <v>135</v>
      </c>
      <c r="Q259" s="518">
        <f>SUBTOTAL(109,Tabla2[[Total de Acciones ]])</f>
        <v>1375</v>
      </c>
      <c r="R259" s="516"/>
      <c r="S259" s="516"/>
      <c r="T259" s="516"/>
      <c r="U259" s="519"/>
      <c r="V259" s="57"/>
      <c r="AX259" s="27"/>
    </row>
    <row r="261" spans="2:50" ht="15.75" x14ac:dyDescent="0.25">
      <c r="B261" s="282"/>
      <c r="C261" s="283"/>
    </row>
    <row r="264" spans="2:50" ht="15.75" x14ac:dyDescent="0.25">
      <c r="B264" s="520"/>
      <c r="C264" s="520"/>
      <c r="D264" s="520"/>
      <c r="E264" s="520"/>
      <c r="F264" s="520"/>
      <c r="G264" s="520"/>
      <c r="H264" s="520"/>
      <c r="I264" s="520"/>
      <c r="J264" s="520"/>
    </row>
    <row r="274" spans="2:10" ht="15.75" x14ac:dyDescent="0.25">
      <c r="B274" s="520"/>
      <c r="C274" s="520"/>
      <c r="D274" s="520"/>
      <c r="E274" s="520"/>
      <c r="F274" s="520"/>
      <c r="G274" s="520"/>
      <c r="H274" s="520"/>
      <c r="I274" s="520"/>
      <c r="J274" s="520"/>
    </row>
    <row r="275" spans="2:10" ht="15.75" x14ac:dyDescent="0.25">
      <c r="B275" s="520"/>
      <c r="C275" s="520"/>
      <c r="D275" s="520"/>
      <c r="E275" s="520"/>
      <c r="F275" s="520"/>
      <c r="G275" s="520"/>
      <c r="H275" s="520"/>
      <c r="I275" s="520"/>
      <c r="J275" s="520"/>
    </row>
    <row r="276" spans="2:10" ht="15.75" x14ac:dyDescent="0.25">
      <c r="B276" s="520"/>
      <c r="C276" s="520"/>
      <c r="D276" s="520"/>
      <c r="E276" s="520"/>
      <c r="F276" s="520"/>
      <c r="G276" s="520"/>
      <c r="H276" s="520"/>
      <c r="I276" s="520"/>
      <c r="J276" s="520"/>
    </row>
    <row r="277" spans="2:10" ht="15.75" x14ac:dyDescent="0.25">
      <c r="B277" s="520"/>
      <c r="C277" s="520"/>
      <c r="D277" s="520"/>
      <c r="E277" s="520"/>
      <c r="F277" s="520"/>
      <c r="G277" s="520"/>
      <c r="H277" s="520"/>
      <c r="I277" s="520"/>
      <c r="J277" s="520"/>
    </row>
    <row r="278" spans="2:10" ht="15.75" x14ac:dyDescent="0.25">
      <c r="B278" s="520"/>
      <c r="C278" s="520"/>
      <c r="D278" s="520"/>
      <c r="E278" s="520"/>
      <c r="F278" s="520"/>
      <c r="G278" s="520"/>
      <c r="H278" s="520"/>
      <c r="I278" s="520"/>
      <c r="J278" s="520"/>
    </row>
    <row r="279" spans="2:10" ht="15.75" x14ac:dyDescent="0.25">
      <c r="B279" s="520"/>
      <c r="C279" s="520"/>
      <c r="D279" s="520"/>
      <c r="E279" s="520"/>
      <c r="F279" s="520"/>
      <c r="G279" s="520"/>
      <c r="H279" s="520"/>
      <c r="I279" s="520"/>
      <c r="J279" s="520"/>
    </row>
  </sheetData>
  <dataValidations count="4">
    <dataValidation type="whole" allowBlank="1" showInputMessage="1" showErrorMessage="1" sqref="E152:P152 E240:P258 E16 E9:P15 I16:P16 G16 E206:G206 E227 E228:P231 G232:P234 E232:E234 M172:P173 E235:I235 K235:P235 E236:P238 E239:F239 H239:O239 E17:P150 E168:P169 H170:L170 E170:F170 N170:P170 E171:P171 N167:P167 E167 K167:L167 H167:I167 G174:P174 E174 E175:P175 J176:P176 E176:H176 E177:K177 M177:P177 E178:P205 E207:P217 I206:J206 L206:O206 E219:P220 E221:O221 E222:P222 M223:O223 E223:I223 K223 E224:P226 G227:P227 E157:P164 M165:N165 E165 G165:H165 J165:K165 P165 E166:P166 E172:H172 J172:K172 E173:K173">
      <formula1>0</formula1>
      <formula2>100</formula2>
    </dataValidation>
    <dataValidation type="list" allowBlank="1" showInputMessage="1" showErrorMessage="1" sqref="R68:S172 T69:T171 R9:T67 R173:T258">
      <formula1>Ls_Medio_Verificacion</formula1>
    </dataValidation>
    <dataValidation type="list" allowBlank="1" showInputMessage="1" showErrorMessage="1" sqref="B9:B258">
      <formula1>Productos</formula1>
    </dataValidation>
    <dataValidation type="list" allowBlank="1" showInputMessage="1" showErrorMessage="1" sqref="V9:V258">
      <formula1>Ls_DepartamentosSRS</formula1>
    </dataValidation>
  </dataValidations>
  <pageMargins left="0.23622047244094491" right="0.23622047244094491" top="0.74803149606299213" bottom="0.74803149606299213" header="0.31496062992125984" footer="0.31496062992125984"/>
  <pageSetup paperSize="7" scale="51" fitToHeight="0" orientation="landscape" r:id="rId1"/>
  <rowBreaks count="1" manualBreakCount="1">
    <brk id="57" max="16383" man="1"/>
  </rowBreaks>
  <colBreaks count="1" manualBreakCount="1">
    <brk id="17" max="1048575" man="1"/>
  </colBreaks>
  <drawing r:id="rId2"/>
  <legacyDrawing r:id="rId3"/>
  <controls>
    <mc:AlternateContent xmlns:mc="http://schemas.openxmlformats.org/markup-compatibility/2006">
      <mc:Choice Requires="x14">
        <control shapeId="41219" r:id="rId4" name="CommandButton1">
          <controlPr defaultSize="0" autoLine="0" r:id="rId5">
            <anchor moveWithCells="1">
              <from>
                <xdr:col>0</xdr:col>
                <xdr:colOff>228600</xdr:colOff>
                <xdr:row>2</xdr:row>
                <xdr:rowOff>104775</xdr:rowOff>
              </from>
              <to>
                <xdr:col>1</xdr:col>
                <xdr:colOff>581025</xdr:colOff>
                <xdr:row>3</xdr:row>
                <xdr:rowOff>57150</xdr:rowOff>
              </to>
            </anchor>
          </controlPr>
        </control>
      </mc:Choice>
      <mc:Fallback>
        <control shapeId="41219" r:id="rId4" name="CommandButton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B1:AU1400"/>
  <sheetViews>
    <sheetView showGridLines="0" view="pageBreakPreview" topLeftCell="G5" zoomScaleNormal="10" zoomScaleSheetLayoutView="100" workbookViewId="0">
      <selection activeCell="H38" sqref="H38"/>
    </sheetView>
  </sheetViews>
  <sheetFormatPr baseColWidth="10" defaultRowHeight="15" x14ac:dyDescent="0.25"/>
  <cols>
    <col min="1" max="1" width="2.5703125" customWidth="1"/>
    <col min="2" max="6" width="4.28515625" hidden="1" customWidth="1"/>
    <col min="7" max="7" width="18.85546875" style="2" bestFit="1" customWidth="1"/>
    <col min="8" max="8" width="113.28515625" style="2" customWidth="1"/>
    <col min="9" max="9" width="13" style="2" customWidth="1"/>
    <col min="10" max="10" width="65.28515625" style="2" bestFit="1" customWidth="1"/>
    <col min="11" max="11" width="0.5703125" style="166" customWidth="1"/>
    <col min="12" max="12" width="0.7109375" style="2" customWidth="1"/>
    <col min="13" max="13" width="16.42578125" style="2" customWidth="1"/>
    <col min="14" max="14" width="18.28515625" style="2" customWidth="1"/>
    <col min="15" max="15" width="14" style="168" customWidth="1"/>
    <col min="16" max="16" width="15.42578125" style="2" customWidth="1"/>
    <col min="17" max="17" width="13.7109375" style="2" customWidth="1"/>
    <col min="18" max="18" width="22.42578125" style="2" customWidth="1"/>
    <col min="19" max="47" width="11.42578125" style="27"/>
  </cols>
  <sheetData>
    <row r="1" spans="2:25" s="57" customFormat="1" ht="15.75" x14ac:dyDescent="0.25">
      <c r="G1" s="169"/>
      <c r="H1" s="170"/>
      <c r="I1" s="170"/>
      <c r="J1" s="170"/>
      <c r="K1" s="171"/>
      <c r="L1" s="170"/>
      <c r="M1" s="170"/>
      <c r="N1" s="170"/>
      <c r="O1" s="172"/>
      <c r="P1" s="170"/>
      <c r="Q1" s="170"/>
      <c r="R1" s="170"/>
      <c r="S1" s="173" t="s">
        <v>462</v>
      </c>
      <c r="T1" s="174"/>
    </row>
    <row r="2" spans="2:25" s="57" customFormat="1" ht="15.75" x14ac:dyDescent="0.25">
      <c r="H2" s="58"/>
      <c r="I2" s="175" t="str">
        <f>'Formulario PPGR1'!H2</f>
        <v>Servicio Nacional de Salud</v>
      </c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74"/>
      <c r="V2" s="70"/>
      <c r="W2" s="70"/>
      <c r="X2" s="70"/>
      <c r="Y2" s="72"/>
    </row>
    <row r="3" spans="2:25" s="57" customFormat="1" x14ac:dyDescent="0.25">
      <c r="H3" s="58"/>
      <c r="I3" s="176" t="str">
        <f>'Formulario PPGR1'!H3</f>
        <v>Dirección de Planificación y Desarrollo</v>
      </c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74"/>
      <c r="V3" s="70"/>
      <c r="W3" s="70"/>
      <c r="X3" s="70"/>
      <c r="Y3" s="72"/>
    </row>
    <row r="4" spans="2:25" s="57" customFormat="1" x14ac:dyDescent="0.25">
      <c r="H4" s="58"/>
      <c r="I4" s="177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74"/>
      <c r="V4" s="70"/>
      <c r="W4" s="70"/>
      <c r="X4" s="70"/>
      <c r="Y4" s="72"/>
    </row>
    <row r="5" spans="2:25" s="57" customFormat="1" x14ac:dyDescent="0.25">
      <c r="H5" s="58"/>
      <c r="I5" s="177" t="s">
        <v>1125</v>
      </c>
      <c r="J5" s="58"/>
      <c r="K5" s="58"/>
      <c r="L5" s="58"/>
      <c r="M5" s="58"/>
      <c r="N5" s="58"/>
      <c r="O5" s="58"/>
      <c r="P5" s="58"/>
      <c r="Q5" s="58"/>
      <c r="R5" s="58"/>
      <c r="S5" s="58"/>
      <c r="T5" s="58"/>
      <c r="U5" s="74"/>
      <c r="V5" s="70"/>
      <c r="W5" s="70"/>
      <c r="X5" s="70"/>
      <c r="Y5" s="72"/>
    </row>
    <row r="6" spans="2:25" s="57" customFormat="1" ht="15.75" x14ac:dyDescent="0.25">
      <c r="G6" s="169"/>
      <c r="H6" s="170"/>
      <c r="I6" s="62" t="str">
        <f>'Formulario PPGR1'!$N$3</f>
        <v>R2 - SRS Norcentral</v>
      </c>
      <c r="J6" s="170"/>
      <c r="K6" s="171"/>
      <c r="L6" s="170"/>
      <c r="M6" s="170"/>
      <c r="N6" s="170"/>
      <c r="O6" s="172"/>
      <c r="P6" s="170"/>
      <c r="Q6" s="170"/>
      <c r="R6" s="170"/>
      <c r="S6" s="173"/>
      <c r="T6" s="174"/>
    </row>
    <row r="7" spans="2:25" s="57" customFormat="1" ht="15.75" x14ac:dyDescent="0.25">
      <c r="G7" s="169"/>
      <c r="H7" s="170"/>
      <c r="I7" s="170"/>
      <c r="J7" s="170"/>
      <c r="K7" s="171"/>
      <c r="L7" s="170"/>
      <c r="M7" s="170"/>
      <c r="N7" s="170"/>
      <c r="O7" s="172"/>
      <c r="P7" s="170"/>
      <c r="Q7" s="170"/>
      <c r="R7" s="170"/>
      <c r="S7" s="173"/>
      <c r="T7" s="174"/>
    </row>
    <row r="8" spans="2:25" ht="25.5" customHeight="1" x14ac:dyDescent="0.25">
      <c r="B8" s="218" t="s">
        <v>1193</v>
      </c>
      <c r="C8" s="219" t="s">
        <v>1190</v>
      </c>
      <c r="D8" s="219" t="s">
        <v>471</v>
      </c>
      <c r="E8" s="219" t="s">
        <v>1191</v>
      </c>
      <c r="F8" s="220" t="s">
        <v>1192</v>
      </c>
      <c r="G8" s="157" t="s">
        <v>633</v>
      </c>
      <c r="H8" s="157" t="s">
        <v>634</v>
      </c>
      <c r="I8" s="157" t="s">
        <v>853</v>
      </c>
      <c r="J8" s="192" t="s">
        <v>1293</v>
      </c>
      <c r="K8" s="193" t="s">
        <v>855</v>
      </c>
      <c r="L8" s="192" t="s">
        <v>62</v>
      </c>
      <c r="M8" s="192" t="s">
        <v>2</v>
      </c>
      <c r="N8" s="192" t="s">
        <v>3</v>
      </c>
      <c r="O8" s="194" t="s">
        <v>4</v>
      </c>
      <c r="P8" s="192" t="s">
        <v>5</v>
      </c>
      <c r="Q8" s="192" t="s">
        <v>71</v>
      </c>
      <c r="R8" s="192" t="s">
        <v>66</v>
      </c>
      <c r="S8" s="56"/>
      <c r="T8" s="56"/>
    </row>
    <row r="9" spans="2:25" x14ac:dyDescent="0.25">
      <c r="B9" s="217" t="e">
        <f>IF(Tabla1[[#This Row],[Código_Actividad]]="","",CONCATENATE(Tabla1[[#This Row],[POA]],".",Tabla1[[#This Row],[SRS]],".",Tabla1[[#This Row],[AREA]],".",Tabla1[[#This Row],[TIPO]]))</f>
        <v>#REF!</v>
      </c>
      <c r="C9" s="217" t="e">
        <f>IF(Tabla1[[#This Row],[Código_Actividad]]="","",'Formulario PPGR1'!#REF!)</f>
        <v>#REF!</v>
      </c>
      <c r="D9" s="217" t="e">
        <f>IF(Tabla1[[#This Row],[Código_Actividad]]="","",'Formulario PPGR1'!#REF!)</f>
        <v>#REF!</v>
      </c>
      <c r="E9" s="217" t="e">
        <f>IF(Tabla1[[#This Row],[Código_Actividad]]="","",'Formulario PPGR1'!#REF!)</f>
        <v>#REF!</v>
      </c>
      <c r="F9" s="217" t="e">
        <f>IF(Tabla1[[#This Row],[Código_Actividad]]="","",'Formulario PPGR1'!#REF!)</f>
        <v>#REF!</v>
      </c>
      <c r="G9" s="195" t="s">
        <v>1367</v>
      </c>
      <c r="H9" s="242" t="str">
        <f>IFERROR(VLOOKUP(Tabla1[[#This Row],[Código_Actividad]],'Formulario PPGR2'!$C$9:$D$1048576,2,FALSE),"")</f>
        <v>Elaboración del POA 2021</v>
      </c>
      <c r="I9" s="197">
        <f>IFERROR(VLOOKUP(Tabla1[[#This Row],[Código_Actividad]],Tabla2[[Código]:[Total de Acciones ]],15,FALSE),"")</f>
        <v>1</v>
      </c>
      <c r="J9" s="198" t="s">
        <v>2075</v>
      </c>
      <c r="K9" s="198"/>
      <c r="L9" s="198"/>
      <c r="M9" s="198" t="s">
        <v>1892</v>
      </c>
      <c r="N9" s="352">
        <v>1</v>
      </c>
      <c r="O9" s="199">
        <v>308085</v>
      </c>
      <c r="P9" s="200">
        <f>+N9*O9</f>
        <v>308085</v>
      </c>
      <c r="Q9" s="201"/>
      <c r="R9" s="198"/>
      <c r="S9" s="56"/>
      <c r="T9" s="56"/>
    </row>
    <row r="10" spans="2:25" x14ac:dyDescent="0.25">
      <c r="B10" s="217" t="str">
        <f>IF(Tabla1[[#This Row],[Código_Actividad]]="","",CONCATENATE(Tabla1[[#This Row],[POA]],".",Tabla1[[#This Row],[SRS]],".",Tabla1[[#This Row],[AREA]],".",Tabla1[[#This Row],[TIPO]]))</f>
        <v/>
      </c>
      <c r="C10" s="217" t="str">
        <f>IF(Tabla1[[#This Row],[Código_Actividad]]="","",'Formulario PPGR1'!#REF!)</f>
        <v/>
      </c>
      <c r="D10" s="217" t="str">
        <f>IF(Tabla1[[#This Row],[Código_Actividad]]="","",'Formulario PPGR1'!#REF!)</f>
        <v/>
      </c>
      <c r="E10" s="217" t="str">
        <f>IF(Tabla1[[#This Row],[Código_Actividad]]="","",'Formulario PPGR1'!#REF!)</f>
        <v/>
      </c>
      <c r="F10" s="217" t="str">
        <f>IF(Tabla1[[#This Row],[Código_Actividad]]="","",'Formulario PPGR1'!#REF!)</f>
        <v/>
      </c>
      <c r="G10" s="195"/>
      <c r="H10" s="242" t="str">
        <f>IFERROR(VLOOKUP(Tabla1[[#This Row],[Código_Actividad]],'Formulario PPGR2'!$C$9:$D$1048576,2,FALSE),"")</f>
        <v/>
      </c>
      <c r="I10" s="197" t="str">
        <f>IFERROR(VLOOKUP(Tabla1[[#This Row],[Código_Actividad]],Tabla2[[Código]:[Total de Acciones ]],15,FALSE),"")</f>
        <v/>
      </c>
      <c r="J10" s="198" t="s">
        <v>2076</v>
      </c>
      <c r="K10" s="198"/>
      <c r="L10" s="198"/>
      <c r="M10" s="198" t="s">
        <v>1892</v>
      </c>
      <c r="N10" s="352">
        <v>1</v>
      </c>
      <c r="O10" s="199">
        <v>13000</v>
      </c>
      <c r="P10" s="200">
        <f>+N10*O10</f>
        <v>13000</v>
      </c>
      <c r="Q10" s="201"/>
      <c r="R10" s="198"/>
      <c r="S10" s="56"/>
      <c r="T10" s="56"/>
    </row>
    <row r="11" spans="2:25" x14ac:dyDescent="0.25">
      <c r="B11" s="343" t="str">
        <f>IF(Tabla1[[#This Row],[Código_Actividad]]="","",CONCATENATE(Tabla1[[#This Row],[POA]],".",Tabla1[[#This Row],[SRS]],".",Tabla1[[#This Row],[AREA]],".",Tabla1[[#This Row],[TIPO]]))</f>
        <v/>
      </c>
      <c r="C11" s="343" t="str">
        <f>IF(Tabla1[[#This Row],[Código_Actividad]]="","",'Formulario PPGR1'!#REF!)</f>
        <v/>
      </c>
      <c r="D11" s="343" t="str">
        <f>IF(Tabla1[[#This Row],[Código_Actividad]]="","",'Formulario PPGR1'!#REF!)</f>
        <v/>
      </c>
      <c r="E11" s="343" t="str">
        <f>IF(Tabla1[[#This Row],[Código_Actividad]]="","",'Formulario PPGR1'!#REF!)</f>
        <v/>
      </c>
      <c r="F11" s="343" t="str">
        <f>IF(Tabla1[[#This Row],[Código_Actividad]]="","",'Formulario PPGR1'!#REF!)</f>
        <v/>
      </c>
      <c r="G11" s="344"/>
      <c r="H11" s="242" t="str">
        <f>IFERROR(VLOOKUP(Tabla1[[#This Row],[Código_Actividad]],'Formulario PPGR2'!$C$9:$D$1048576,2,FALSE),"")</f>
        <v/>
      </c>
      <c r="I11" s="197" t="str">
        <f>IFERROR(VLOOKUP(Tabla1[[#This Row],[Código_Actividad]],Tabla2[[Código]:[Total de Acciones ]],15,FALSE),"")</f>
        <v/>
      </c>
      <c r="J11" s="347" t="s">
        <v>2077</v>
      </c>
      <c r="K11" s="348"/>
      <c r="L11" s="349"/>
      <c r="M11" s="348" t="s">
        <v>1892</v>
      </c>
      <c r="N11" s="352">
        <v>170</v>
      </c>
      <c r="O11" s="199">
        <v>18.170000000000002</v>
      </c>
      <c r="P11" s="200">
        <f t="shared" ref="P11:P420" si="0">+N11*O11</f>
        <v>3088.9</v>
      </c>
      <c r="Q11" s="351" t="s">
        <v>2114</v>
      </c>
      <c r="R11" s="347" t="s">
        <v>923</v>
      </c>
      <c r="S11" s="56"/>
      <c r="T11" s="56"/>
    </row>
    <row r="12" spans="2:25" x14ac:dyDescent="0.25">
      <c r="B12" s="360" t="str">
        <f>IF(Tabla1[[#This Row],[Código_Actividad]]="","",CONCATENATE(Tabla1[[#This Row],[POA]],".",Tabla1[[#This Row],[SRS]],".",Tabla1[[#This Row],[AREA]],".",Tabla1[[#This Row],[TIPO]]))</f>
        <v/>
      </c>
      <c r="C12" s="360" t="str">
        <f>IF(Tabla1[[#This Row],[Código_Actividad]]="","",'Formulario PPGR1'!#REF!)</f>
        <v/>
      </c>
      <c r="D12" s="360" t="str">
        <f>IF(Tabla1[[#This Row],[Código_Actividad]]="","",'Formulario PPGR1'!#REF!)</f>
        <v/>
      </c>
      <c r="E12" s="360" t="str">
        <f>IF(Tabla1[[#This Row],[Código_Actividad]]="","",'Formulario PPGR1'!#REF!)</f>
        <v/>
      </c>
      <c r="F12" s="360" t="str">
        <f>IF(Tabla1[[#This Row],[Código_Actividad]]="","",'Formulario PPGR1'!#REF!)</f>
        <v/>
      </c>
      <c r="G12" s="195"/>
      <c r="H12" s="361" t="str">
        <f>IFERROR(VLOOKUP(Tabla1[[#This Row],[Código_Actividad]],'Formulario PPGR2'!$C$9:$D$1048576,2,FALSE),"")</f>
        <v/>
      </c>
      <c r="I12" s="362" t="str">
        <f>IFERROR(VLOOKUP(Tabla1[[#This Row],[Código_Actividad]],Tabla2[[Código]:[Total de Acciones ]],15,FALSE),"")</f>
        <v/>
      </c>
      <c r="J12" s="198" t="s">
        <v>2078</v>
      </c>
      <c r="K12" s="358"/>
      <c r="L12" s="363"/>
      <c r="M12" s="358" t="s">
        <v>1892</v>
      </c>
      <c r="N12" s="352">
        <v>168</v>
      </c>
      <c r="O12" s="200">
        <v>5.83</v>
      </c>
      <c r="P12" s="200">
        <f>+N12*O12</f>
        <v>979.44</v>
      </c>
      <c r="Q12" s="201" t="s">
        <v>2117</v>
      </c>
      <c r="R12" s="198" t="s">
        <v>925</v>
      </c>
      <c r="S12" s="56"/>
      <c r="T12" s="56"/>
    </row>
    <row r="13" spans="2:25" x14ac:dyDescent="0.25">
      <c r="B13" s="360" t="str">
        <f>IF(Tabla1[[#This Row],[Código_Actividad]]="","",CONCATENATE(Tabla1[[#This Row],[POA]],".",Tabla1[[#This Row],[SRS]],".",Tabla1[[#This Row],[AREA]],".",Tabla1[[#This Row],[TIPO]]))</f>
        <v/>
      </c>
      <c r="C13" s="360" t="str">
        <f>IF(Tabla1[[#This Row],[Código_Actividad]]="","",'Formulario PPGR1'!#REF!)</f>
        <v/>
      </c>
      <c r="D13" s="360" t="str">
        <f>IF(Tabla1[[#This Row],[Código_Actividad]]="","",'Formulario PPGR1'!#REF!)</f>
        <v/>
      </c>
      <c r="E13" s="360" t="str">
        <f>IF(Tabla1[[#This Row],[Código_Actividad]]="","",'Formulario PPGR1'!#REF!)</f>
        <v/>
      </c>
      <c r="F13" s="360" t="str">
        <f>IF(Tabla1[[#This Row],[Código_Actividad]]="","",'Formulario PPGR1'!#REF!)</f>
        <v/>
      </c>
      <c r="G13" s="195"/>
      <c r="H13" s="361" t="str">
        <f>IFERROR(VLOOKUP(Tabla1[[#This Row],[Código_Actividad]],'Formulario PPGR2'!$C$9:$D$1048576,2,FALSE),"")</f>
        <v/>
      </c>
      <c r="I13" s="362" t="str">
        <f>IFERROR(VLOOKUP(Tabla1[[#This Row],[Código_Actividad]],Tabla2[[Código]:[Total de Acciones ]],15,FALSE),"")</f>
        <v/>
      </c>
      <c r="J13" s="198" t="s">
        <v>2079</v>
      </c>
      <c r="K13" s="358"/>
      <c r="L13" s="363"/>
      <c r="M13" s="358" t="s">
        <v>1892</v>
      </c>
      <c r="N13" s="352">
        <v>200</v>
      </c>
      <c r="O13" s="200">
        <v>13.5</v>
      </c>
      <c r="P13" s="200">
        <f>+N13*O13</f>
        <v>2700</v>
      </c>
      <c r="Q13" s="201"/>
      <c r="R13" s="198"/>
      <c r="S13" s="56"/>
      <c r="T13" s="56"/>
    </row>
    <row r="14" spans="2:25" x14ac:dyDescent="0.25">
      <c r="B14" s="360" t="str">
        <f>IF(Tabla1[[#This Row],[Código_Actividad]]="","",CONCATENATE(Tabla1[[#This Row],[POA]],".",Tabla1[[#This Row],[SRS]],".",Tabla1[[#This Row],[AREA]],".",Tabla1[[#This Row],[TIPO]]))</f>
        <v/>
      </c>
      <c r="C14" s="360" t="str">
        <f>IF(Tabla1[[#This Row],[Código_Actividad]]="","",'Formulario PPGR1'!#REF!)</f>
        <v/>
      </c>
      <c r="D14" s="360" t="str">
        <f>IF(Tabla1[[#This Row],[Código_Actividad]]="","",'Formulario PPGR1'!#REF!)</f>
        <v/>
      </c>
      <c r="E14" s="360" t="str">
        <f>IF(Tabla1[[#This Row],[Código_Actividad]]="","",'Formulario PPGR1'!#REF!)</f>
        <v/>
      </c>
      <c r="F14" s="360" t="str">
        <f>IF(Tabla1[[#This Row],[Código_Actividad]]="","",'Formulario PPGR1'!#REF!)</f>
        <v/>
      </c>
      <c r="G14" s="195"/>
      <c r="H14" s="361" t="str">
        <f>IFERROR(VLOOKUP(Tabla1[[#This Row],[Código_Actividad]],'Formulario PPGR2'!$C$9:$D$1048576,2,FALSE),"")</f>
        <v/>
      </c>
      <c r="I14" s="362" t="str">
        <f>IFERROR(VLOOKUP(Tabla1[[#This Row],[Código_Actividad]],Tabla2[[Código]:[Total de Acciones ]],15,FALSE),"")</f>
        <v/>
      </c>
      <c r="J14" s="198" t="s">
        <v>2080</v>
      </c>
      <c r="K14" s="358"/>
      <c r="L14" s="363"/>
      <c r="M14" s="358" t="s">
        <v>1892</v>
      </c>
      <c r="N14" s="352">
        <v>1</v>
      </c>
      <c r="O14" s="200">
        <v>3540</v>
      </c>
      <c r="P14" s="200">
        <f>+N14*O14</f>
        <v>3540</v>
      </c>
      <c r="Q14" s="201"/>
      <c r="R14" s="198"/>
      <c r="S14" s="56"/>
      <c r="T14" s="56"/>
    </row>
    <row r="15" spans="2:25" x14ac:dyDescent="0.25">
      <c r="B15" s="360" t="str">
        <f>IF(Tabla1[[#This Row],[Código_Actividad]]="","",CONCATENATE(Tabla1[[#This Row],[POA]],".",Tabla1[[#This Row],[SRS]],".",Tabla1[[#This Row],[AREA]],".",Tabla1[[#This Row],[TIPO]]))</f>
        <v/>
      </c>
      <c r="C15" s="360" t="str">
        <f>IF(Tabla1[[#This Row],[Código_Actividad]]="","",'Formulario PPGR1'!#REF!)</f>
        <v/>
      </c>
      <c r="D15" s="360" t="str">
        <f>IF(Tabla1[[#This Row],[Código_Actividad]]="","",'Formulario PPGR1'!#REF!)</f>
        <v/>
      </c>
      <c r="E15" s="360" t="str">
        <f>IF(Tabla1[[#This Row],[Código_Actividad]]="","",'Formulario PPGR1'!#REF!)</f>
        <v/>
      </c>
      <c r="F15" s="360" t="str">
        <f>IF(Tabla1[[#This Row],[Código_Actividad]]="","",'Formulario PPGR1'!#REF!)</f>
        <v/>
      </c>
      <c r="G15" s="195"/>
      <c r="H15" s="361" t="str">
        <f>IFERROR(VLOOKUP(Tabla1[[#This Row],[Código_Actividad]],'Formulario PPGR2'!$C$9:$D$1048576,2,FALSE),"")</f>
        <v/>
      </c>
      <c r="I15" s="362" t="str">
        <f>IFERROR(VLOOKUP(Tabla1[[#This Row],[Código_Actividad]],Tabla2[[Código]:[Total de Acciones ]],15,FALSE),"")</f>
        <v/>
      </c>
      <c r="J15" s="198" t="s">
        <v>2081</v>
      </c>
      <c r="K15" s="358"/>
      <c r="L15" s="363"/>
      <c r="M15" s="358" t="s">
        <v>1892</v>
      </c>
      <c r="N15" s="352">
        <v>170</v>
      </c>
      <c r="O15" s="200">
        <v>29.5</v>
      </c>
      <c r="P15" s="200">
        <f>+N15*O15</f>
        <v>5015</v>
      </c>
      <c r="Q15" s="201"/>
      <c r="R15" s="198"/>
      <c r="S15" s="56"/>
      <c r="T15" s="56"/>
    </row>
    <row r="16" spans="2:25" x14ac:dyDescent="0.25">
      <c r="B16" s="360" t="str">
        <f>IF(Tabla1[[#This Row],[Código_Actividad]]="","",CONCATENATE(Tabla1[[#This Row],[POA]],".",Tabla1[[#This Row],[SRS]],".",Tabla1[[#This Row],[AREA]],".",Tabla1[[#This Row],[TIPO]]))</f>
        <v/>
      </c>
      <c r="C16" s="360" t="str">
        <f>IF(Tabla1[[#This Row],[Código_Actividad]]="","",'Formulario PPGR1'!#REF!)</f>
        <v/>
      </c>
      <c r="D16" s="360" t="str">
        <f>IF(Tabla1[[#This Row],[Código_Actividad]]="","",'Formulario PPGR1'!#REF!)</f>
        <v/>
      </c>
      <c r="E16" s="360" t="str">
        <f>IF(Tabla1[[#This Row],[Código_Actividad]]="","",'Formulario PPGR1'!#REF!)</f>
        <v/>
      </c>
      <c r="F16" s="360" t="str">
        <f>IF(Tabla1[[#This Row],[Código_Actividad]]="","",'Formulario PPGR1'!#REF!)</f>
        <v/>
      </c>
      <c r="G16" s="195"/>
      <c r="H16" s="361" t="str">
        <f>IFERROR(VLOOKUP(Tabla1[[#This Row],[Código_Actividad]],'Formulario PPGR2'!$C$9:$D$1048576,2,FALSE),"")</f>
        <v/>
      </c>
      <c r="I16" s="362" t="str">
        <f>IFERROR(VLOOKUP(Tabla1[[#This Row],[Código_Actividad]],Tabla2[[Código]:[Total de Acciones ]],15,FALSE),"")</f>
        <v/>
      </c>
      <c r="J16" s="198"/>
      <c r="K16" s="358" t="str">
        <f>IFERROR(VLOOKUP($J16,LSIns!$B$5:$C$45,2,FALSE),"")</f>
        <v/>
      </c>
      <c r="L16" s="363"/>
      <c r="M16" s="358" t="str">
        <f>IFERROR(VLOOKUP($L16,#REF!,2,FALSE),"")</f>
        <v/>
      </c>
      <c r="N16" s="352"/>
      <c r="O16" s="200"/>
      <c r="P16" s="200">
        <f>+N16*O16</f>
        <v>0</v>
      </c>
      <c r="Q16" s="201"/>
      <c r="R16" s="198"/>
      <c r="S16" s="56"/>
      <c r="T16" s="56"/>
    </row>
    <row r="17" spans="2:20" x14ac:dyDescent="0.25">
      <c r="B17" s="343" t="e">
        <f>IF(Tabla1[[#This Row],[Código_Actividad]]="","",CONCATENATE(Tabla1[[#This Row],[POA]],".",Tabla1[[#This Row],[SRS]],".",Tabla1[[#This Row],[AREA]],".",Tabla1[[#This Row],[TIPO]]))</f>
        <v>#REF!</v>
      </c>
      <c r="C17" s="343" t="e">
        <f>IF(Tabla1[[#This Row],[Código_Actividad]]="","",'Formulario PPGR1'!#REF!)</f>
        <v>#REF!</v>
      </c>
      <c r="D17" s="343" t="e">
        <f>IF(Tabla1[[#This Row],[Código_Actividad]]="","",'Formulario PPGR1'!#REF!)</f>
        <v>#REF!</v>
      </c>
      <c r="E17" s="343" t="e">
        <f>IF(Tabla1[[#This Row],[Código_Actividad]]="","",'Formulario PPGR1'!#REF!)</f>
        <v>#REF!</v>
      </c>
      <c r="F17" s="343" t="e">
        <f>IF(Tabla1[[#This Row],[Código_Actividad]]="","",'Formulario PPGR1'!#REF!)</f>
        <v>#REF!</v>
      </c>
      <c r="G17" s="344" t="s">
        <v>1368</v>
      </c>
      <c r="H17" s="345" t="str">
        <f>IFERROR(VLOOKUP(Tabla1[[#This Row],[Código_Actividad]],'Formulario PPGR2'!$C$9:$D$1048576,2,FALSE),"")</f>
        <v>Elaboración del PACC 2021</v>
      </c>
      <c r="I17" s="346">
        <f>IFERROR(VLOOKUP(Tabla1[[#This Row],[Código_Actividad]],Tabla2[[Código]:[Total de Acciones ]],15,FALSE),"")</f>
        <v>1</v>
      </c>
      <c r="J17" s="347" t="s">
        <v>1912</v>
      </c>
      <c r="K17" s="348"/>
      <c r="L17" s="349"/>
      <c r="M17" s="198" t="s">
        <v>1892</v>
      </c>
      <c r="N17" s="353">
        <v>1</v>
      </c>
      <c r="O17" s="199">
        <v>15000</v>
      </c>
      <c r="P17" s="350">
        <f t="shared" ref="P17:P75" si="1">+N17*O17</f>
        <v>15000</v>
      </c>
      <c r="Q17" s="351" t="s">
        <v>2115</v>
      </c>
      <c r="R17" s="347" t="s">
        <v>925</v>
      </c>
      <c r="S17" s="56"/>
      <c r="T17" s="56"/>
    </row>
    <row r="18" spans="2:20" x14ac:dyDescent="0.25">
      <c r="B18" s="343" t="str">
        <f>IF(Tabla1[[#This Row],[Código_Actividad]]="","",CONCATENATE(Tabla1[[#This Row],[POA]],".",Tabla1[[#This Row],[SRS]],".",Tabla1[[#This Row],[AREA]],".",Tabla1[[#This Row],[TIPO]]))</f>
        <v/>
      </c>
      <c r="C18" s="343" t="str">
        <f>IF(Tabla1[[#This Row],[Código_Actividad]]="","",'Formulario PPGR1'!#REF!)</f>
        <v/>
      </c>
      <c r="D18" s="343" t="str">
        <f>IF(Tabla1[[#This Row],[Código_Actividad]]="","",'Formulario PPGR1'!#REF!)</f>
        <v/>
      </c>
      <c r="E18" s="343" t="str">
        <f>IF(Tabla1[[#This Row],[Código_Actividad]]="","",'Formulario PPGR1'!#REF!)</f>
        <v/>
      </c>
      <c r="F18" s="343" t="str">
        <f>IF(Tabla1[[#This Row],[Código_Actividad]]="","",'Formulario PPGR1'!#REF!)</f>
        <v/>
      </c>
      <c r="G18" s="344"/>
      <c r="H18" s="345" t="str">
        <f>IFERROR(VLOOKUP(Tabla1[[#This Row],[Código_Actividad]],'Formulario PPGR2'!$C$9:$D$1048576,2,FALSE),"")</f>
        <v/>
      </c>
      <c r="I18" s="346" t="str">
        <f>IFERROR(VLOOKUP(Tabla1[[#This Row],[Código_Actividad]],Tabla2[[Código]:[Total de Acciones ]],15,FALSE),"")</f>
        <v/>
      </c>
      <c r="J18" s="347" t="s">
        <v>1905</v>
      </c>
      <c r="K18" s="348"/>
      <c r="L18" s="349"/>
      <c r="M18" s="348" t="s">
        <v>1906</v>
      </c>
      <c r="N18" s="353">
        <v>1</v>
      </c>
      <c r="O18" s="199">
        <v>648</v>
      </c>
      <c r="P18" s="350">
        <f t="shared" si="1"/>
        <v>648</v>
      </c>
      <c r="Q18" s="351" t="s">
        <v>2114</v>
      </c>
      <c r="R18" s="347" t="s">
        <v>925</v>
      </c>
      <c r="S18" s="56"/>
      <c r="T18" s="56"/>
    </row>
    <row r="19" spans="2:20" x14ac:dyDescent="0.25">
      <c r="B19" s="343" t="str">
        <f>IF(Tabla1[[#This Row],[Código_Actividad]]="","",CONCATENATE(Tabla1[[#This Row],[POA]],".",Tabla1[[#This Row],[SRS]],".",Tabla1[[#This Row],[AREA]],".",Tabla1[[#This Row],[TIPO]]))</f>
        <v/>
      </c>
      <c r="C19" s="343" t="str">
        <f>IF(Tabla1[[#This Row],[Código_Actividad]]="","",'Formulario PPGR1'!#REF!)</f>
        <v/>
      </c>
      <c r="D19" s="343" t="str">
        <f>IF(Tabla1[[#This Row],[Código_Actividad]]="","",'Formulario PPGR1'!#REF!)</f>
        <v/>
      </c>
      <c r="E19" s="343" t="str">
        <f>IF(Tabla1[[#This Row],[Código_Actividad]]="","",'Formulario PPGR1'!#REF!)</f>
        <v/>
      </c>
      <c r="F19" s="343" t="str">
        <f>IF(Tabla1[[#This Row],[Código_Actividad]]="","",'Formulario PPGR1'!#REF!)</f>
        <v/>
      </c>
      <c r="G19" s="344"/>
      <c r="H19" s="345" t="str">
        <f>IFERROR(VLOOKUP(Tabla1[[#This Row],[Código_Actividad]],'Formulario PPGR2'!$C$9:$D$1048576,2,FALSE),"")</f>
        <v/>
      </c>
      <c r="I19" s="346" t="str">
        <f>IFERROR(VLOOKUP(Tabla1[[#This Row],[Código_Actividad]],Tabla2[[Código]:[Total de Acciones ]],15,FALSE),"")</f>
        <v/>
      </c>
      <c r="J19" s="347" t="s">
        <v>1907</v>
      </c>
      <c r="K19" s="348"/>
      <c r="L19" s="349"/>
      <c r="M19" s="198" t="s">
        <v>1892</v>
      </c>
      <c r="N19" s="356">
        <v>0.53</v>
      </c>
      <c r="O19" s="199">
        <v>250</v>
      </c>
      <c r="P19" s="350">
        <f t="shared" si="1"/>
        <v>132.5</v>
      </c>
      <c r="Q19" s="351" t="s">
        <v>2114</v>
      </c>
      <c r="R19" s="347" t="s">
        <v>923</v>
      </c>
      <c r="S19" s="56"/>
      <c r="T19" s="56"/>
    </row>
    <row r="20" spans="2:20" x14ac:dyDescent="0.25">
      <c r="B20" s="343" t="str">
        <f>IF(Tabla1[[#This Row],[Código_Actividad]]="","",CONCATENATE(Tabla1[[#This Row],[POA]],".",Tabla1[[#This Row],[SRS]],".",Tabla1[[#This Row],[AREA]],".",Tabla1[[#This Row],[TIPO]]))</f>
        <v/>
      </c>
      <c r="C20" s="343" t="str">
        <f>IF(Tabla1[[#This Row],[Código_Actividad]]="","",'Formulario PPGR1'!#REF!)</f>
        <v/>
      </c>
      <c r="D20" s="343" t="str">
        <f>IF(Tabla1[[#This Row],[Código_Actividad]]="","",'Formulario PPGR1'!#REF!)</f>
        <v/>
      </c>
      <c r="E20" s="343" t="str">
        <f>IF(Tabla1[[#This Row],[Código_Actividad]]="","",'Formulario PPGR1'!#REF!)</f>
        <v/>
      </c>
      <c r="F20" s="343" t="str">
        <f>IF(Tabla1[[#This Row],[Código_Actividad]]="","",'Formulario PPGR1'!#REF!)</f>
        <v/>
      </c>
      <c r="G20" s="344"/>
      <c r="H20" s="345" t="str">
        <f>IFERROR(VLOOKUP(Tabla1[[#This Row],[Código_Actividad]],'Formulario PPGR2'!$C$9:$D$1048576,2,FALSE),"")</f>
        <v/>
      </c>
      <c r="I20" s="346" t="str">
        <f>IFERROR(VLOOKUP(Tabla1[[#This Row],[Código_Actividad]],Tabla2[[Código]:[Total de Acciones ]],15,FALSE),"")</f>
        <v/>
      </c>
      <c r="J20" s="347"/>
      <c r="K20" s="348" t="str">
        <f>IFERROR(VLOOKUP($J20,LSIns!$B$5:$C$45,2,FALSE),"")</f>
        <v/>
      </c>
      <c r="L20" s="349"/>
      <c r="M20" s="348" t="str">
        <f>IFERROR(VLOOKUP($L20,#REF!,2,FALSE),"")</f>
        <v/>
      </c>
      <c r="N20" s="353"/>
      <c r="O20" s="199"/>
      <c r="P20" s="350">
        <f t="shared" si="1"/>
        <v>0</v>
      </c>
      <c r="Q20" s="351"/>
      <c r="R20" s="347"/>
      <c r="S20" s="56"/>
      <c r="T20" s="56"/>
    </row>
    <row r="21" spans="2:20" x14ac:dyDescent="0.25">
      <c r="B21" s="343" t="str">
        <f>IF(Tabla1[[#This Row],[Código_Actividad]]="","",CONCATENATE(Tabla1[[#This Row],[POA]],".",Tabla1[[#This Row],[SRS]],".",Tabla1[[#This Row],[AREA]],".",Tabla1[[#This Row],[TIPO]]))</f>
        <v/>
      </c>
      <c r="C21" s="343" t="str">
        <f>IF(Tabla1[[#This Row],[Código_Actividad]]="","",'Formulario PPGR1'!#REF!)</f>
        <v/>
      </c>
      <c r="D21" s="343" t="str">
        <f>IF(Tabla1[[#This Row],[Código_Actividad]]="","",'Formulario PPGR1'!#REF!)</f>
        <v/>
      </c>
      <c r="E21" s="343" t="str">
        <f>IF(Tabla1[[#This Row],[Código_Actividad]]="","",'Formulario PPGR1'!#REF!)</f>
        <v/>
      </c>
      <c r="F21" s="343" t="str">
        <f>IF(Tabla1[[#This Row],[Código_Actividad]]="","",'Formulario PPGR1'!#REF!)</f>
        <v/>
      </c>
      <c r="G21" s="344"/>
      <c r="H21" s="345" t="str">
        <f>IFERROR(VLOOKUP(Tabla1[[#This Row],[Código_Actividad]],'Formulario PPGR2'!$C$9:$D$1048576,2,FALSE),"")</f>
        <v/>
      </c>
      <c r="I21" s="346" t="str">
        <f>IFERROR(VLOOKUP(Tabla1[[#This Row],[Código_Actividad]],Tabla2[[Código]:[Total de Acciones ]],15,FALSE),"")</f>
        <v/>
      </c>
      <c r="J21" s="347"/>
      <c r="K21" s="348" t="str">
        <f>IFERROR(VLOOKUP($J21,LSIns!$B$5:$C$45,2,FALSE),"")</f>
        <v/>
      </c>
      <c r="L21" s="349"/>
      <c r="M21" s="348" t="str">
        <f>IFERROR(VLOOKUP($L21,#REF!,2,FALSE),"")</f>
        <v/>
      </c>
      <c r="N21" s="353"/>
      <c r="O21" s="199"/>
      <c r="P21" s="350">
        <f t="shared" si="1"/>
        <v>0</v>
      </c>
      <c r="Q21" s="351"/>
      <c r="R21" s="347"/>
      <c r="S21" s="56"/>
      <c r="T21" s="56"/>
    </row>
    <row r="22" spans="2:20" x14ac:dyDescent="0.25">
      <c r="B22" s="343" t="str">
        <f>IF(Tabla1[[#This Row],[Código_Actividad]]="","",CONCATENATE(Tabla1[[#This Row],[POA]],".",Tabla1[[#This Row],[SRS]],".",Tabla1[[#This Row],[AREA]],".",Tabla1[[#This Row],[TIPO]]))</f>
        <v/>
      </c>
      <c r="C22" s="343" t="str">
        <f>IF(Tabla1[[#This Row],[Código_Actividad]]="","",'Formulario PPGR1'!#REF!)</f>
        <v/>
      </c>
      <c r="D22" s="343" t="str">
        <f>IF(Tabla1[[#This Row],[Código_Actividad]]="","",'Formulario PPGR1'!#REF!)</f>
        <v/>
      </c>
      <c r="E22" s="343" t="str">
        <f>IF(Tabla1[[#This Row],[Código_Actividad]]="","",'Formulario PPGR1'!#REF!)</f>
        <v/>
      </c>
      <c r="F22" s="343" t="str">
        <f>IF(Tabla1[[#This Row],[Código_Actividad]]="","",'Formulario PPGR1'!#REF!)</f>
        <v/>
      </c>
      <c r="G22" s="344"/>
      <c r="H22" s="345" t="str">
        <f>IFERROR(VLOOKUP(Tabla1[[#This Row],[Código_Actividad]],'Formulario PPGR2'!$C$9:$D$1048576,2,FALSE),"")</f>
        <v/>
      </c>
      <c r="I22" s="346" t="str">
        <f>IFERROR(VLOOKUP(Tabla1[[#This Row],[Código_Actividad]],Tabla2[[Código]:[Total de Acciones ]],15,FALSE),"")</f>
        <v/>
      </c>
      <c r="J22" s="347"/>
      <c r="K22" s="348" t="str">
        <f>IFERROR(VLOOKUP($J22,LSIns!$B$5:$C$45,2,FALSE),"")</f>
        <v/>
      </c>
      <c r="L22" s="349"/>
      <c r="M22" s="348" t="str">
        <f>IFERROR(VLOOKUP($L22,#REF!,2,FALSE),"")</f>
        <v/>
      </c>
      <c r="N22" s="353"/>
      <c r="O22" s="199"/>
      <c r="P22" s="350">
        <f t="shared" si="1"/>
        <v>0</v>
      </c>
      <c r="Q22" s="351"/>
      <c r="R22" s="347"/>
      <c r="S22" s="56"/>
      <c r="T22" s="56"/>
    </row>
    <row r="23" spans="2:20" x14ac:dyDescent="0.25">
      <c r="B23" s="343" t="e">
        <f>IF(Tabla1[[#This Row],[Código_Actividad]]="","",CONCATENATE(Tabla1[[#This Row],[POA]],".",Tabla1[[#This Row],[SRS]],".",Tabla1[[#This Row],[AREA]],".",Tabla1[[#This Row],[TIPO]]))</f>
        <v>#REF!</v>
      </c>
      <c r="C23" s="343" t="e">
        <f>IF(Tabla1[[#This Row],[Código_Actividad]]="","",'Formulario PPGR1'!#REF!)</f>
        <v>#REF!</v>
      </c>
      <c r="D23" s="343" t="e">
        <f>IF(Tabla1[[#This Row],[Código_Actividad]]="","",'Formulario PPGR1'!#REF!)</f>
        <v>#REF!</v>
      </c>
      <c r="E23" s="343" t="e">
        <f>IF(Tabla1[[#This Row],[Código_Actividad]]="","",'Formulario PPGR1'!#REF!)</f>
        <v>#REF!</v>
      </c>
      <c r="F23" s="343" t="e">
        <f>IF(Tabla1[[#This Row],[Código_Actividad]]="","",'Formulario PPGR1'!#REF!)</f>
        <v>#REF!</v>
      </c>
      <c r="G23" s="344" t="s">
        <v>1369</v>
      </c>
      <c r="H23" s="345" t="str">
        <f>IFERROR(VLOOKUP(Tabla1[[#This Row],[Código_Actividad]],'Formulario PPGR2'!$C$9:$D$1048576,2,FALSE),"")</f>
        <v>Elaboración de la Memoria Institucional 2020</v>
      </c>
      <c r="I23" s="346">
        <f>IFERROR(VLOOKUP(Tabla1[[#This Row],[Código_Actividad]],Tabla2[[Código]:[Total de Acciones ]],15,FALSE),"")</f>
        <v>3</v>
      </c>
      <c r="J23" s="347" t="s">
        <v>1895</v>
      </c>
      <c r="K23" s="348" t="str">
        <f>IFERROR(VLOOKUP($J23,LSIns!$B$5:$C$45,2,FALSE),"")</f>
        <v/>
      </c>
      <c r="L23" s="349"/>
      <c r="M23" s="348" t="s">
        <v>1898</v>
      </c>
      <c r="N23" s="353">
        <v>1</v>
      </c>
      <c r="O23" s="199">
        <v>995</v>
      </c>
      <c r="P23" s="350">
        <f t="shared" si="1"/>
        <v>995</v>
      </c>
      <c r="Q23" s="351" t="s">
        <v>2114</v>
      </c>
      <c r="R23" s="347" t="s">
        <v>925</v>
      </c>
      <c r="S23" s="56"/>
      <c r="T23" s="56"/>
    </row>
    <row r="24" spans="2:20" x14ac:dyDescent="0.25">
      <c r="B24" s="343" t="str">
        <f>IF(Tabla1[[#This Row],[Código_Actividad]]="","",CONCATENATE(Tabla1[[#This Row],[POA]],".",Tabla1[[#This Row],[SRS]],".",Tabla1[[#This Row],[AREA]],".",Tabla1[[#This Row],[TIPO]]))</f>
        <v/>
      </c>
      <c r="C24" s="343" t="str">
        <f>IF(Tabla1[[#This Row],[Código_Actividad]]="","",'Formulario PPGR1'!#REF!)</f>
        <v/>
      </c>
      <c r="D24" s="343" t="str">
        <f>IF(Tabla1[[#This Row],[Código_Actividad]]="","",'Formulario PPGR1'!#REF!)</f>
        <v/>
      </c>
      <c r="E24" s="343" t="str">
        <f>IF(Tabla1[[#This Row],[Código_Actividad]]="","",'Formulario PPGR1'!#REF!)</f>
        <v/>
      </c>
      <c r="F24" s="343" t="str">
        <f>IF(Tabla1[[#This Row],[Código_Actividad]]="","",'Formulario PPGR1'!#REF!)</f>
        <v/>
      </c>
      <c r="G24" s="344"/>
      <c r="H24" s="345" t="str">
        <f>IFERROR(VLOOKUP(Tabla1[[#This Row],[Código_Actividad]],'Formulario PPGR2'!$C$9:$D$1048576,2,FALSE),"")</f>
        <v/>
      </c>
      <c r="I24" s="346" t="str">
        <f>IFERROR(VLOOKUP(Tabla1[[#This Row],[Código_Actividad]],Tabla2[[Código]:[Total de Acciones ]],15,FALSE),"")</f>
        <v/>
      </c>
      <c r="J24" s="347" t="s">
        <v>1912</v>
      </c>
      <c r="K24" s="348" t="str">
        <f>IFERROR(VLOOKUP($J24,LSIns!$B$5:$C$45,2,FALSE),"")</f>
        <v/>
      </c>
      <c r="L24" s="349"/>
      <c r="M24" s="348" t="s">
        <v>1892</v>
      </c>
      <c r="N24" s="353">
        <v>3</v>
      </c>
      <c r="O24" s="199">
        <v>15000</v>
      </c>
      <c r="P24" s="350">
        <f t="shared" si="1"/>
        <v>45000</v>
      </c>
      <c r="Q24" s="351" t="s">
        <v>2115</v>
      </c>
      <c r="R24" s="347" t="s">
        <v>925</v>
      </c>
      <c r="S24" s="56"/>
      <c r="T24" s="56"/>
    </row>
    <row r="25" spans="2:20" x14ac:dyDescent="0.25">
      <c r="B25" s="343" t="str">
        <f>IF(Tabla1[[#This Row],[Código_Actividad]]="","",CONCATENATE(Tabla1[[#This Row],[POA]],".",Tabla1[[#This Row],[SRS]],".",Tabla1[[#This Row],[AREA]],".",Tabla1[[#This Row],[TIPO]]))</f>
        <v/>
      </c>
      <c r="C25" s="343" t="str">
        <f>IF(Tabla1[[#This Row],[Código_Actividad]]="","",'Formulario PPGR1'!#REF!)</f>
        <v/>
      </c>
      <c r="D25" s="343" t="str">
        <f>IF(Tabla1[[#This Row],[Código_Actividad]]="","",'Formulario PPGR1'!#REF!)</f>
        <v/>
      </c>
      <c r="E25" s="343" t="str">
        <f>IF(Tabla1[[#This Row],[Código_Actividad]]="","",'Formulario PPGR1'!#REF!)</f>
        <v/>
      </c>
      <c r="F25" s="343" t="str">
        <f>IF(Tabla1[[#This Row],[Código_Actividad]]="","",'Formulario PPGR1'!#REF!)</f>
        <v/>
      </c>
      <c r="G25" s="344"/>
      <c r="H25" s="345" t="str">
        <f>IFERROR(VLOOKUP(Tabla1[[#This Row],[Código_Actividad]],'Formulario PPGR2'!$C$9:$D$1048576,2,FALSE),"")</f>
        <v/>
      </c>
      <c r="I25" s="346" t="str">
        <f>IFERROR(VLOOKUP(Tabla1[[#This Row],[Código_Actividad]],Tabla2[[Código]:[Total de Acciones ]],15,FALSE),"")</f>
        <v/>
      </c>
      <c r="J25" s="347" t="s">
        <v>1894</v>
      </c>
      <c r="K25" s="348" t="str">
        <f>IFERROR(VLOOKUP($J25,LSIns!$B$5:$C$45,2,FALSE),"")</f>
        <v/>
      </c>
      <c r="L25" s="349"/>
      <c r="M25" s="348" t="s">
        <v>1893</v>
      </c>
      <c r="N25" s="353">
        <v>0.3</v>
      </c>
      <c r="O25" s="199">
        <v>250</v>
      </c>
      <c r="P25" s="350">
        <f t="shared" si="1"/>
        <v>75</v>
      </c>
      <c r="Q25" s="351" t="s">
        <v>2114</v>
      </c>
      <c r="R25" s="347" t="s">
        <v>923</v>
      </c>
      <c r="S25" s="56"/>
      <c r="T25" s="56"/>
    </row>
    <row r="26" spans="2:20" x14ac:dyDescent="0.25">
      <c r="B26" s="343" t="e">
        <f>IF(Tabla1[[#This Row],[Código_Actividad]]="","",CONCATENATE(Tabla1[[#This Row],[POA]],".",Tabla1[[#This Row],[SRS]],".",Tabla1[[#This Row],[AREA]],".",Tabla1[[#This Row],[TIPO]]))</f>
        <v>#REF!</v>
      </c>
      <c r="C26" s="343" t="e">
        <f>IF(Tabla1[[#This Row],[Código_Actividad]]="","",'Formulario PPGR1'!#REF!)</f>
        <v>#REF!</v>
      </c>
      <c r="D26" s="343" t="e">
        <f>IF(Tabla1[[#This Row],[Código_Actividad]]="","",'Formulario PPGR1'!#REF!)</f>
        <v>#REF!</v>
      </c>
      <c r="E26" s="343" t="e">
        <f>IF(Tabla1[[#This Row],[Código_Actividad]]="","",'Formulario PPGR1'!#REF!)</f>
        <v>#REF!</v>
      </c>
      <c r="F26" s="343" t="e">
        <f>IF(Tabla1[[#This Row],[Código_Actividad]]="","",'Formulario PPGR1'!#REF!)</f>
        <v>#REF!</v>
      </c>
      <c r="G26" s="344" t="s">
        <v>1370</v>
      </c>
      <c r="H26" s="345" t="str">
        <f>IFERROR(VLOOKUP(Tabla1[[#This Row],[Código_Actividad]],'Formulario PPGR2'!$C$9:$D$1048576,2,FALSE),"")</f>
        <v xml:space="preserve">Levantamiento de los proyectos de cooperacion finalizados en el 2019 y en ejecucion. </v>
      </c>
      <c r="I26" s="346">
        <f>IFERROR(VLOOKUP(Tabla1[[#This Row],[Código_Actividad]],Tabla2[[Código]:[Total de Acciones ]],15,FALSE),"")</f>
        <v>1</v>
      </c>
      <c r="J26" s="347" t="s">
        <v>1903</v>
      </c>
      <c r="K26" s="348" t="str">
        <f>IFERROR(VLOOKUP($J26,LSIns!$B$5:$C$45,2,FALSE),"")</f>
        <v/>
      </c>
      <c r="L26" s="349"/>
      <c r="M26" s="348" t="s">
        <v>1906</v>
      </c>
      <c r="N26" s="353">
        <v>0.01</v>
      </c>
      <c r="O26" s="199">
        <v>648</v>
      </c>
      <c r="P26" s="350">
        <f t="shared" si="1"/>
        <v>6.48</v>
      </c>
      <c r="Q26" s="351" t="s">
        <v>2114</v>
      </c>
      <c r="R26" s="347" t="s">
        <v>925</v>
      </c>
      <c r="S26" s="56"/>
      <c r="T26" s="56"/>
    </row>
    <row r="27" spans="2:20" x14ac:dyDescent="0.25">
      <c r="B27" s="343" t="str">
        <f>IF(Tabla1[[#This Row],[Código_Actividad]]="","",CONCATENATE(Tabla1[[#This Row],[POA]],".",Tabla1[[#This Row],[SRS]],".",Tabla1[[#This Row],[AREA]],".",Tabla1[[#This Row],[TIPO]]))</f>
        <v/>
      </c>
      <c r="C27" s="343" t="str">
        <f>IF(Tabla1[[#This Row],[Código_Actividad]]="","",'Formulario PPGR1'!#REF!)</f>
        <v/>
      </c>
      <c r="D27" s="343" t="str">
        <f>IF(Tabla1[[#This Row],[Código_Actividad]]="","",'Formulario PPGR1'!#REF!)</f>
        <v/>
      </c>
      <c r="E27" s="343" t="str">
        <f>IF(Tabla1[[#This Row],[Código_Actividad]]="","",'Formulario PPGR1'!#REF!)</f>
        <v/>
      </c>
      <c r="F27" s="343" t="str">
        <f>IF(Tabla1[[#This Row],[Código_Actividad]]="","",'Formulario PPGR1'!#REF!)</f>
        <v/>
      </c>
      <c r="G27" s="344"/>
      <c r="H27" s="345" t="str">
        <f>IFERROR(VLOOKUP(Tabla1[[#This Row],[Código_Actividad]],'Formulario PPGR2'!$C$9:$D$1048576,2,FALSE),"")</f>
        <v/>
      </c>
      <c r="I27" s="346" t="str">
        <f>IFERROR(VLOOKUP(Tabla1[[#This Row],[Código_Actividad]],Tabla2[[Código]:[Total de Acciones ]],15,FALSE),"")</f>
        <v/>
      </c>
      <c r="J27" s="347" t="s">
        <v>1897</v>
      </c>
      <c r="K27" s="348" t="str">
        <f>IFERROR(VLOOKUP($J27,LSIns!$B$5:$C$45,2,FALSE),"")</f>
        <v/>
      </c>
      <c r="L27" s="349"/>
      <c r="M27" s="348" t="s">
        <v>1893</v>
      </c>
      <c r="N27" s="353">
        <v>0.2</v>
      </c>
      <c r="O27" s="199">
        <v>250</v>
      </c>
      <c r="P27" s="350">
        <f t="shared" si="1"/>
        <v>50</v>
      </c>
      <c r="Q27" s="351" t="s">
        <v>2114</v>
      </c>
      <c r="R27" s="347" t="s">
        <v>923</v>
      </c>
      <c r="S27" s="56"/>
      <c r="T27" s="56"/>
    </row>
    <row r="28" spans="2:20" x14ac:dyDescent="0.25">
      <c r="B28" s="343" t="str">
        <f>IF(Tabla1[[#This Row],[Código_Actividad]]="","",CONCATENATE(Tabla1[[#This Row],[POA]],".",Tabla1[[#This Row],[SRS]],".",Tabla1[[#This Row],[AREA]],".",Tabla1[[#This Row],[TIPO]]))</f>
        <v/>
      </c>
      <c r="C28" s="343" t="str">
        <f>IF(Tabla1[[#This Row],[Código_Actividad]]="","",'Formulario PPGR1'!#REF!)</f>
        <v/>
      </c>
      <c r="D28" s="343" t="str">
        <f>IF(Tabla1[[#This Row],[Código_Actividad]]="","",'Formulario PPGR1'!#REF!)</f>
        <v/>
      </c>
      <c r="E28" s="343" t="str">
        <f>IF(Tabla1[[#This Row],[Código_Actividad]]="","",'Formulario PPGR1'!#REF!)</f>
        <v/>
      </c>
      <c r="F28" s="343" t="str">
        <f>IF(Tabla1[[#This Row],[Código_Actividad]]="","",'Formulario PPGR1'!#REF!)</f>
        <v/>
      </c>
      <c r="G28" s="344"/>
      <c r="H28" s="345" t="str">
        <f>IFERROR(VLOOKUP(Tabla1[[#This Row],[Código_Actividad]],'Formulario PPGR2'!$C$9:$D$1048576,2,FALSE),"")</f>
        <v/>
      </c>
      <c r="I28" s="346" t="str">
        <f>IFERROR(VLOOKUP(Tabla1[[#This Row],[Código_Actividad]],Tabla2[[Código]:[Total de Acciones ]],15,FALSE),"")</f>
        <v/>
      </c>
      <c r="J28" s="347"/>
      <c r="K28" s="348" t="str">
        <f>IFERROR(VLOOKUP($J28,LSIns!$B$5:$C$45,2,FALSE),"")</f>
        <v/>
      </c>
      <c r="L28" s="349"/>
      <c r="M28" s="348" t="str">
        <f>IFERROR(VLOOKUP($L28,#REF!,2,FALSE),"")</f>
        <v/>
      </c>
      <c r="N28" s="353"/>
      <c r="O28" s="199"/>
      <c r="P28" s="350">
        <f t="shared" si="1"/>
        <v>0</v>
      </c>
      <c r="Q28" s="351"/>
      <c r="R28" s="347"/>
      <c r="S28" s="56"/>
      <c r="T28" s="56"/>
    </row>
    <row r="29" spans="2:20" x14ac:dyDescent="0.25">
      <c r="B29" s="343" t="e">
        <f>IF(Tabla1[[#This Row],[Código_Actividad]]="","",CONCATENATE(Tabla1[[#This Row],[POA]],".",Tabla1[[#This Row],[SRS]],".",Tabla1[[#This Row],[AREA]],".",Tabla1[[#This Row],[TIPO]]))</f>
        <v>#REF!</v>
      </c>
      <c r="C29" s="343" t="e">
        <f>IF(Tabla1[[#This Row],[Código_Actividad]]="","",'Formulario PPGR1'!#REF!)</f>
        <v>#REF!</v>
      </c>
      <c r="D29" s="343" t="e">
        <f>IF(Tabla1[[#This Row],[Código_Actividad]]="","",'Formulario PPGR1'!#REF!)</f>
        <v>#REF!</v>
      </c>
      <c r="E29" s="343" t="e">
        <f>IF(Tabla1[[#This Row],[Código_Actividad]]="","",'Formulario PPGR1'!#REF!)</f>
        <v>#REF!</v>
      </c>
      <c r="F29" s="343" t="e">
        <f>IF(Tabla1[[#This Row],[Código_Actividad]]="","",'Formulario PPGR1'!#REF!)</f>
        <v>#REF!</v>
      </c>
      <c r="G29" s="344" t="s">
        <v>1371</v>
      </c>
      <c r="H29" s="345" t="str">
        <f>IFERROR(VLOOKUP(Tabla1[[#This Row],[Código_Actividad]],'Formulario PPGR2'!$C$9:$D$1048576,2,FALSE),"")</f>
        <v xml:space="preserve">Monitoreo de los planes operativos de la Red </v>
      </c>
      <c r="I29" s="346">
        <f>IFERROR(VLOOKUP(Tabla1[[#This Row],[Código_Actividad]],Tabla2[[Código]:[Total de Acciones ]],15,FALSE),"")</f>
        <v>4</v>
      </c>
      <c r="J29" s="347" t="s">
        <v>1894</v>
      </c>
      <c r="K29" s="348" t="str">
        <f>IFERROR(VLOOKUP($J29,LSIns!$B$5:$C$45,2,FALSE),"")</f>
        <v/>
      </c>
      <c r="L29" s="349"/>
      <c r="M29" s="348" t="s">
        <v>1893</v>
      </c>
      <c r="N29" s="353">
        <v>0.5</v>
      </c>
      <c r="O29" s="199">
        <v>250</v>
      </c>
      <c r="P29" s="350">
        <f t="shared" si="1"/>
        <v>125</v>
      </c>
      <c r="Q29" s="351" t="s">
        <v>2114</v>
      </c>
      <c r="R29" s="347" t="s">
        <v>923</v>
      </c>
      <c r="S29" s="56"/>
      <c r="T29" s="56"/>
    </row>
    <row r="30" spans="2:20" x14ac:dyDescent="0.25">
      <c r="B30" s="343" t="str">
        <f>IF(Tabla1[[#This Row],[Código_Actividad]]="","",CONCATENATE(Tabla1[[#This Row],[POA]],".",Tabla1[[#This Row],[SRS]],".",Tabla1[[#This Row],[AREA]],".",Tabla1[[#This Row],[TIPO]]))</f>
        <v/>
      </c>
      <c r="C30" s="343" t="str">
        <f>IF(Tabla1[[#This Row],[Código_Actividad]]="","",'Formulario PPGR1'!#REF!)</f>
        <v/>
      </c>
      <c r="D30" s="343" t="str">
        <f>IF(Tabla1[[#This Row],[Código_Actividad]]="","",'Formulario PPGR1'!#REF!)</f>
        <v/>
      </c>
      <c r="E30" s="343" t="str">
        <f>IF(Tabla1[[#This Row],[Código_Actividad]]="","",'Formulario PPGR1'!#REF!)</f>
        <v/>
      </c>
      <c r="F30" s="343" t="str">
        <f>IF(Tabla1[[#This Row],[Código_Actividad]]="","",'Formulario PPGR1'!#REF!)</f>
        <v/>
      </c>
      <c r="G30" s="344"/>
      <c r="H30" s="345" t="str">
        <f>IFERROR(VLOOKUP(Tabla1[[#This Row],[Código_Actividad]],'Formulario PPGR2'!$C$9:$D$1048576,2,FALSE),"")</f>
        <v/>
      </c>
      <c r="I30" s="346" t="str">
        <f>IFERROR(VLOOKUP(Tabla1[[#This Row],[Código_Actividad]],Tabla2[[Código]:[Total de Acciones ]],15,FALSE),"")</f>
        <v/>
      </c>
      <c r="J30" s="347" t="s">
        <v>1903</v>
      </c>
      <c r="K30" s="348" t="str">
        <f>IFERROR(VLOOKUP($J30,LSIns!$B$5:$C$45,2,FALSE),"")</f>
        <v/>
      </c>
      <c r="L30" s="349"/>
      <c r="M30" s="348" t="s">
        <v>1906</v>
      </c>
      <c r="N30" s="353">
        <v>0.5</v>
      </c>
      <c r="O30" s="199">
        <v>648</v>
      </c>
      <c r="P30" s="350">
        <f t="shared" si="1"/>
        <v>324</v>
      </c>
      <c r="Q30" s="351" t="s">
        <v>2114</v>
      </c>
      <c r="R30" s="347" t="s">
        <v>925</v>
      </c>
      <c r="S30" s="56"/>
      <c r="T30" s="56"/>
    </row>
    <row r="31" spans="2:20" x14ac:dyDescent="0.25">
      <c r="B31" s="343" t="str">
        <f>IF(Tabla1[[#This Row],[Código_Actividad]]="","",CONCATENATE(Tabla1[[#This Row],[POA]],".",Tabla1[[#This Row],[SRS]],".",Tabla1[[#This Row],[AREA]],".",Tabla1[[#This Row],[TIPO]]))</f>
        <v/>
      </c>
      <c r="C31" s="343" t="str">
        <f>IF(Tabla1[[#This Row],[Código_Actividad]]="","",'Formulario PPGR1'!#REF!)</f>
        <v/>
      </c>
      <c r="D31" s="343" t="str">
        <f>IF(Tabla1[[#This Row],[Código_Actividad]]="","",'Formulario PPGR1'!#REF!)</f>
        <v/>
      </c>
      <c r="E31" s="343" t="str">
        <f>IF(Tabla1[[#This Row],[Código_Actividad]]="","",'Formulario PPGR1'!#REF!)</f>
        <v/>
      </c>
      <c r="F31" s="343" t="str">
        <f>IF(Tabla1[[#This Row],[Código_Actividad]]="","",'Formulario PPGR1'!#REF!)</f>
        <v/>
      </c>
      <c r="G31" s="344"/>
      <c r="H31" s="345" t="str">
        <f>IFERROR(VLOOKUP(Tabla1[[#This Row],[Código_Actividad]],'Formulario PPGR2'!$C$9:$D$1048576,2,FALSE),"")</f>
        <v/>
      </c>
      <c r="I31" s="346" t="str">
        <f>IFERROR(VLOOKUP(Tabla1[[#This Row],[Código_Actividad]],Tabla2[[Código]:[Total de Acciones ]],15,FALSE),"")</f>
        <v/>
      </c>
      <c r="J31" s="347"/>
      <c r="K31" s="348" t="str">
        <f>IFERROR(VLOOKUP($J31,LSIns!$B$5:$C$45,2,FALSE),"")</f>
        <v/>
      </c>
      <c r="L31" s="349"/>
      <c r="M31" s="348" t="str">
        <f>IFERROR(VLOOKUP($L31,#REF!,2,FALSE),"")</f>
        <v/>
      </c>
      <c r="N31" s="353"/>
      <c r="O31" s="199"/>
      <c r="P31" s="350">
        <f t="shared" si="1"/>
        <v>0</v>
      </c>
      <c r="Q31" s="351"/>
      <c r="R31" s="347"/>
      <c r="S31" s="56"/>
      <c r="T31" s="56"/>
    </row>
    <row r="32" spans="2:20" x14ac:dyDescent="0.25">
      <c r="B32" s="343" t="e">
        <f>IF(Tabla1[[#This Row],[Código_Actividad]]="","",CONCATENATE(Tabla1[[#This Row],[POA]],".",Tabla1[[#This Row],[SRS]],".",Tabla1[[#This Row],[AREA]],".",Tabla1[[#This Row],[TIPO]]))</f>
        <v>#REF!</v>
      </c>
      <c r="C32" s="343" t="e">
        <f>IF(Tabla1[[#This Row],[Código_Actividad]]="","",'Formulario PPGR1'!#REF!)</f>
        <v>#REF!</v>
      </c>
      <c r="D32" s="343" t="e">
        <f>IF(Tabla1[[#This Row],[Código_Actividad]]="","",'Formulario PPGR1'!#REF!)</f>
        <v>#REF!</v>
      </c>
      <c r="E32" s="343" t="e">
        <f>IF(Tabla1[[#This Row],[Código_Actividad]]="","",'Formulario PPGR1'!#REF!)</f>
        <v>#REF!</v>
      </c>
      <c r="F32" s="343" t="e">
        <f>IF(Tabla1[[#This Row],[Código_Actividad]]="","",'Formulario PPGR1'!#REF!)</f>
        <v>#REF!</v>
      </c>
      <c r="G32" s="344" t="s">
        <v>1372</v>
      </c>
      <c r="H32" s="345" t="str">
        <f>IFERROR(VLOOKUP(Tabla1[[#This Row],[Código_Actividad]],'Formulario PPGR2'!$C$9:$D$1048576,2,FALSE),"")</f>
        <v>Socialización de resultados monitoreo del POA</v>
      </c>
      <c r="I32" s="346">
        <f>IFERROR(VLOOKUP(Tabla1[[#This Row],[Código_Actividad]],Tabla2[[Código]:[Total de Acciones ]],15,FALSE),"")</f>
        <v>3</v>
      </c>
      <c r="J32" s="347" t="s">
        <v>1894</v>
      </c>
      <c r="K32" s="348" t="str">
        <f>IFERROR(VLOOKUP($J32,LSIns!$B$5:$C$45,2,FALSE),"")</f>
        <v/>
      </c>
      <c r="L32" s="349"/>
      <c r="M32" s="348" t="s">
        <v>1893</v>
      </c>
      <c r="N32" s="353">
        <v>0.4</v>
      </c>
      <c r="O32" s="199">
        <v>250</v>
      </c>
      <c r="P32" s="350">
        <f t="shared" si="1"/>
        <v>100</v>
      </c>
      <c r="Q32" s="351" t="s">
        <v>2114</v>
      </c>
      <c r="R32" s="347" t="s">
        <v>923</v>
      </c>
      <c r="S32" s="56"/>
      <c r="T32" s="56"/>
    </row>
    <row r="33" spans="2:20" x14ac:dyDescent="0.25">
      <c r="B33" s="343" t="str">
        <f>IF(Tabla1[[#This Row],[Código_Actividad]]="","",CONCATENATE(Tabla1[[#This Row],[POA]],".",Tabla1[[#This Row],[SRS]],".",Tabla1[[#This Row],[AREA]],".",Tabla1[[#This Row],[TIPO]]))</f>
        <v/>
      </c>
      <c r="C33" s="343" t="str">
        <f>IF(Tabla1[[#This Row],[Código_Actividad]]="","",'Formulario PPGR1'!#REF!)</f>
        <v/>
      </c>
      <c r="D33" s="343" t="str">
        <f>IF(Tabla1[[#This Row],[Código_Actividad]]="","",'Formulario PPGR1'!#REF!)</f>
        <v/>
      </c>
      <c r="E33" s="343" t="str">
        <f>IF(Tabla1[[#This Row],[Código_Actividad]]="","",'Formulario PPGR1'!#REF!)</f>
        <v/>
      </c>
      <c r="F33" s="343" t="str">
        <f>IF(Tabla1[[#This Row],[Código_Actividad]]="","",'Formulario PPGR1'!#REF!)</f>
        <v/>
      </c>
      <c r="G33" s="344"/>
      <c r="H33" s="345" t="str">
        <f>IFERROR(VLOOKUP(Tabla1[[#This Row],[Código_Actividad]],'Formulario PPGR2'!$C$9:$D$1048576,2,FALSE),"")</f>
        <v/>
      </c>
      <c r="I33" s="346" t="str">
        <f>IFERROR(VLOOKUP(Tabla1[[#This Row],[Código_Actividad]],Tabla2[[Código]:[Total de Acciones ]],15,FALSE),"")</f>
        <v/>
      </c>
      <c r="J33" s="347" t="s">
        <v>1899</v>
      </c>
      <c r="K33" s="348" t="str">
        <f>IFERROR(VLOOKUP($J33,LSIns!$B$5:$C$45,2,FALSE),"")</f>
        <v/>
      </c>
      <c r="L33" s="349"/>
      <c r="M33" s="348" t="s">
        <v>1900</v>
      </c>
      <c r="N33" s="353">
        <v>0.5</v>
      </c>
      <c r="O33" s="199">
        <v>84</v>
      </c>
      <c r="P33" s="350">
        <f t="shared" si="1"/>
        <v>42</v>
      </c>
      <c r="Q33" s="351"/>
      <c r="R33" s="347"/>
      <c r="S33" s="56"/>
      <c r="T33" s="56"/>
    </row>
    <row r="34" spans="2:20" x14ac:dyDescent="0.25">
      <c r="B34" s="343" t="str">
        <f>IF(Tabla1[[#This Row],[Código_Actividad]]="","",CONCATENATE(Tabla1[[#This Row],[POA]],".",Tabla1[[#This Row],[SRS]],".",Tabla1[[#This Row],[AREA]],".",Tabla1[[#This Row],[TIPO]]))</f>
        <v/>
      </c>
      <c r="C34" s="343" t="str">
        <f>IF(Tabla1[[#This Row],[Código_Actividad]]="","",'Formulario PPGR1'!#REF!)</f>
        <v/>
      </c>
      <c r="D34" s="343" t="str">
        <f>IF(Tabla1[[#This Row],[Código_Actividad]]="","",'Formulario PPGR1'!#REF!)</f>
        <v/>
      </c>
      <c r="E34" s="343" t="str">
        <f>IF(Tabla1[[#This Row],[Código_Actividad]]="","",'Formulario PPGR1'!#REF!)</f>
        <v/>
      </c>
      <c r="F34" s="343" t="str">
        <f>IF(Tabla1[[#This Row],[Código_Actividad]]="","",'Formulario PPGR1'!#REF!)</f>
        <v/>
      </c>
      <c r="G34" s="344"/>
      <c r="H34" s="345" t="str">
        <f>IFERROR(VLOOKUP(Tabla1[[#This Row],[Código_Actividad]],'Formulario PPGR2'!$C$9:$D$1048576,2,FALSE),"")</f>
        <v/>
      </c>
      <c r="I34" s="346" t="str">
        <f>IFERROR(VLOOKUP(Tabla1[[#This Row],[Código_Actividad]],Tabla2[[Código]:[Total de Acciones ]],15,FALSE),"")</f>
        <v/>
      </c>
      <c r="J34" s="347"/>
      <c r="K34" s="348" t="str">
        <f>IFERROR(VLOOKUP($J34,LSIns!$B$5:$C$45,2,FALSE),"")</f>
        <v/>
      </c>
      <c r="L34" s="349"/>
      <c r="M34" s="348" t="str">
        <f>IFERROR(VLOOKUP($L34,#REF!,2,FALSE),"")</f>
        <v/>
      </c>
      <c r="N34" s="353"/>
      <c r="O34" s="199"/>
      <c r="P34" s="350">
        <f t="shared" si="1"/>
        <v>0</v>
      </c>
      <c r="Q34" s="351"/>
      <c r="R34" s="347"/>
      <c r="S34" s="56"/>
      <c r="T34" s="56"/>
    </row>
    <row r="35" spans="2:20" x14ac:dyDescent="0.25">
      <c r="B35" s="343" t="e">
        <f>IF(Tabla1[[#This Row],[Código_Actividad]]="","",CONCATENATE(Tabla1[[#This Row],[POA]],".",Tabla1[[#This Row],[SRS]],".",Tabla1[[#This Row],[AREA]],".",Tabla1[[#This Row],[TIPO]]))</f>
        <v>#REF!</v>
      </c>
      <c r="C35" s="343" t="e">
        <f>IF(Tabla1[[#This Row],[Código_Actividad]]="","",'Formulario PPGR1'!#REF!)</f>
        <v>#REF!</v>
      </c>
      <c r="D35" s="343" t="e">
        <f>IF(Tabla1[[#This Row],[Código_Actividad]]="","",'Formulario PPGR1'!#REF!)</f>
        <v>#REF!</v>
      </c>
      <c r="E35" s="343" t="e">
        <f>IF(Tabla1[[#This Row],[Código_Actividad]]="","",'Formulario PPGR1'!#REF!)</f>
        <v>#REF!</v>
      </c>
      <c r="F35" s="343" t="e">
        <f>IF(Tabla1[[#This Row],[Código_Actividad]]="","",'Formulario PPGR1'!#REF!)</f>
        <v>#REF!</v>
      </c>
      <c r="G35" s="344" t="s">
        <v>1373</v>
      </c>
      <c r="H35" s="345" t="str">
        <f>IFERROR(VLOOKUP(Tabla1[[#This Row],[Código_Actividad]],'Formulario PPGR2'!$C$9:$D$1048576,2,FALSE),"")</f>
        <v>Monitoreo del Dashboard de Gestión PN/NE</v>
      </c>
      <c r="I35" s="346">
        <f>IFERROR(VLOOKUP(Tabla1[[#This Row],[Código_Actividad]],Tabla2[[Código]:[Total de Acciones ]],15,FALSE),"")</f>
        <v>4</v>
      </c>
      <c r="J35" s="347" t="s">
        <v>1901</v>
      </c>
      <c r="K35" s="348" t="str">
        <f>IFERROR(VLOOKUP($J35,LSIns!$B$5:$C$45,2,FALSE),"")</f>
        <v/>
      </c>
      <c r="L35" s="349"/>
      <c r="M35" s="348" t="str">
        <f>IFERROR(VLOOKUP($L35,#REF!,2,FALSE),"")</f>
        <v/>
      </c>
      <c r="N35" s="353"/>
      <c r="O35" s="199"/>
      <c r="P35" s="350">
        <f t="shared" si="1"/>
        <v>0</v>
      </c>
      <c r="Q35" s="351"/>
      <c r="R35" s="347"/>
      <c r="S35" s="56"/>
      <c r="T35" s="56"/>
    </row>
    <row r="36" spans="2:20" x14ac:dyDescent="0.25">
      <c r="B36" s="343" t="str">
        <f>IF(Tabla1[[#This Row],[Código_Actividad]]="","",CONCATENATE(Tabla1[[#This Row],[POA]],".",Tabla1[[#This Row],[SRS]],".",Tabla1[[#This Row],[AREA]],".",Tabla1[[#This Row],[TIPO]]))</f>
        <v/>
      </c>
      <c r="C36" s="343" t="str">
        <f>IF(Tabla1[[#This Row],[Código_Actividad]]="","",'Formulario PPGR1'!#REF!)</f>
        <v/>
      </c>
      <c r="D36" s="343" t="str">
        <f>IF(Tabla1[[#This Row],[Código_Actividad]]="","",'Formulario PPGR1'!#REF!)</f>
        <v/>
      </c>
      <c r="E36" s="343" t="str">
        <f>IF(Tabla1[[#This Row],[Código_Actividad]]="","",'Formulario PPGR1'!#REF!)</f>
        <v/>
      </c>
      <c r="F36" s="343" t="str">
        <f>IF(Tabla1[[#This Row],[Código_Actividad]]="","",'Formulario PPGR1'!#REF!)</f>
        <v/>
      </c>
      <c r="G36" s="344"/>
      <c r="H36" s="345" t="str">
        <f>IFERROR(VLOOKUP(Tabla1[[#This Row],[Código_Actividad]],'Formulario PPGR2'!$C$9:$D$1048576,2,FALSE),"")</f>
        <v/>
      </c>
      <c r="I36" s="346" t="str">
        <f>IFERROR(VLOOKUP(Tabla1[[#This Row],[Código_Actividad]],Tabla2[[Código]:[Total de Acciones ]],15,FALSE),"")</f>
        <v/>
      </c>
      <c r="J36" s="347"/>
      <c r="K36" s="348" t="str">
        <f>IFERROR(VLOOKUP($J36,LSIns!$B$5:$C$45,2,FALSE),"")</f>
        <v/>
      </c>
      <c r="L36" s="349"/>
      <c r="M36" s="348" t="str">
        <f>IFERROR(VLOOKUP($L36,#REF!,2,FALSE),"")</f>
        <v/>
      </c>
      <c r="N36" s="353"/>
      <c r="O36" s="199"/>
      <c r="P36" s="350">
        <f t="shared" si="1"/>
        <v>0</v>
      </c>
      <c r="Q36" s="351"/>
      <c r="R36" s="347"/>
      <c r="S36" s="56"/>
      <c r="T36" s="56"/>
    </row>
    <row r="37" spans="2:20" x14ac:dyDescent="0.25">
      <c r="B37" s="343" t="e">
        <f>IF(Tabla1[[#This Row],[Código_Actividad]]="","",CONCATENATE(Tabla1[[#This Row],[POA]],".",Tabla1[[#This Row],[SRS]],".",Tabla1[[#This Row],[AREA]],".",Tabla1[[#This Row],[TIPO]]))</f>
        <v>#REF!</v>
      </c>
      <c r="C37" s="343" t="e">
        <f>IF(Tabla1[[#This Row],[Código_Actividad]]="","",'Formulario PPGR1'!#REF!)</f>
        <v>#REF!</v>
      </c>
      <c r="D37" s="343" t="e">
        <f>IF(Tabla1[[#This Row],[Código_Actividad]]="","",'Formulario PPGR1'!#REF!)</f>
        <v>#REF!</v>
      </c>
      <c r="E37" s="343" t="e">
        <f>IF(Tabla1[[#This Row],[Código_Actividad]]="","",'Formulario PPGR1'!#REF!)</f>
        <v>#REF!</v>
      </c>
      <c r="F37" s="343" t="e">
        <f>IF(Tabla1[[#This Row],[Código_Actividad]]="","",'Formulario PPGR1'!#REF!)</f>
        <v>#REF!</v>
      </c>
      <c r="G37" s="344" t="s">
        <v>1374</v>
      </c>
      <c r="H37" s="345" t="str">
        <f>IFERROR(VLOOKUP(Tabla1[[#This Row],[Código_Actividad]],'Formulario PPGR2'!$C$9:$D$1048576,2,FALSE),"")</f>
        <v xml:space="preserve">Implementación del Modelo de Gestión </v>
      </c>
      <c r="I37" s="346">
        <f>IFERROR(VLOOKUP(Tabla1[[#This Row],[Código_Actividad]],Tabla2[[Código]:[Total de Acciones ]],15,FALSE),"")</f>
        <v>1</v>
      </c>
      <c r="J37" s="347" t="s">
        <v>1894</v>
      </c>
      <c r="K37" s="348" t="s">
        <v>1902</v>
      </c>
      <c r="L37" s="349"/>
      <c r="M37" s="348" t="s">
        <v>1893</v>
      </c>
      <c r="N37" s="353">
        <v>0.2</v>
      </c>
      <c r="O37" s="199">
        <v>250</v>
      </c>
      <c r="P37" s="350">
        <f t="shared" si="1"/>
        <v>50</v>
      </c>
      <c r="Q37" s="351" t="s">
        <v>2114</v>
      </c>
      <c r="R37" s="347" t="s">
        <v>923</v>
      </c>
      <c r="S37" s="56"/>
      <c r="T37" s="56"/>
    </row>
    <row r="38" spans="2:20" x14ac:dyDescent="0.25">
      <c r="B38" s="343" t="str">
        <f>IF(Tabla1[[#This Row],[Código_Actividad]]="","",CONCATENATE(Tabla1[[#This Row],[POA]],".",Tabla1[[#This Row],[SRS]],".",Tabla1[[#This Row],[AREA]],".",Tabla1[[#This Row],[TIPO]]))</f>
        <v/>
      </c>
      <c r="C38" s="343" t="str">
        <f>IF(Tabla1[[#This Row],[Código_Actividad]]="","",'Formulario PPGR1'!#REF!)</f>
        <v/>
      </c>
      <c r="D38" s="343" t="str">
        <f>IF(Tabla1[[#This Row],[Código_Actividad]]="","",'Formulario PPGR1'!#REF!)</f>
        <v/>
      </c>
      <c r="E38" s="343" t="str">
        <f>IF(Tabla1[[#This Row],[Código_Actividad]]="","",'Formulario PPGR1'!#REF!)</f>
        <v/>
      </c>
      <c r="F38" s="343" t="str">
        <f>IF(Tabla1[[#This Row],[Código_Actividad]]="","",'Formulario PPGR1'!#REF!)</f>
        <v/>
      </c>
      <c r="G38" s="344"/>
      <c r="H38" s="345" t="str">
        <f>IFERROR(VLOOKUP(Tabla1[[#This Row],[Código_Actividad]],'Formulario PPGR2'!$C$9:$D$1048576,2,FALSE),"")</f>
        <v/>
      </c>
      <c r="I38" s="346" t="str">
        <f>IFERROR(VLOOKUP(Tabla1[[#This Row],[Código_Actividad]],Tabla2[[Código]:[Total de Acciones ]],15,FALSE),"")</f>
        <v/>
      </c>
      <c r="J38" s="347" t="s">
        <v>1903</v>
      </c>
      <c r="K38" s="348" t="s">
        <v>1902</v>
      </c>
      <c r="L38" s="349"/>
      <c r="M38" s="348" t="s">
        <v>1906</v>
      </c>
      <c r="N38" s="353">
        <v>0.1</v>
      </c>
      <c r="O38" s="199">
        <v>648</v>
      </c>
      <c r="P38" s="350">
        <f t="shared" si="1"/>
        <v>64.8</v>
      </c>
      <c r="Q38" s="351" t="s">
        <v>2114</v>
      </c>
      <c r="R38" s="347" t="s">
        <v>925</v>
      </c>
      <c r="S38" s="56"/>
      <c r="T38" s="56"/>
    </row>
    <row r="39" spans="2:20" x14ac:dyDescent="0.25">
      <c r="B39" s="343" t="str">
        <f>IF(Tabla1[[#This Row],[Código_Actividad]]="","",CONCATENATE(Tabla1[[#This Row],[POA]],".",Tabla1[[#This Row],[SRS]],".",Tabla1[[#This Row],[AREA]],".",Tabla1[[#This Row],[TIPO]]))</f>
        <v/>
      </c>
      <c r="C39" s="343" t="str">
        <f>IF(Tabla1[[#This Row],[Código_Actividad]]="","",'Formulario PPGR1'!#REF!)</f>
        <v/>
      </c>
      <c r="D39" s="343" t="str">
        <f>IF(Tabla1[[#This Row],[Código_Actividad]]="","",'Formulario PPGR1'!#REF!)</f>
        <v/>
      </c>
      <c r="E39" s="343" t="str">
        <f>IF(Tabla1[[#This Row],[Código_Actividad]]="","",'Formulario PPGR1'!#REF!)</f>
        <v/>
      </c>
      <c r="F39" s="343" t="str">
        <f>IF(Tabla1[[#This Row],[Código_Actividad]]="","",'Formulario PPGR1'!#REF!)</f>
        <v/>
      </c>
      <c r="G39" s="344"/>
      <c r="H39" s="345" t="str">
        <f>IFERROR(VLOOKUP(Tabla1[[#This Row],[Código_Actividad]],'Formulario PPGR2'!$C$9:$D$1048576,2,FALSE),"")</f>
        <v/>
      </c>
      <c r="I39" s="346" t="str">
        <f>IFERROR(VLOOKUP(Tabla1[[#This Row],[Código_Actividad]],Tabla2[[Código]:[Total de Acciones ]],15,FALSE),"")</f>
        <v/>
      </c>
      <c r="J39" s="347"/>
      <c r="K39" s="348" t="str">
        <f>IFERROR(VLOOKUP($J39,LSIns!$B$5:$C$45,2,FALSE),"")</f>
        <v/>
      </c>
      <c r="L39" s="349"/>
      <c r="M39" s="348" t="str">
        <f>IFERROR(VLOOKUP($L39,#REF!,2,FALSE),"")</f>
        <v/>
      </c>
      <c r="N39" s="353"/>
      <c r="O39" s="199"/>
      <c r="P39" s="350">
        <f t="shared" si="1"/>
        <v>0</v>
      </c>
      <c r="Q39" s="351"/>
      <c r="R39" s="347"/>
      <c r="S39" s="56"/>
      <c r="T39" s="56"/>
    </row>
    <row r="40" spans="2:20" x14ac:dyDescent="0.25">
      <c r="B40" s="343" t="e">
        <f>IF(Tabla1[[#This Row],[Código_Actividad]]="","",CONCATENATE(Tabla1[[#This Row],[POA]],".",Tabla1[[#This Row],[SRS]],".",Tabla1[[#This Row],[AREA]],".",Tabla1[[#This Row],[TIPO]]))</f>
        <v>#REF!</v>
      </c>
      <c r="C40" s="343" t="e">
        <f>IF(Tabla1[[#This Row],[Código_Actividad]]="","",'Formulario PPGR1'!#REF!)</f>
        <v>#REF!</v>
      </c>
      <c r="D40" s="343" t="e">
        <f>IF(Tabla1[[#This Row],[Código_Actividad]]="","",'Formulario PPGR1'!#REF!)</f>
        <v>#REF!</v>
      </c>
      <c r="E40" s="343" t="e">
        <f>IF(Tabla1[[#This Row],[Código_Actividad]]="","",'Formulario PPGR1'!#REF!)</f>
        <v>#REF!</v>
      </c>
      <c r="F40" s="343" t="e">
        <f>IF(Tabla1[[#This Row],[Código_Actividad]]="","",'Formulario PPGR1'!#REF!)</f>
        <v>#REF!</v>
      </c>
      <c r="G40" s="344" t="s">
        <v>1375</v>
      </c>
      <c r="H40" s="345" t="str">
        <f>IFERROR(VLOOKUP(Tabla1[[#This Row],[Código_Actividad]],'Formulario PPGR2'!$C$9:$D$1048576,2,FALSE),"")</f>
        <v>Capacitación Autodiagnostico CAF para CEAS</v>
      </c>
      <c r="I40" s="346">
        <f>IFERROR(VLOOKUP(Tabla1[[#This Row],[Código_Actividad]],Tabla2[[Código]:[Total de Acciones ]],15,FALSE),"")</f>
        <v>3</v>
      </c>
      <c r="J40" s="347" t="s">
        <v>1896</v>
      </c>
      <c r="K40" s="348" t="s">
        <v>1902</v>
      </c>
      <c r="L40" s="349"/>
      <c r="M40" s="348" t="s">
        <v>1892</v>
      </c>
      <c r="N40" s="353">
        <v>3</v>
      </c>
      <c r="O40" s="199">
        <v>7500</v>
      </c>
      <c r="P40" s="350">
        <f t="shared" si="1"/>
        <v>22500</v>
      </c>
      <c r="Q40" s="351" t="s">
        <v>2115</v>
      </c>
      <c r="R40" s="347" t="s">
        <v>925</v>
      </c>
      <c r="S40" s="56"/>
      <c r="T40" s="56"/>
    </row>
    <row r="41" spans="2:20" x14ac:dyDescent="0.25">
      <c r="B41" s="343" t="str">
        <f>IF(Tabla1[[#This Row],[Código_Actividad]]="","",CONCATENATE(Tabla1[[#This Row],[POA]],".",Tabla1[[#This Row],[SRS]],".",Tabla1[[#This Row],[AREA]],".",Tabla1[[#This Row],[TIPO]]))</f>
        <v/>
      </c>
      <c r="C41" s="343" t="str">
        <f>IF(Tabla1[[#This Row],[Código_Actividad]]="","",'Formulario PPGR1'!#REF!)</f>
        <v/>
      </c>
      <c r="D41" s="343" t="str">
        <f>IF(Tabla1[[#This Row],[Código_Actividad]]="","",'Formulario PPGR1'!#REF!)</f>
        <v/>
      </c>
      <c r="E41" s="343" t="str">
        <f>IF(Tabla1[[#This Row],[Código_Actividad]]="","",'Formulario PPGR1'!#REF!)</f>
        <v/>
      </c>
      <c r="F41" s="343" t="str">
        <f>IF(Tabla1[[#This Row],[Código_Actividad]]="","",'Formulario PPGR1'!#REF!)</f>
        <v/>
      </c>
      <c r="G41" s="344"/>
      <c r="H41" s="345" t="str">
        <f>IFERROR(VLOOKUP(Tabla1[[#This Row],[Código_Actividad]],'Formulario PPGR2'!$C$9:$D$1048576,2,FALSE),"")</f>
        <v/>
      </c>
      <c r="I41" s="346" t="str">
        <f>IFERROR(VLOOKUP(Tabla1[[#This Row],[Código_Actividad]],Tabla2[[Código]:[Total de Acciones ]],15,FALSE),"")</f>
        <v/>
      </c>
      <c r="J41" s="347" t="s">
        <v>1894</v>
      </c>
      <c r="K41" s="348" t="s">
        <v>1902</v>
      </c>
      <c r="L41" s="349"/>
      <c r="M41" s="348" t="s">
        <v>1893</v>
      </c>
      <c r="N41" s="353">
        <v>0.12</v>
      </c>
      <c r="O41" s="199">
        <v>250</v>
      </c>
      <c r="P41" s="350">
        <f t="shared" si="1"/>
        <v>30</v>
      </c>
      <c r="Q41" s="351" t="s">
        <v>2114</v>
      </c>
      <c r="R41" s="347" t="s">
        <v>923</v>
      </c>
      <c r="S41" s="56"/>
      <c r="T41" s="56"/>
    </row>
    <row r="42" spans="2:20" x14ac:dyDescent="0.25">
      <c r="B42" s="343" t="str">
        <f>IF(Tabla1[[#This Row],[Código_Actividad]]="","",CONCATENATE(Tabla1[[#This Row],[POA]],".",Tabla1[[#This Row],[SRS]],".",Tabla1[[#This Row],[AREA]],".",Tabla1[[#This Row],[TIPO]]))</f>
        <v/>
      </c>
      <c r="C42" s="343" t="str">
        <f>IF(Tabla1[[#This Row],[Código_Actividad]]="","",'Formulario PPGR1'!#REF!)</f>
        <v/>
      </c>
      <c r="D42" s="343" t="str">
        <f>IF(Tabla1[[#This Row],[Código_Actividad]]="","",'Formulario PPGR1'!#REF!)</f>
        <v/>
      </c>
      <c r="E42" s="343" t="str">
        <f>IF(Tabla1[[#This Row],[Código_Actividad]]="","",'Formulario PPGR1'!#REF!)</f>
        <v/>
      </c>
      <c r="F42" s="343" t="str">
        <f>IF(Tabla1[[#This Row],[Código_Actividad]]="","",'Formulario PPGR1'!#REF!)</f>
        <v/>
      </c>
      <c r="G42" s="344"/>
      <c r="H42" s="345" t="str">
        <f>IFERROR(VLOOKUP(Tabla1[[#This Row],[Código_Actividad]],'Formulario PPGR2'!$C$9:$D$1048576,2,FALSE),"")</f>
        <v/>
      </c>
      <c r="I42" s="346" t="str">
        <f>IFERROR(VLOOKUP(Tabla1[[#This Row],[Código_Actividad]],Tabla2[[Código]:[Total de Acciones ]],15,FALSE),"")</f>
        <v/>
      </c>
      <c r="J42" s="347" t="s">
        <v>1899</v>
      </c>
      <c r="K42" s="348" t="s">
        <v>1902</v>
      </c>
      <c r="L42" s="349"/>
      <c r="M42" s="348" t="s">
        <v>1900</v>
      </c>
      <c r="N42" s="353">
        <v>0.3</v>
      </c>
      <c r="O42" s="199">
        <v>84</v>
      </c>
      <c r="P42" s="350">
        <f t="shared" si="1"/>
        <v>25.2</v>
      </c>
      <c r="Q42" s="351"/>
      <c r="R42" s="347"/>
      <c r="S42" s="56"/>
      <c r="T42" s="56"/>
    </row>
    <row r="43" spans="2:20" x14ac:dyDescent="0.25">
      <c r="B43" s="343" t="e">
        <f>IF(Tabla1[[#This Row],[Código_Actividad]]="","",CONCATENATE(Tabla1[[#This Row],[POA]],".",Tabla1[[#This Row],[SRS]],".",Tabla1[[#This Row],[AREA]],".",Tabla1[[#This Row],[TIPO]]))</f>
        <v>#REF!</v>
      </c>
      <c r="C43" s="343" t="e">
        <f>IF(Tabla1[[#This Row],[Código_Actividad]]="","",'Formulario PPGR1'!#REF!)</f>
        <v>#REF!</v>
      </c>
      <c r="D43" s="343" t="e">
        <f>IF(Tabla1[[#This Row],[Código_Actividad]]="","",'Formulario PPGR1'!#REF!)</f>
        <v>#REF!</v>
      </c>
      <c r="E43" s="343" t="e">
        <f>IF(Tabla1[[#This Row],[Código_Actividad]]="","",'Formulario PPGR1'!#REF!)</f>
        <v>#REF!</v>
      </c>
      <c r="F43" s="343" t="e">
        <f>IF(Tabla1[[#This Row],[Código_Actividad]]="","",'Formulario PPGR1'!#REF!)</f>
        <v>#REF!</v>
      </c>
      <c r="G43" s="344" t="s">
        <v>1376</v>
      </c>
      <c r="H43" s="345" t="str">
        <f>IFERROR(VLOOKUP(Tabla1[[#This Row],[Código_Actividad]],'Formulario PPGR2'!$C$9:$D$1048576,2,FALSE),"")</f>
        <v>Seguimiento a la implementación de CAF y Carta Compromiso Ciudadano en la Red</v>
      </c>
      <c r="I43" s="346">
        <f>IFERROR(VLOOKUP(Tabla1[[#This Row],[Código_Actividad]],Tabla2[[Código]:[Total de Acciones ]],15,FALSE),"")</f>
        <v>4</v>
      </c>
      <c r="J43" s="347" t="s">
        <v>1894</v>
      </c>
      <c r="K43" s="348" t="s">
        <v>1902</v>
      </c>
      <c r="L43" s="349"/>
      <c r="M43" s="348" t="s">
        <v>1893</v>
      </c>
      <c r="N43" s="353">
        <v>0.03</v>
      </c>
      <c r="O43" s="199">
        <v>250</v>
      </c>
      <c r="P43" s="350">
        <f t="shared" si="1"/>
        <v>7.5</v>
      </c>
      <c r="Q43" s="351" t="s">
        <v>2114</v>
      </c>
      <c r="R43" s="347" t="s">
        <v>923</v>
      </c>
      <c r="S43" s="56"/>
      <c r="T43" s="56"/>
    </row>
    <row r="44" spans="2:20" x14ac:dyDescent="0.25">
      <c r="B44" s="343" t="str">
        <f>IF(Tabla1[[#This Row],[Código_Actividad]]="","",CONCATENATE(Tabla1[[#This Row],[POA]],".",Tabla1[[#This Row],[SRS]],".",Tabla1[[#This Row],[AREA]],".",Tabla1[[#This Row],[TIPO]]))</f>
        <v/>
      </c>
      <c r="C44" s="343" t="str">
        <f>IF(Tabla1[[#This Row],[Código_Actividad]]="","",'Formulario PPGR1'!#REF!)</f>
        <v/>
      </c>
      <c r="D44" s="343" t="str">
        <f>IF(Tabla1[[#This Row],[Código_Actividad]]="","",'Formulario PPGR1'!#REF!)</f>
        <v/>
      </c>
      <c r="E44" s="343" t="str">
        <f>IF(Tabla1[[#This Row],[Código_Actividad]]="","",'Formulario PPGR1'!#REF!)</f>
        <v/>
      </c>
      <c r="F44" s="343" t="str">
        <f>IF(Tabla1[[#This Row],[Código_Actividad]]="","",'Formulario PPGR1'!#REF!)</f>
        <v/>
      </c>
      <c r="G44" s="344"/>
      <c r="H44" s="345" t="str">
        <f>IFERROR(VLOOKUP(Tabla1[[#This Row],[Código_Actividad]],'Formulario PPGR2'!$C$9:$D$1048576,2,FALSE),"")</f>
        <v/>
      </c>
      <c r="I44" s="346" t="str">
        <f>IFERROR(VLOOKUP(Tabla1[[#This Row],[Código_Actividad]],Tabla2[[Código]:[Total de Acciones ]],15,FALSE),"")</f>
        <v/>
      </c>
      <c r="J44" s="347" t="s">
        <v>1903</v>
      </c>
      <c r="K44" s="348" t="s">
        <v>1902</v>
      </c>
      <c r="L44" s="349"/>
      <c r="M44" s="348" t="s">
        <v>1906</v>
      </c>
      <c r="N44" s="353">
        <v>0.3</v>
      </c>
      <c r="O44" s="199">
        <v>648</v>
      </c>
      <c r="P44" s="350">
        <f t="shared" si="1"/>
        <v>194.4</v>
      </c>
      <c r="Q44" s="351" t="s">
        <v>2114</v>
      </c>
      <c r="R44" s="347" t="s">
        <v>925</v>
      </c>
      <c r="S44" s="56"/>
      <c r="T44" s="56"/>
    </row>
    <row r="45" spans="2:20" x14ac:dyDescent="0.25">
      <c r="B45" s="343" t="str">
        <f>IF(Tabla1[[#This Row],[Código_Actividad]]="","",CONCATENATE(Tabla1[[#This Row],[POA]],".",Tabla1[[#This Row],[SRS]],".",Tabla1[[#This Row],[AREA]],".",Tabla1[[#This Row],[TIPO]]))</f>
        <v/>
      </c>
      <c r="C45" s="343" t="str">
        <f>IF(Tabla1[[#This Row],[Código_Actividad]]="","",'Formulario PPGR1'!#REF!)</f>
        <v/>
      </c>
      <c r="D45" s="343" t="str">
        <f>IF(Tabla1[[#This Row],[Código_Actividad]]="","",'Formulario PPGR1'!#REF!)</f>
        <v/>
      </c>
      <c r="E45" s="343" t="str">
        <f>IF(Tabla1[[#This Row],[Código_Actividad]]="","",'Formulario PPGR1'!#REF!)</f>
        <v/>
      </c>
      <c r="F45" s="343" t="str">
        <f>IF(Tabla1[[#This Row],[Código_Actividad]]="","",'Formulario PPGR1'!#REF!)</f>
        <v/>
      </c>
      <c r="G45" s="344"/>
      <c r="H45" s="345" t="str">
        <f>IFERROR(VLOOKUP(Tabla1[[#This Row],[Código_Actividad]],'Formulario PPGR2'!$C$9:$D$1048576,2,FALSE),"")</f>
        <v/>
      </c>
      <c r="I45" s="346" t="str">
        <f>IFERROR(VLOOKUP(Tabla1[[#This Row],[Código_Actividad]],Tabla2[[Código]:[Total de Acciones ]],15,FALSE),"")</f>
        <v/>
      </c>
      <c r="J45" s="347"/>
      <c r="K45" s="348" t="str">
        <f>IFERROR(VLOOKUP($J45,LSIns!$B$5:$C$45,2,FALSE),"")</f>
        <v/>
      </c>
      <c r="L45" s="349"/>
      <c r="M45" s="348" t="str">
        <f>IFERROR(VLOOKUP($L45,#REF!,2,FALSE),"")</f>
        <v/>
      </c>
      <c r="N45" s="353"/>
      <c r="O45" s="199"/>
      <c r="P45" s="350">
        <f t="shared" si="1"/>
        <v>0</v>
      </c>
      <c r="Q45" s="351"/>
      <c r="R45" s="347"/>
      <c r="S45" s="56"/>
      <c r="T45" s="56"/>
    </row>
    <row r="46" spans="2:20" x14ac:dyDescent="0.25">
      <c r="B46" s="343" t="e">
        <f>IF(Tabla1[[#This Row],[Código_Actividad]]="","",CONCATENATE(Tabla1[[#This Row],[POA]],".",Tabla1[[#This Row],[SRS]],".",Tabla1[[#This Row],[AREA]],".",Tabla1[[#This Row],[TIPO]]))</f>
        <v>#REF!</v>
      </c>
      <c r="C46" s="343" t="e">
        <f>IF(Tabla1[[#This Row],[Código_Actividad]]="","",'Formulario PPGR1'!#REF!)</f>
        <v>#REF!</v>
      </c>
      <c r="D46" s="343" t="e">
        <f>IF(Tabla1[[#This Row],[Código_Actividad]]="","",'Formulario PPGR1'!#REF!)</f>
        <v>#REF!</v>
      </c>
      <c r="E46" s="343" t="e">
        <f>IF(Tabla1[[#This Row],[Código_Actividad]]="","",'Formulario PPGR1'!#REF!)</f>
        <v>#REF!</v>
      </c>
      <c r="F46" s="343" t="e">
        <f>IF(Tabla1[[#This Row],[Código_Actividad]]="","",'Formulario PPGR1'!#REF!)</f>
        <v>#REF!</v>
      </c>
      <c r="G46" s="344" t="s">
        <v>1377</v>
      </c>
      <c r="H46" s="345" t="str">
        <f>IFERROR(VLOOKUP(Tabla1[[#This Row],[Código_Actividad]],'Formulario PPGR2'!$C$9:$D$1048576,2,FALSE),"")</f>
        <v>Seguimiento a la implementación del Plan de Mejora CAF</v>
      </c>
      <c r="I46" s="346">
        <f>IFERROR(VLOOKUP(Tabla1[[#This Row],[Código_Actividad]],Tabla2[[Código]:[Total de Acciones ]],15,FALSE),"")</f>
        <v>3</v>
      </c>
      <c r="J46" s="347" t="s">
        <v>1894</v>
      </c>
      <c r="K46" s="348" t="str">
        <f>IFERROR(VLOOKUP($J46,LSIns!$B$5:$C$45,2,FALSE),"")</f>
        <v/>
      </c>
      <c r="L46" s="349"/>
      <c r="M46" s="348" t="s">
        <v>1893</v>
      </c>
      <c r="N46" s="353">
        <v>0.03</v>
      </c>
      <c r="O46" s="199">
        <v>250</v>
      </c>
      <c r="P46" s="350">
        <f t="shared" si="1"/>
        <v>7.5</v>
      </c>
      <c r="Q46" s="351" t="s">
        <v>2114</v>
      </c>
      <c r="R46" s="347" t="s">
        <v>923</v>
      </c>
      <c r="S46" s="56"/>
      <c r="T46" s="56"/>
    </row>
    <row r="47" spans="2:20" x14ac:dyDescent="0.25">
      <c r="B47" s="343" t="str">
        <f>IF(Tabla1[[#This Row],[Código_Actividad]]="","",CONCATENATE(Tabla1[[#This Row],[POA]],".",Tabla1[[#This Row],[SRS]],".",Tabla1[[#This Row],[AREA]],".",Tabla1[[#This Row],[TIPO]]))</f>
        <v/>
      </c>
      <c r="C47" s="343" t="str">
        <f>IF(Tabla1[[#This Row],[Código_Actividad]]="","",'Formulario PPGR1'!#REF!)</f>
        <v/>
      </c>
      <c r="D47" s="343" t="str">
        <f>IF(Tabla1[[#This Row],[Código_Actividad]]="","",'Formulario PPGR1'!#REF!)</f>
        <v/>
      </c>
      <c r="E47" s="343" t="str">
        <f>IF(Tabla1[[#This Row],[Código_Actividad]]="","",'Formulario PPGR1'!#REF!)</f>
        <v/>
      </c>
      <c r="F47" s="343" t="str">
        <f>IF(Tabla1[[#This Row],[Código_Actividad]]="","",'Formulario PPGR1'!#REF!)</f>
        <v/>
      </c>
      <c r="G47" s="344"/>
      <c r="H47" s="345" t="str">
        <f>IFERROR(VLOOKUP(Tabla1[[#This Row],[Código_Actividad]],'Formulario PPGR2'!$C$9:$D$1048576,2,FALSE),"")</f>
        <v/>
      </c>
      <c r="I47" s="346" t="str">
        <f>IFERROR(VLOOKUP(Tabla1[[#This Row],[Código_Actividad]],Tabla2[[Código]:[Total de Acciones ]],15,FALSE),"")</f>
        <v/>
      </c>
      <c r="J47" s="347" t="s">
        <v>1903</v>
      </c>
      <c r="K47" s="348" t="str">
        <f>IFERROR(VLOOKUP($J47,LSIns!$B$5:$C$45,2,FALSE),"")</f>
        <v/>
      </c>
      <c r="L47" s="349"/>
      <c r="M47" s="348" t="s">
        <v>1906</v>
      </c>
      <c r="N47" s="353">
        <v>0.3</v>
      </c>
      <c r="O47" s="199">
        <v>648</v>
      </c>
      <c r="P47" s="350">
        <f t="shared" si="1"/>
        <v>194.4</v>
      </c>
      <c r="Q47" s="351" t="s">
        <v>2114</v>
      </c>
      <c r="R47" s="347" t="s">
        <v>925</v>
      </c>
      <c r="S47" s="56"/>
      <c r="T47" s="56"/>
    </row>
    <row r="48" spans="2:20" x14ac:dyDescent="0.25">
      <c r="B48" s="343" t="str">
        <f>IF(Tabla1[[#This Row],[Código_Actividad]]="","",CONCATENATE(Tabla1[[#This Row],[POA]],".",Tabla1[[#This Row],[SRS]],".",Tabla1[[#This Row],[AREA]],".",Tabla1[[#This Row],[TIPO]]))</f>
        <v/>
      </c>
      <c r="C48" s="343" t="str">
        <f>IF(Tabla1[[#This Row],[Código_Actividad]]="","",'Formulario PPGR1'!#REF!)</f>
        <v/>
      </c>
      <c r="D48" s="343" t="str">
        <f>IF(Tabla1[[#This Row],[Código_Actividad]]="","",'Formulario PPGR1'!#REF!)</f>
        <v/>
      </c>
      <c r="E48" s="343" t="str">
        <f>IF(Tabla1[[#This Row],[Código_Actividad]]="","",'Formulario PPGR1'!#REF!)</f>
        <v/>
      </c>
      <c r="F48" s="343" t="str">
        <f>IF(Tabla1[[#This Row],[Código_Actividad]]="","",'Formulario PPGR1'!#REF!)</f>
        <v/>
      </c>
      <c r="G48" s="344"/>
      <c r="H48" s="345" t="str">
        <f>IFERROR(VLOOKUP(Tabla1[[#This Row],[Código_Actividad]],'Formulario PPGR2'!$C$9:$D$1048576,2,FALSE),"")</f>
        <v/>
      </c>
      <c r="I48" s="346" t="str">
        <f>IFERROR(VLOOKUP(Tabla1[[#This Row],[Código_Actividad]],Tabla2[[Código]:[Total de Acciones ]],15,FALSE),"")</f>
        <v/>
      </c>
      <c r="J48" s="347"/>
      <c r="K48" s="348" t="str">
        <f>IFERROR(VLOOKUP($J48,LSIns!$B$5:$C$45,2,FALSE),"")</f>
        <v/>
      </c>
      <c r="L48" s="349"/>
      <c r="M48" s="348" t="str">
        <f>IFERROR(VLOOKUP($L48,#REF!,2,FALSE),"")</f>
        <v/>
      </c>
      <c r="N48" s="353"/>
      <c r="O48" s="199"/>
      <c r="P48" s="350">
        <f t="shared" si="1"/>
        <v>0</v>
      </c>
      <c r="Q48" s="351"/>
      <c r="R48" s="347"/>
      <c r="S48" s="56"/>
      <c r="T48" s="56"/>
    </row>
    <row r="49" spans="2:20" x14ac:dyDescent="0.25">
      <c r="B49" s="343" t="e">
        <f>IF(Tabla1[[#This Row],[Código_Actividad]]="","",CONCATENATE(Tabla1[[#This Row],[POA]],".",Tabla1[[#This Row],[SRS]],".",Tabla1[[#This Row],[AREA]],".",Tabla1[[#This Row],[TIPO]]))</f>
        <v>#REF!</v>
      </c>
      <c r="C49" s="343" t="e">
        <f>IF(Tabla1[[#This Row],[Código_Actividad]]="","",'Formulario PPGR1'!#REF!)</f>
        <v>#REF!</v>
      </c>
      <c r="D49" s="343" t="e">
        <f>IF(Tabla1[[#This Row],[Código_Actividad]]="","",'Formulario PPGR1'!#REF!)</f>
        <v>#REF!</v>
      </c>
      <c r="E49" s="343" t="e">
        <f>IF(Tabla1[[#This Row],[Código_Actividad]]="","",'Formulario PPGR1'!#REF!)</f>
        <v>#REF!</v>
      </c>
      <c r="F49" s="343" t="e">
        <f>IF(Tabla1[[#This Row],[Código_Actividad]]="","",'Formulario PPGR1'!#REF!)</f>
        <v>#REF!</v>
      </c>
      <c r="G49" s="344" t="s">
        <v>1378</v>
      </c>
      <c r="H49" s="345" t="str">
        <f>IFERROR(VLOOKUP(Tabla1[[#This Row],[Código_Actividad]],'Formulario PPGR2'!$C$9:$D$1048576,2,FALSE),"")</f>
        <v>Reunión de seguimiento a los planes de mejora producto del Informe de retorno y las auditorías de calidad del CAF</v>
      </c>
      <c r="I49" s="346">
        <f>IFERROR(VLOOKUP(Tabla1[[#This Row],[Código_Actividad]],Tabla2[[Código]:[Total de Acciones ]],15,FALSE),"")</f>
        <v>3</v>
      </c>
      <c r="J49" s="347" t="s">
        <v>1911</v>
      </c>
      <c r="K49" s="348" t="str">
        <f>IFERROR(VLOOKUP($J49,LSIns!$B$5:$C$45,2,FALSE),"")</f>
        <v/>
      </c>
      <c r="L49" s="349"/>
      <c r="M49" s="348" t="s">
        <v>1892</v>
      </c>
      <c r="N49" s="353">
        <v>3</v>
      </c>
      <c r="O49" s="199">
        <v>7500</v>
      </c>
      <c r="P49" s="350">
        <f t="shared" si="1"/>
        <v>22500</v>
      </c>
      <c r="Q49" s="351" t="s">
        <v>2115</v>
      </c>
      <c r="R49" s="347" t="s">
        <v>925</v>
      </c>
      <c r="S49" s="56"/>
      <c r="T49" s="56"/>
    </row>
    <row r="50" spans="2:20" x14ac:dyDescent="0.25">
      <c r="B50" s="343" t="str">
        <f>IF(Tabla1[[#This Row],[Código_Actividad]]="","",CONCATENATE(Tabla1[[#This Row],[POA]],".",Tabla1[[#This Row],[SRS]],".",Tabla1[[#This Row],[AREA]],".",Tabla1[[#This Row],[TIPO]]))</f>
        <v/>
      </c>
      <c r="C50" s="343" t="str">
        <f>IF(Tabla1[[#This Row],[Código_Actividad]]="","",'Formulario PPGR1'!#REF!)</f>
        <v/>
      </c>
      <c r="D50" s="343" t="str">
        <f>IF(Tabla1[[#This Row],[Código_Actividad]]="","",'Formulario PPGR1'!#REF!)</f>
        <v/>
      </c>
      <c r="E50" s="343" t="str">
        <f>IF(Tabla1[[#This Row],[Código_Actividad]]="","",'Formulario PPGR1'!#REF!)</f>
        <v/>
      </c>
      <c r="F50" s="343" t="str">
        <f>IF(Tabla1[[#This Row],[Código_Actividad]]="","",'Formulario PPGR1'!#REF!)</f>
        <v/>
      </c>
      <c r="G50" s="344"/>
      <c r="H50" s="345" t="str">
        <f>IFERROR(VLOOKUP(Tabla1[[#This Row],[Código_Actividad]],'Formulario PPGR2'!$C$9:$D$1048576,2,FALSE),"")</f>
        <v/>
      </c>
      <c r="I50" s="346" t="str">
        <f>IFERROR(VLOOKUP(Tabla1[[#This Row],[Código_Actividad]],Tabla2[[Código]:[Total de Acciones ]],15,FALSE),"")</f>
        <v/>
      </c>
      <c r="J50" s="347" t="s">
        <v>1894</v>
      </c>
      <c r="K50" s="348" t="str">
        <f>IFERROR(VLOOKUP($J50,LSIns!$B$5:$C$45,2,FALSE),"")</f>
        <v/>
      </c>
      <c r="L50" s="349"/>
      <c r="M50" s="348" t="s">
        <v>1893</v>
      </c>
      <c r="N50" s="353">
        <v>0.12</v>
      </c>
      <c r="O50" s="199">
        <v>250</v>
      </c>
      <c r="P50" s="350">
        <f t="shared" si="1"/>
        <v>30</v>
      </c>
      <c r="Q50" s="351" t="s">
        <v>2114</v>
      </c>
      <c r="R50" s="347" t="s">
        <v>923</v>
      </c>
      <c r="S50" s="56"/>
      <c r="T50" s="56"/>
    </row>
    <row r="51" spans="2:20" x14ac:dyDescent="0.25">
      <c r="B51" s="343" t="str">
        <f>IF(Tabla1[[#This Row],[Código_Actividad]]="","",CONCATENATE(Tabla1[[#This Row],[POA]],".",Tabla1[[#This Row],[SRS]],".",Tabla1[[#This Row],[AREA]],".",Tabla1[[#This Row],[TIPO]]))</f>
        <v/>
      </c>
      <c r="C51" s="343" t="str">
        <f>IF(Tabla1[[#This Row],[Código_Actividad]]="","",'Formulario PPGR1'!#REF!)</f>
        <v/>
      </c>
      <c r="D51" s="343" t="str">
        <f>IF(Tabla1[[#This Row],[Código_Actividad]]="","",'Formulario PPGR1'!#REF!)</f>
        <v/>
      </c>
      <c r="E51" s="343" t="str">
        <f>IF(Tabla1[[#This Row],[Código_Actividad]]="","",'Formulario PPGR1'!#REF!)</f>
        <v/>
      </c>
      <c r="F51" s="343" t="str">
        <f>IF(Tabla1[[#This Row],[Código_Actividad]]="","",'Formulario PPGR1'!#REF!)</f>
        <v/>
      </c>
      <c r="G51" s="344"/>
      <c r="H51" s="345" t="str">
        <f>IFERROR(VLOOKUP(Tabla1[[#This Row],[Código_Actividad]],'Formulario PPGR2'!$C$9:$D$1048576,2,FALSE),"")</f>
        <v/>
      </c>
      <c r="I51" s="346" t="str">
        <f>IFERROR(VLOOKUP(Tabla1[[#This Row],[Código_Actividad]],Tabla2[[Código]:[Total de Acciones ]],15,FALSE),"")</f>
        <v/>
      </c>
      <c r="J51" s="347" t="s">
        <v>1899</v>
      </c>
      <c r="K51" s="348" t="str">
        <f>IFERROR(VLOOKUP($J51,LSIns!$B$5:$C$45,2,FALSE),"")</f>
        <v/>
      </c>
      <c r="L51" s="349"/>
      <c r="M51" s="348" t="s">
        <v>1900</v>
      </c>
      <c r="N51" s="353">
        <v>0.3</v>
      </c>
      <c r="O51" s="199">
        <v>84</v>
      </c>
      <c r="P51" s="350">
        <f t="shared" si="1"/>
        <v>25.2</v>
      </c>
      <c r="Q51" s="351"/>
      <c r="R51" s="347"/>
      <c r="S51" s="56"/>
      <c r="T51" s="56"/>
    </row>
    <row r="52" spans="2:20" x14ac:dyDescent="0.25">
      <c r="B52" s="343" t="e">
        <f>IF(Tabla1[[#This Row],[Código_Actividad]]="","",CONCATENATE(Tabla1[[#This Row],[POA]],".",Tabla1[[#This Row],[SRS]],".",Tabla1[[#This Row],[AREA]],".",Tabla1[[#This Row],[TIPO]]))</f>
        <v>#REF!</v>
      </c>
      <c r="C52" s="343" t="e">
        <f>IF(Tabla1[[#This Row],[Código_Actividad]]="","",'Formulario PPGR1'!#REF!)</f>
        <v>#REF!</v>
      </c>
      <c r="D52" s="343" t="e">
        <f>IF(Tabla1[[#This Row],[Código_Actividad]]="","",'Formulario PPGR1'!#REF!)</f>
        <v>#REF!</v>
      </c>
      <c r="E52" s="343" t="e">
        <f>IF(Tabla1[[#This Row],[Código_Actividad]]="","",'Formulario PPGR1'!#REF!)</f>
        <v>#REF!</v>
      </c>
      <c r="F52" s="343" t="e">
        <f>IF(Tabla1[[#This Row],[Código_Actividad]]="","",'Formulario PPGR1'!#REF!)</f>
        <v>#REF!</v>
      </c>
      <c r="G52" s="344" t="s">
        <v>1379</v>
      </c>
      <c r="H52" s="345" t="str">
        <f>IFERROR(VLOOKUP(Tabla1[[#This Row],[Código_Actividad]],'Formulario PPGR2'!$C$9:$D$1048576,2,FALSE),"")</f>
        <v>Sesiones de trabajo comité de calidad</v>
      </c>
      <c r="I52" s="346">
        <f>IFERROR(VLOOKUP(Tabla1[[#This Row],[Código_Actividad]],Tabla2[[Código]:[Total de Acciones ]],15,FALSE),"")</f>
        <v>4</v>
      </c>
      <c r="J52" s="347" t="s">
        <v>1911</v>
      </c>
      <c r="K52" s="348" t="str">
        <f>IFERROR(VLOOKUP($J52,LSIns!$B$5:$C$45,2,FALSE),"")</f>
        <v/>
      </c>
      <c r="L52" s="349"/>
      <c r="M52" s="348" t="s">
        <v>1892</v>
      </c>
      <c r="N52" s="353">
        <v>4</v>
      </c>
      <c r="O52" s="199">
        <v>7500</v>
      </c>
      <c r="P52" s="350">
        <f t="shared" si="1"/>
        <v>30000</v>
      </c>
      <c r="Q52" s="351" t="s">
        <v>2115</v>
      </c>
      <c r="R52" s="347" t="s">
        <v>925</v>
      </c>
      <c r="S52" s="56"/>
      <c r="T52" s="56"/>
    </row>
    <row r="53" spans="2:20" x14ac:dyDescent="0.25">
      <c r="B53" s="343" t="str">
        <f>IF(Tabla1[[#This Row],[Código_Actividad]]="","",CONCATENATE(Tabla1[[#This Row],[POA]],".",Tabla1[[#This Row],[SRS]],".",Tabla1[[#This Row],[AREA]],".",Tabla1[[#This Row],[TIPO]]))</f>
        <v/>
      </c>
      <c r="C53" s="343" t="str">
        <f>IF(Tabla1[[#This Row],[Código_Actividad]]="","",'Formulario PPGR1'!#REF!)</f>
        <v/>
      </c>
      <c r="D53" s="343" t="str">
        <f>IF(Tabla1[[#This Row],[Código_Actividad]]="","",'Formulario PPGR1'!#REF!)</f>
        <v/>
      </c>
      <c r="E53" s="343" t="str">
        <f>IF(Tabla1[[#This Row],[Código_Actividad]]="","",'Formulario PPGR1'!#REF!)</f>
        <v/>
      </c>
      <c r="F53" s="343" t="str">
        <f>IF(Tabla1[[#This Row],[Código_Actividad]]="","",'Formulario PPGR1'!#REF!)</f>
        <v/>
      </c>
      <c r="G53" s="344"/>
      <c r="H53" s="345" t="str">
        <f>IFERROR(VLOOKUP(Tabla1[[#This Row],[Código_Actividad]],'Formulario PPGR2'!$C$9:$D$1048576,2,FALSE),"")</f>
        <v/>
      </c>
      <c r="I53" s="346" t="str">
        <f>IFERROR(VLOOKUP(Tabla1[[#This Row],[Código_Actividad]],Tabla2[[Código]:[Total de Acciones ]],15,FALSE),"")</f>
        <v/>
      </c>
      <c r="J53" s="347" t="s">
        <v>1894</v>
      </c>
      <c r="K53" s="348" t="str">
        <f>IFERROR(VLOOKUP($J53,LSIns!$B$5:$C$45,2,FALSE),"")</f>
        <v/>
      </c>
      <c r="L53" s="349"/>
      <c r="M53" s="348" t="s">
        <v>1893</v>
      </c>
      <c r="N53" s="353">
        <v>0.16</v>
      </c>
      <c r="O53" s="199">
        <v>250</v>
      </c>
      <c r="P53" s="350">
        <f t="shared" si="1"/>
        <v>40</v>
      </c>
      <c r="Q53" s="351" t="s">
        <v>2114</v>
      </c>
      <c r="R53" s="347" t="s">
        <v>923</v>
      </c>
      <c r="S53" s="56"/>
      <c r="T53" s="56"/>
    </row>
    <row r="54" spans="2:20" x14ac:dyDescent="0.25">
      <c r="B54" s="343" t="str">
        <f>IF(Tabla1[[#This Row],[Código_Actividad]]="","",CONCATENATE(Tabla1[[#This Row],[POA]],".",Tabla1[[#This Row],[SRS]],".",Tabla1[[#This Row],[AREA]],".",Tabla1[[#This Row],[TIPO]]))</f>
        <v/>
      </c>
      <c r="C54" s="343" t="str">
        <f>IF(Tabla1[[#This Row],[Código_Actividad]]="","",'Formulario PPGR1'!#REF!)</f>
        <v/>
      </c>
      <c r="D54" s="343" t="str">
        <f>IF(Tabla1[[#This Row],[Código_Actividad]]="","",'Formulario PPGR1'!#REF!)</f>
        <v/>
      </c>
      <c r="E54" s="343" t="str">
        <f>IF(Tabla1[[#This Row],[Código_Actividad]]="","",'Formulario PPGR1'!#REF!)</f>
        <v/>
      </c>
      <c r="F54" s="343" t="str">
        <f>IF(Tabla1[[#This Row],[Código_Actividad]]="","",'Formulario PPGR1'!#REF!)</f>
        <v/>
      </c>
      <c r="G54" s="344"/>
      <c r="H54" s="345" t="str">
        <f>IFERROR(VLOOKUP(Tabla1[[#This Row],[Código_Actividad]],'Formulario PPGR2'!$C$9:$D$1048576,2,FALSE),"")</f>
        <v/>
      </c>
      <c r="I54" s="346" t="str">
        <f>IFERROR(VLOOKUP(Tabla1[[#This Row],[Código_Actividad]],Tabla2[[Código]:[Total de Acciones ]],15,FALSE),"")</f>
        <v/>
      </c>
      <c r="J54" s="347" t="s">
        <v>1899</v>
      </c>
      <c r="K54" s="348" t="str">
        <f>IFERROR(VLOOKUP($J54,LSIns!$B$5:$C$45,2,FALSE),"")</f>
        <v/>
      </c>
      <c r="L54" s="349"/>
      <c r="M54" s="348" t="s">
        <v>1900</v>
      </c>
      <c r="N54" s="353">
        <v>0.4</v>
      </c>
      <c r="O54" s="199">
        <v>84</v>
      </c>
      <c r="P54" s="350">
        <f t="shared" si="1"/>
        <v>33.6</v>
      </c>
      <c r="Q54" s="351"/>
      <c r="R54" s="347"/>
      <c r="S54" s="56"/>
      <c r="T54" s="56"/>
    </row>
    <row r="55" spans="2:20" x14ac:dyDescent="0.25">
      <c r="B55" s="343" t="e">
        <f>IF(Tabla1[[#This Row],[Código_Actividad]]="","",CONCATENATE(Tabla1[[#This Row],[POA]],".",Tabla1[[#This Row],[SRS]],".",Tabla1[[#This Row],[AREA]],".",Tabla1[[#This Row],[TIPO]]))</f>
        <v>#REF!</v>
      </c>
      <c r="C55" s="343" t="e">
        <f>IF(Tabla1[[#This Row],[Código_Actividad]]="","",'Formulario PPGR1'!#REF!)</f>
        <v>#REF!</v>
      </c>
      <c r="D55" s="343" t="e">
        <f>IF(Tabla1[[#This Row],[Código_Actividad]]="","",'Formulario PPGR1'!#REF!)</f>
        <v>#REF!</v>
      </c>
      <c r="E55" s="343" t="e">
        <f>IF(Tabla1[[#This Row],[Código_Actividad]]="","",'Formulario PPGR1'!#REF!)</f>
        <v>#REF!</v>
      </c>
      <c r="F55" s="343" t="e">
        <f>IF(Tabla1[[#This Row],[Código_Actividad]]="","",'Formulario PPGR1'!#REF!)</f>
        <v>#REF!</v>
      </c>
      <c r="G55" s="344" t="s">
        <v>1380</v>
      </c>
      <c r="H55" s="345" t="str">
        <f>IFERROR(VLOOKUP(Tabla1[[#This Row],[Código_Actividad]],'Formulario PPGR2'!$C$9:$D$1048576,2,FALSE),"")</f>
        <v>Monitoreo Indicadores SISMAP Hospitalario</v>
      </c>
      <c r="I55" s="346">
        <f>IFERROR(VLOOKUP(Tabla1[[#This Row],[Código_Actividad]],Tabla2[[Código]:[Total de Acciones ]],15,FALSE),"")</f>
        <v>4</v>
      </c>
      <c r="J55" s="347" t="s">
        <v>1894</v>
      </c>
      <c r="K55" s="348" t="str">
        <f>IFERROR(VLOOKUP($J55,LSIns!$B$5:$C$45,2,FALSE),"")</f>
        <v/>
      </c>
      <c r="L55" s="349"/>
      <c r="M55" s="348" t="s">
        <v>1893</v>
      </c>
      <c r="N55" s="353">
        <v>0.6</v>
      </c>
      <c r="O55" s="199">
        <v>250</v>
      </c>
      <c r="P55" s="350">
        <f t="shared" si="1"/>
        <v>150</v>
      </c>
      <c r="Q55" s="351" t="s">
        <v>2114</v>
      </c>
      <c r="R55" s="347" t="s">
        <v>923</v>
      </c>
      <c r="S55" s="56"/>
      <c r="T55" s="56"/>
    </row>
    <row r="56" spans="2:20" x14ac:dyDescent="0.25">
      <c r="B56" s="343" t="str">
        <f>IF(Tabla1[[#This Row],[Código_Actividad]]="","",CONCATENATE(Tabla1[[#This Row],[POA]],".",Tabla1[[#This Row],[SRS]],".",Tabla1[[#This Row],[AREA]],".",Tabla1[[#This Row],[TIPO]]))</f>
        <v/>
      </c>
      <c r="C56" s="343" t="str">
        <f>IF(Tabla1[[#This Row],[Código_Actividad]]="","",'Formulario PPGR1'!#REF!)</f>
        <v/>
      </c>
      <c r="D56" s="343" t="str">
        <f>IF(Tabla1[[#This Row],[Código_Actividad]]="","",'Formulario PPGR1'!#REF!)</f>
        <v/>
      </c>
      <c r="E56" s="343" t="str">
        <f>IF(Tabla1[[#This Row],[Código_Actividad]]="","",'Formulario PPGR1'!#REF!)</f>
        <v/>
      </c>
      <c r="F56" s="343" t="str">
        <f>IF(Tabla1[[#This Row],[Código_Actividad]]="","",'Formulario PPGR1'!#REF!)</f>
        <v/>
      </c>
      <c r="G56" s="344"/>
      <c r="H56" s="345" t="str">
        <f>IFERROR(VLOOKUP(Tabla1[[#This Row],[Código_Actividad]],'Formulario PPGR2'!$C$9:$D$1048576,2,FALSE),"")</f>
        <v/>
      </c>
      <c r="I56" s="346" t="str">
        <f>IFERROR(VLOOKUP(Tabla1[[#This Row],[Código_Actividad]],Tabla2[[Código]:[Total de Acciones ]],15,FALSE),"")</f>
        <v/>
      </c>
      <c r="J56" s="347" t="s">
        <v>1910</v>
      </c>
      <c r="K56" s="348" t="str">
        <f>IFERROR(VLOOKUP($J56,LSIns!$B$5:$C$45,2,FALSE),"")</f>
        <v/>
      </c>
      <c r="L56" s="349"/>
      <c r="M56" s="348" t="s">
        <v>1906</v>
      </c>
      <c r="N56" s="353">
        <v>0.6</v>
      </c>
      <c r="O56" s="199">
        <v>648</v>
      </c>
      <c r="P56" s="350">
        <f t="shared" si="1"/>
        <v>388.8</v>
      </c>
      <c r="Q56" s="351" t="s">
        <v>2114</v>
      </c>
      <c r="R56" s="347" t="s">
        <v>925</v>
      </c>
      <c r="S56" s="56"/>
      <c r="T56" s="56"/>
    </row>
    <row r="57" spans="2:20" x14ac:dyDescent="0.25">
      <c r="B57" s="343" t="str">
        <f>IF(Tabla1[[#This Row],[Código_Actividad]]="","",CONCATENATE(Tabla1[[#This Row],[POA]],".",Tabla1[[#This Row],[SRS]],".",Tabla1[[#This Row],[AREA]],".",Tabla1[[#This Row],[TIPO]]))</f>
        <v/>
      </c>
      <c r="C57" s="343" t="str">
        <f>IF(Tabla1[[#This Row],[Código_Actividad]]="","",'Formulario PPGR1'!#REF!)</f>
        <v/>
      </c>
      <c r="D57" s="343" t="str">
        <f>IF(Tabla1[[#This Row],[Código_Actividad]]="","",'Formulario PPGR1'!#REF!)</f>
        <v/>
      </c>
      <c r="E57" s="343" t="str">
        <f>IF(Tabla1[[#This Row],[Código_Actividad]]="","",'Formulario PPGR1'!#REF!)</f>
        <v/>
      </c>
      <c r="F57" s="343" t="str">
        <f>IF(Tabla1[[#This Row],[Código_Actividad]]="","",'Formulario PPGR1'!#REF!)</f>
        <v/>
      </c>
      <c r="G57" s="344"/>
      <c r="H57" s="345" t="str">
        <f>IFERROR(VLOOKUP(Tabla1[[#This Row],[Código_Actividad]],'Formulario PPGR2'!$C$9:$D$1048576,2,FALSE),"")</f>
        <v/>
      </c>
      <c r="I57" s="346" t="str">
        <f>IFERROR(VLOOKUP(Tabla1[[#This Row],[Código_Actividad]],Tabla2[[Código]:[Total de Acciones ]],15,FALSE),"")</f>
        <v/>
      </c>
      <c r="J57" s="347" t="s">
        <v>1908</v>
      </c>
      <c r="K57" s="348" t="str">
        <f>IFERROR(VLOOKUP($J57,LSIns!$B$5:$C$45,2,FALSE),"")</f>
        <v/>
      </c>
      <c r="L57" s="349"/>
      <c r="M57" s="348" t="s">
        <v>1909</v>
      </c>
      <c r="N57" s="353">
        <v>12</v>
      </c>
      <c r="O57" s="199">
        <v>230</v>
      </c>
      <c r="P57" s="350">
        <f t="shared" si="1"/>
        <v>2760</v>
      </c>
      <c r="Q57" s="351" t="s">
        <v>2116</v>
      </c>
      <c r="R57" s="347" t="s">
        <v>925</v>
      </c>
      <c r="S57" s="56"/>
      <c r="T57" s="56"/>
    </row>
    <row r="58" spans="2:20" x14ac:dyDescent="0.25">
      <c r="B58" s="343" t="e">
        <f>IF(Tabla1[[#This Row],[Código_Actividad]]="","",CONCATENATE(Tabla1[[#This Row],[POA]],".",Tabla1[[#This Row],[SRS]],".",Tabla1[[#This Row],[AREA]],".",Tabla1[[#This Row],[TIPO]]))</f>
        <v>#REF!</v>
      </c>
      <c r="C58" s="343" t="e">
        <f>IF(Tabla1[[#This Row],[Código_Actividad]]="","",'Formulario PPGR1'!#REF!)</f>
        <v>#REF!</v>
      </c>
      <c r="D58" s="343" t="e">
        <f>IF(Tabla1[[#This Row],[Código_Actividad]]="","",'Formulario PPGR1'!#REF!)</f>
        <v>#REF!</v>
      </c>
      <c r="E58" s="343" t="e">
        <f>IF(Tabla1[[#This Row],[Código_Actividad]]="","",'Formulario PPGR1'!#REF!)</f>
        <v>#REF!</v>
      </c>
      <c r="F58" s="343" t="e">
        <f>IF(Tabla1[[#This Row],[Código_Actividad]]="","",'Formulario PPGR1'!#REF!)</f>
        <v>#REF!</v>
      </c>
      <c r="G58" s="344" t="s">
        <v>1381</v>
      </c>
      <c r="H58" s="345" t="str">
        <f>IFERROR(VLOOKUP(Tabla1[[#This Row],[Código_Actividad]],'Formulario PPGR2'!$C$9:$D$1048576,2,FALSE),"")</f>
        <v>Auditoría Calidad del Dato en los EESS del SRS</v>
      </c>
      <c r="I58" s="346">
        <f>IFERROR(VLOOKUP(Tabla1[[#This Row],[Código_Actividad]],Tabla2[[Código]:[Total de Acciones ]],15,FALSE),"")</f>
        <v>4</v>
      </c>
      <c r="J58" s="347" t="s">
        <v>1894</v>
      </c>
      <c r="K58" s="348" t="str">
        <f>IFERROR(VLOOKUP($J58,LSIns!$B$5:$C$45,2,FALSE),"")</f>
        <v/>
      </c>
      <c r="L58" s="349"/>
      <c r="M58" s="348" t="s">
        <v>1893</v>
      </c>
      <c r="N58" s="355">
        <v>0.04</v>
      </c>
      <c r="O58" s="199">
        <v>250</v>
      </c>
      <c r="P58" s="350">
        <f t="shared" si="1"/>
        <v>10</v>
      </c>
      <c r="Q58" s="351" t="s">
        <v>2114</v>
      </c>
      <c r="R58" s="347" t="s">
        <v>923</v>
      </c>
      <c r="S58" s="56"/>
      <c r="T58" s="56"/>
    </row>
    <row r="59" spans="2:20" x14ac:dyDescent="0.25">
      <c r="B59" s="343" t="str">
        <f>IF(Tabla1[[#This Row],[Código_Actividad]]="","",CONCATENATE(Tabla1[[#This Row],[POA]],".",Tabla1[[#This Row],[SRS]],".",Tabla1[[#This Row],[AREA]],".",Tabla1[[#This Row],[TIPO]]))</f>
        <v/>
      </c>
      <c r="C59" s="343" t="str">
        <f>IF(Tabla1[[#This Row],[Código_Actividad]]="","",'Formulario PPGR1'!#REF!)</f>
        <v/>
      </c>
      <c r="D59" s="343" t="str">
        <f>IF(Tabla1[[#This Row],[Código_Actividad]]="","",'Formulario PPGR1'!#REF!)</f>
        <v/>
      </c>
      <c r="E59" s="343" t="str">
        <f>IF(Tabla1[[#This Row],[Código_Actividad]]="","",'Formulario PPGR1'!#REF!)</f>
        <v/>
      </c>
      <c r="F59" s="343" t="str">
        <f>IF(Tabla1[[#This Row],[Código_Actividad]]="","",'Formulario PPGR1'!#REF!)</f>
        <v/>
      </c>
      <c r="G59" s="344"/>
      <c r="H59" s="345" t="str">
        <f>IFERROR(VLOOKUP(Tabla1[[#This Row],[Código_Actividad]],'Formulario PPGR2'!$C$9:$D$1048576,2,FALSE),"")</f>
        <v/>
      </c>
      <c r="I59" s="346" t="str">
        <f>IFERROR(VLOOKUP(Tabla1[[#This Row],[Código_Actividad]],Tabla2[[Código]:[Total de Acciones ]],15,FALSE),"")</f>
        <v/>
      </c>
      <c r="J59" s="347" t="s">
        <v>1910</v>
      </c>
      <c r="K59" s="348" t="str">
        <f>IFERROR(VLOOKUP($J59,LSIns!$B$5:$C$45,2,FALSE),"")</f>
        <v/>
      </c>
      <c r="L59" s="349"/>
      <c r="M59" s="348" t="s">
        <v>1906</v>
      </c>
      <c r="N59" s="355">
        <v>0.04</v>
      </c>
      <c r="O59" s="199">
        <v>648</v>
      </c>
      <c r="P59" s="350">
        <f t="shared" si="1"/>
        <v>25.92</v>
      </c>
      <c r="Q59" s="351" t="s">
        <v>2114</v>
      </c>
      <c r="R59" s="347" t="s">
        <v>925</v>
      </c>
      <c r="S59" s="56"/>
      <c r="T59" s="56"/>
    </row>
    <row r="60" spans="2:20" x14ac:dyDescent="0.25">
      <c r="B60" s="343" t="str">
        <f>IF(Tabla1[[#This Row],[Código_Actividad]]="","",CONCATENATE(Tabla1[[#This Row],[POA]],".",Tabla1[[#This Row],[SRS]],".",Tabla1[[#This Row],[AREA]],".",Tabla1[[#This Row],[TIPO]]))</f>
        <v/>
      </c>
      <c r="C60" s="343" t="str">
        <f>IF(Tabla1[[#This Row],[Código_Actividad]]="","",'Formulario PPGR1'!#REF!)</f>
        <v/>
      </c>
      <c r="D60" s="343" t="str">
        <f>IF(Tabla1[[#This Row],[Código_Actividad]]="","",'Formulario PPGR1'!#REF!)</f>
        <v/>
      </c>
      <c r="E60" s="343" t="str">
        <f>IF(Tabla1[[#This Row],[Código_Actividad]]="","",'Formulario PPGR1'!#REF!)</f>
        <v/>
      </c>
      <c r="F60" s="343" t="str">
        <f>IF(Tabla1[[#This Row],[Código_Actividad]]="","",'Formulario PPGR1'!#REF!)</f>
        <v/>
      </c>
      <c r="G60" s="344"/>
      <c r="H60" s="345" t="str">
        <f>IFERROR(VLOOKUP(Tabla1[[#This Row],[Código_Actividad]],'Formulario PPGR2'!$C$9:$D$1048576,2,FALSE),"")</f>
        <v/>
      </c>
      <c r="I60" s="346" t="str">
        <f>IFERROR(VLOOKUP(Tabla1[[#This Row],[Código_Actividad]],Tabla2[[Código]:[Total de Acciones ]],15,FALSE),"")</f>
        <v/>
      </c>
      <c r="J60" s="347"/>
      <c r="K60" s="348" t="str">
        <f>IFERROR(VLOOKUP($J60,LSIns!$B$5:$C$45,2,FALSE),"")</f>
        <v/>
      </c>
      <c r="L60" s="349"/>
      <c r="M60" s="348" t="str">
        <f>IFERROR(VLOOKUP($L60,#REF!,2,FALSE),"")</f>
        <v/>
      </c>
      <c r="N60" s="353"/>
      <c r="O60" s="199"/>
      <c r="P60" s="350">
        <f t="shared" si="1"/>
        <v>0</v>
      </c>
      <c r="Q60" s="351"/>
      <c r="R60" s="347"/>
      <c r="S60" s="56"/>
      <c r="T60" s="56"/>
    </row>
    <row r="61" spans="2:20" x14ac:dyDescent="0.25">
      <c r="B61" s="343" t="e">
        <f>IF(Tabla1[[#This Row],[Código_Actividad]]="","",CONCATENATE(Tabla1[[#This Row],[POA]],".",Tabla1[[#This Row],[SRS]],".",Tabla1[[#This Row],[AREA]],".",Tabla1[[#This Row],[TIPO]]))</f>
        <v>#REF!</v>
      </c>
      <c r="C61" s="343" t="e">
        <f>IF(Tabla1[[#This Row],[Código_Actividad]]="","",'Formulario PPGR1'!#REF!)</f>
        <v>#REF!</v>
      </c>
      <c r="D61" s="343" t="e">
        <f>IF(Tabla1[[#This Row],[Código_Actividad]]="","",'Formulario PPGR1'!#REF!)</f>
        <v>#REF!</v>
      </c>
      <c r="E61" s="343" t="e">
        <f>IF(Tabla1[[#This Row],[Código_Actividad]]="","",'Formulario PPGR1'!#REF!)</f>
        <v>#REF!</v>
      </c>
      <c r="F61" s="343" t="e">
        <f>IF(Tabla1[[#This Row],[Código_Actividad]]="","",'Formulario PPGR1'!#REF!)</f>
        <v>#REF!</v>
      </c>
      <c r="G61" s="344" t="s">
        <v>1382</v>
      </c>
      <c r="H61" s="345" t="str">
        <f>IFERROR(VLOOKUP(Tabla1[[#This Row],[Código_Actividad]],'Formulario PPGR2'!$C$9:$D$1048576,2,FALSE),"")</f>
        <v>Seguimiento a la implementación del EIS</v>
      </c>
      <c r="I61" s="346">
        <f>IFERROR(VLOOKUP(Tabla1[[#This Row],[Código_Actividad]],Tabla2[[Código]:[Total de Acciones ]],15,FALSE),"")</f>
        <v>4</v>
      </c>
      <c r="J61" s="347" t="s">
        <v>1894</v>
      </c>
      <c r="K61" s="348" t="s">
        <v>1902</v>
      </c>
      <c r="L61" s="349"/>
      <c r="M61" s="348" t="s">
        <v>1893</v>
      </c>
      <c r="N61" s="355">
        <v>0.06</v>
      </c>
      <c r="O61" s="199">
        <v>250</v>
      </c>
      <c r="P61" s="350">
        <f t="shared" si="1"/>
        <v>15</v>
      </c>
      <c r="Q61" s="351" t="s">
        <v>2114</v>
      </c>
      <c r="R61" s="347" t="s">
        <v>923</v>
      </c>
      <c r="S61" s="56"/>
      <c r="T61" s="56"/>
    </row>
    <row r="62" spans="2:20" x14ac:dyDescent="0.25">
      <c r="B62" s="343" t="str">
        <f>IF(Tabla1[[#This Row],[Código_Actividad]]="","",CONCATENATE(Tabla1[[#This Row],[POA]],".",Tabla1[[#This Row],[SRS]],".",Tabla1[[#This Row],[AREA]],".",Tabla1[[#This Row],[TIPO]]))</f>
        <v/>
      </c>
      <c r="C62" s="343" t="str">
        <f>IF(Tabla1[[#This Row],[Código_Actividad]]="","",'Formulario PPGR1'!#REF!)</f>
        <v/>
      </c>
      <c r="D62" s="343" t="str">
        <f>IF(Tabla1[[#This Row],[Código_Actividad]]="","",'Formulario PPGR1'!#REF!)</f>
        <v/>
      </c>
      <c r="E62" s="343" t="str">
        <f>IF(Tabla1[[#This Row],[Código_Actividad]]="","",'Formulario PPGR1'!#REF!)</f>
        <v/>
      </c>
      <c r="F62" s="343" t="str">
        <f>IF(Tabla1[[#This Row],[Código_Actividad]]="","",'Formulario PPGR1'!#REF!)</f>
        <v/>
      </c>
      <c r="G62" s="344"/>
      <c r="H62" s="345" t="str">
        <f>IFERROR(VLOOKUP(Tabla1[[#This Row],[Código_Actividad]],'Formulario PPGR2'!$C$9:$D$1048576,2,FALSE),"")</f>
        <v/>
      </c>
      <c r="I62" s="346" t="str">
        <f>IFERROR(VLOOKUP(Tabla1[[#This Row],[Código_Actividad]],Tabla2[[Código]:[Total de Acciones ]],15,FALSE),"")</f>
        <v/>
      </c>
      <c r="J62" s="347" t="s">
        <v>1910</v>
      </c>
      <c r="K62" s="348" t="s">
        <v>1902</v>
      </c>
      <c r="L62" s="349"/>
      <c r="M62" s="348" t="s">
        <v>1906</v>
      </c>
      <c r="N62" s="355">
        <v>0.06</v>
      </c>
      <c r="O62" s="199">
        <v>648</v>
      </c>
      <c r="P62" s="350">
        <f t="shared" si="1"/>
        <v>38.879999999999995</v>
      </c>
      <c r="Q62" s="351" t="s">
        <v>2114</v>
      </c>
      <c r="R62" s="347" t="s">
        <v>925</v>
      </c>
      <c r="S62" s="56"/>
      <c r="T62" s="56"/>
    </row>
    <row r="63" spans="2:20" x14ac:dyDescent="0.25">
      <c r="B63" s="343" t="str">
        <f>IF(Tabla1[[#This Row],[Código_Actividad]]="","",CONCATENATE(Tabla1[[#This Row],[POA]],".",Tabla1[[#This Row],[SRS]],".",Tabla1[[#This Row],[AREA]],".",Tabla1[[#This Row],[TIPO]]))</f>
        <v/>
      </c>
      <c r="C63" s="343" t="str">
        <f>IF(Tabla1[[#This Row],[Código_Actividad]]="","",'Formulario PPGR1'!#REF!)</f>
        <v/>
      </c>
      <c r="D63" s="343" t="str">
        <f>IF(Tabla1[[#This Row],[Código_Actividad]]="","",'Formulario PPGR1'!#REF!)</f>
        <v/>
      </c>
      <c r="E63" s="343" t="str">
        <f>IF(Tabla1[[#This Row],[Código_Actividad]]="","",'Formulario PPGR1'!#REF!)</f>
        <v/>
      </c>
      <c r="F63" s="343" t="str">
        <f>IF(Tabla1[[#This Row],[Código_Actividad]]="","",'Formulario PPGR1'!#REF!)</f>
        <v/>
      </c>
      <c r="G63" s="344"/>
      <c r="H63" s="345" t="str">
        <f>IFERROR(VLOOKUP(Tabla1[[#This Row],[Código_Actividad]],'Formulario PPGR2'!$C$9:$D$1048576,2,FALSE),"")</f>
        <v/>
      </c>
      <c r="I63" s="346" t="str">
        <f>IFERROR(VLOOKUP(Tabla1[[#This Row],[Código_Actividad]],Tabla2[[Código]:[Total de Acciones ]],15,FALSE),"")</f>
        <v/>
      </c>
      <c r="J63" s="347"/>
      <c r="K63" s="348" t="str">
        <f>IFERROR(VLOOKUP($J63,LSIns!$B$5:$C$45,2,FALSE),"")</f>
        <v/>
      </c>
      <c r="L63" s="349"/>
      <c r="M63" s="348" t="str">
        <f>IFERROR(VLOOKUP($L63,#REF!,2,FALSE),"")</f>
        <v/>
      </c>
      <c r="N63" s="353"/>
      <c r="O63" s="199"/>
      <c r="P63" s="350">
        <f t="shared" si="1"/>
        <v>0</v>
      </c>
      <c r="Q63" s="351"/>
      <c r="R63" s="347"/>
      <c r="S63" s="56"/>
      <c r="T63" s="56"/>
    </row>
    <row r="64" spans="2:20" x14ac:dyDescent="0.25">
      <c r="B64" s="343" t="e">
        <f>IF(Tabla1[[#This Row],[Código_Actividad]]="","",CONCATENATE(Tabla1[[#This Row],[POA]],".",Tabla1[[#This Row],[SRS]],".",Tabla1[[#This Row],[AREA]],".",Tabla1[[#This Row],[TIPO]]))</f>
        <v>#REF!</v>
      </c>
      <c r="C64" s="343" t="e">
        <f>IF(Tabla1[[#This Row],[Código_Actividad]]="","",'Formulario PPGR1'!#REF!)</f>
        <v>#REF!</v>
      </c>
      <c r="D64" s="343" t="e">
        <f>IF(Tabla1[[#This Row],[Código_Actividad]]="","",'Formulario PPGR1'!#REF!)</f>
        <v>#REF!</v>
      </c>
      <c r="E64" s="343" t="e">
        <f>IF(Tabla1[[#This Row],[Código_Actividad]]="","",'Formulario PPGR1'!#REF!)</f>
        <v>#REF!</v>
      </c>
      <c r="F64" s="343" t="e">
        <f>IF(Tabla1[[#This Row],[Código_Actividad]]="","",'Formulario PPGR1'!#REF!)</f>
        <v>#REF!</v>
      </c>
      <c r="G64" s="344" t="s">
        <v>1383</v>
      </c>
      <c r="H64" s="345" t="str">
        <f>IFERROR(VLOOKUP(Tabla1[[#This Row],[Código_Actividad]],'Formulario PPGR2'!$C$9:$D$1048576,2,FALSE),"")</f>
        <v>Socialización del dashboard de producción de servicios PN</v>
      </c>
      <c r="I64" s="346">
        <f>IFERROR(VLOOKUP(Tabla1[[#This Row],[Código_Actividad]],Tabla2[[Código]:[Total de Acciones ]],15,FALSE),"")</f>
        <v>4</v>
      </c>
      <c r="J64" s="347" t="s">
        <v>1911</v>
      </c>
      <c r="K64" s="348" t="str">
        <f>IFERROR(VLOOKUP($J64,LSIns!$B$5:$C$45,2,FALSE),"")</f>
        <v/>
      </c>
      <c r="L64" s="349"/>
      <c r="M64" s="348" t="s">
        <v>1892</v>
      </c>
      <c r="N64" s="353">
        <v>4</v>
      </c>
      <c r="O64" s="199">
        <v>7500</v>
      </c>
      <c r="P64" s="350">
        <f t="shared" si="1"/>
        <v>30000</v>
      </c>
      <c r="Q64" s="351" t="s">
        <v>2115</v>
      </c>
      <c r="R64" s="347" t="s">
        <v>925</v>
      </c>
      <c r="S64" s="56"/>
      <c r="T64" s="56"/>
    </row>
    <row r="65" spans="2:20" x14ac:dyDescent="0.25">
      <c r="B65" s="343" t="str">
        <f>IF(Tabla1[[#This Row],[Código_Actividad]]="","",CONCATENATE(Tabla1[[#This Row],[POA]],".",Tabla1[[#This Row],[SRS]],".",Tabla1[[#This Row],[AREA]],".",Tabla1[[#This Row],[TIPO]]))</f>
        <v/>
      </c>
      <c r="C65" s="343" t="str">
        <f>IF(Tabla1[[#This Row],[Código_Actividad]]="","",'Formulario PPGR1'!#REF!)</f>
        <v/>
      </c>
      <c r="D65" s="343" t="str">
        <f>IF(Tabla1[[#This Row],[Código_Actividad]]="","",'Formulario PPGR1'!#REF!)</f>
        <v/>
      </c>
      <c r="E65" s="343" t="str">
        <f>IF(Tabla1[[#This Row],[Código_Actividad]]="","",'Formulario PPGR1'!#REF!)</f>
        <v/>
      </c>
      <c r="F65" s="343" t="str">
        <f>IF(Tabla1[[#This Row],[Código_Actividad]]="","",'Formulario PPGR1'!#REF!)</f>
        <v/>
      </c>
      <c r="G65" s="344"/>
      <c r="H65" s="345" t="str">
        <f>IFERROR(VLOOKUP(Tabla1[[#This Row],[Código_Actividad]],'Formulario PPGR2'!$C$9:$D$1048576,2,FALSE),"")</f>
        <v/>
      </c>
      <c r="I65" s="346" t="str">
        <f>IFERROR(VLOOKUP(Tabla1[[#This Row],[Código_Actividad]],Tabla2[[Código]:[Total de Acciones ]],15,FALSE),"")</f>
        <v/>
      </c>
      <c r="J65" s="347" t="s">
        <v>1894</v>
      </c>
      <c r="K65" s="348" t="str">
        <f>IFERROR(VLOOKUP($J65,LSIns!$B$5:$C$45,2,FALSE),"")</f>
        <v/>
      </c>
      <c r="L65" s="349"/>
      <c r="M65" s="348" t="s">
        <v>1893</v>
      </c>
      <c r="N65" s="353">
        <v>0.16</v>
      </c>
      <c r="O65" s="199">
        <v>250</v>
      </c>
      <c r="P65" s="350">
        <f t="shared" si="1"/>
        <v>40</v>
      </c>
      <c r="Q65" s="351" t="s">
        <v>2114</v>
      </c>
      <c r="R65" s="347" t="s">
        <v>923</v>
      </c>
      <c r="S65" s="56"/>
      <c r="T65" s="56"/>
    </row>
    <row r="66" spans="2:20" x14ac:dyDescent="0.25">
      <c r="B66" s="343" t="str">
        <f>IF(Tabla1[[#This Row],[Código_Actividad]]="","",CONCATENATE(Tabla1[[#This Row],[POA]],".",Tabla1[[#This Row],[SRS]],".",Tabla1[[#This Row],[AREA]],".",Tabla1[[#This Row],[TIPO]]))</f>
        <v/>
      </c>
      <c r="C66" s="343" t="str">
        <f>IF(Tabla1[[#This Row],[Código_Actividad]]="","",'Formulario PPGR1'!#REF!)</f>
        <v/>
      </c>
      <c r="D66" s="343" t="str">
        <f>IF(Tabla1[[#This Row],[Código_Actividad]]="","",'Formulario PPGR1'!#REF!)</f>
        <v/>
      </c>
      <c r="E66" s="343" t="str">
        <f>IF(Tabla1[[#This Row],[Código_Actividad]]="","",'Formulario PPGR1'!#REF!)</f>
        <v/>
      </c>
      <c r="F66" s="343" t="str">
        <f>IF(Tabla1[[#This Row],[Código_Actividad]]="","",'Formulario PPGR1'!#REF!)</f>
        <v/>
      </c>
      <c r="G66" s="344"/>
      <c r="H66" s="345" t="str">
        <f>IFERROR(VLOOKUP(Tabla1[[#This Row],[Código_Actividad]],'Formulario PPGR2'!$C$9:$D$1048576,2,FALSE),"")</f>
        <v/>
      </c>
      <c r="I66" s="346" t="str">
        <f>IFERROR(VLOOKUP(Tabla1[[#This Row],[Código_Actividad]],Tabla2[[Código]:[Total de Acciones ]],15,FALSE),"")</f>
        <v/>
      </c>
      <c r="J66" s="347" t="s">
        <v>1899</v>
      </c>
      <c r="K66" s="348" t="str">
        <f>IFERROR(VLOOKUP($J66,LSIns!$B$5:$C$45,2,FALSE),"")</f>
        <v/>
      </c>
      <c r="L66" s="349"/>
      <c r="M66" s="348" t="s">
        <v>1900</v>
      </c>
      <c r="N66" s="353">
        <v>0.4</v>
      </c>
      <c r="O66" s="199">
        <v>84</v>
      </c>
      <c r="P66" s="350">
        <f t="shared" si="1"/>
        <v>33.6</v>
      </c>
      <c r="Q66" s="351"/>
      <c r="R66" s="347"/>
      <c r="S66" s="56"/>
      <c r="T66" s="56"/>
    </row>
    <row r="67" spans="2:20" x14ac:dyDescent="0.25">
      <c r="B67" s="343" t="str">
        <f>IF(Tabla1[[#This Row],[Código_Actividad]]="","",CONCATENATE(Tabla1[[#This Row],[POA]],".",Tabla1[[#This Row],[SRS]],".",Tabla1[[#This Row],[AREA]],".",Tabla1[[#This Row],[TIPO]]))</f>
        <v/>
      </c>
      <c r="C67" s="343" t="str">
        <f>IF(Tabla1[[#This Row],[Código_Actividad]]="","",'Formulario PPGR1'!#REF!)</f>
        <v/>
      </c>
      <c r="D67" s="343" t="str">
        <f>IF(Tabla1[[#This Row],[Código_Actividad]]="","",'Formulario PPGR1'!#REF!)</f>
        <v/>
      </c>
      <c r="E67" s="343" t="str">
        <f>IF(Tabla1[[#This Row],[Código_Actividad]]="","",'Formulario PPGR1'!#REF!)</f>
        <v/>
      </c>
      <c r="F67" s="343" t="str">
        <f>IF(Tabla1[[#This Row],[Código_Actividad]]="","",'Formulario PPGR1'!#REF!)</f>
        <v/>
      </c>
      <c r="G67" s="344"/>
      <c r="H67" s="345" t="str">
        <f>IFERROR(VLOOKUP(Tabla1[[#This Row],[Código_Actividad]],'Formulario PPGR2'!$C$9:$D$1048576,2,FALSE),"")</f>
        <v/>
      </c>
      <c r="I67" s="346" t="str">
        <f>IFERROR(VLOOKUP(Tabla1[[#This Row],[Código_Actividad]],Tabla2[[Código]:[Total de Acciones ]],15,FALSE),"")</f>
        <v/>
      </c>
      <c r="J67" s="347"/>
      <c r="K67" s="348" t="str">
        <f>IFERROR(VLOOKUP($J67,LSIns!$B$5:$C$45,2,FALSE),"")</f>
        <v/>
      </c>
      <c r="L67" s="349"/>
      <c r="M67" s="348" t="str">
        <f>IFERROR(VLOOKUP($L67,#REF!,2,FALSE),"")</f>
        <v/>
      </c>
      <c r="N67" s="353"/>
      <c r="O67" s="199"/>
      <c r="P67" s="350">
        <f t="shared" si="1"/>
        <v>0</v>
      </c>
      <c r="Q67" s="351"/>
      <c r="R67" s="347"/>
      <c r="S67" s="56"/>
      <c r="T67" s="56"/>
    </row>
    <row r="68" spans="2:20" x14ac:dyDescent="0.25">
      <c r="B68" s="343" t="e">
        <f>IF(Tabla1[[#This Row],[Código_Actividad]]="","",CONCATENATE(Tabla1[[#This Row],[POA]],".",Tabla1[[#This Row],[SRS]],".",Tabla1[[#This Row],[AREA]],".",Tabla1[[#This Row],[TIPO]]))</f>
        <v>#REF!</v>
      </c>
      <c r="C68" s="343" t="e">
        <f>IF(Tabla1[[#This Row],[Código_Actividad]]="","",'Formulario PPGR1'!#REF!)</f>
        <v>#REF!</v>
      </c>
      <c r="D68" s="343" t="e">
        <f>IF(Tabla1[[#This Row],[Código_Actividad]]="","",'Formulario PPGR1'!#REF!)</f>
        <v>#REF!</v>
      </c>
      <c r="E68" s="343" t="e">
        <f>IF(Tabla1[[#This Row],[Código_Actividad]]="","",'Formulario PPGR1'!#REF!)</f>
        <v>#REF!</v>
      </c>
      <c r="F68" s="343" t="e">
        <f>IF(Tabla1[[#This Row],[Código_Actividad]]="","",'Formulario PPGR1'!#REF!)</f>
        <v>#REF!</v>
      </c>
      <c r="G68" s="344" t="s">
        <v>1384</v>
      </c>
      <c r="H68" s="345" t="str">
        <f>IFERROR(VLOOKUP(Tabla1[[#This Row],[Código_Actividad]],'Formulario PPGR2'!$C$9:$D$1048576,2,FALSE),"")</f>
        <v>Seguimiento al reporte de producción de servicios por nivel de atención</v>
      </c>
      <c r="I68" s="346">
        <f>IFERROR(VLOOKUP(Tabla1[[#This Row],[Código_Actividad]],Tabla2[[Código]:[Total de Acciones ]],15,FALSE),"")</f>
        <v>4</v>
      </c>
      <c r="J68" s="347" t="s">
        <v>1894</v>
      </c>
      <c r="K68" s="348" t="s">
        <v>1902</v>
      </c>
      <c r="L68" s="349"/>
      <c r="M68" s="348" t="s">
        <v>1893</v>
      </c>
      <c r="N68" s="344">
        <v>1</v>
      </c>
      <c r="O68" s="199">
        <v>250</v>
      </c>
      <c r="P68" s="350">
        <f t="shared" si="1"/>
        <v>250</v>
      </c>
      <c r="Q68" s="351" t="s">
        <v>2114</v>
      </c>
      <c r="R68" s="347" t="s">
        <v>923</v>
      </c>
      <c r="S68" s="56"/>
      <c r="T68" s="56"/>
    </row>
    <row r="69" spans="2:20" x14ac:dyDescent="0.25">
      <c r="B69" s="343" t="str">
        <f>IF(Tabla1[[#This Row],[Código_Actividad]]="","",CONCATENATE(Tabla1[[#This Row],[POA]],".",Tabla1[[#This Row],[SRS]],".",Tabla1[[#This Row],[AREA]],".",Tabla1[[#This Row],[TIPO]]))</f>
        <v/>
      </c>
      <c r="C69" s="343" t="str">
        <f>IF(Tabla1[[#This Row],[Código_Actividad]]="","",'Formulario PPGR1'!#REF!)</f>
        <v/>
      </c>
      <c r="D69" s="343" t="str">
        <f>IF(Tabla1[[#This Row],[Código_Actividad]]="","",'Formulario PPGR1'!#REF!)</f>
        <v/>
      </c>
      <c r="E69" s="343" t="str">
        <f>IF(Tabla1[[#This Row],[Código_Actividad]]="","",'Formulario PPGR1'!#REF!)</f>
        <v/>
      </c>
      <c r="F69" s="343" t="str">
        <f>IF(Tabla1[[#This Row],[Código_Actividad]]="","",'Formulario PPGR1'!#REF!)</f>
        <v/>
      </c>
      <c r="G69" s="344"/>
      <c r="H69" s="345" t="str">
        <f>IFERROR(VLOOKUP(Tabla1[[#This Row],[Código_Actividad]],'Formulario PPGR2'!$C$9:$D$1048576,2,FALSE),"")</f>
        <v/>
      </c>
      <c r="I69" s="346" t="str">
        <f>IFERROR(VLOOKUP(Tabla1[[#This Row],[Código_Actividad]],Tabla2[[Código]:[Total de Acciones ]],15,FALSE),"")</f>
        <v/>
      </c>
      <c r="J69" s="347" t="s">
        <v>1910</v>
      </c>
      <c r="K69" s="348" t="s">
        <v>1902</v>
      </c>
      <c r="L69" s="349"/>
      <c r="M69" s="348" t="s">
        <v>1906</v>
      </c>
      <c r="N69" s="344">
        <v>1</v>
      </c>
      <c r="O69" s="199">
        <v>648</v>
      </c>
      <c r="P69" s="350">
        <f t="shared" si="1"/>
        <v>648</v>
      </c>
      <c r="Q69" s="351" t="s">
        <v>2114</v>
      </c>
      <c r="R69" s="347" t="s">
        <v>925</v>
      </c>
      <c r="S69" s="56"/>
      <c r="T69" s="56"/>
    </row>
    <row r="70" spans="2:20" x14ac:dyDescent="0.25">
      <c r="B70" s="343" t="str">
        <f>IF(Tabla1[[#This Row],[Código_Actividad]]="","",CONCATENATE(Tabla1[[#This Row],[POA]],".",Tabla1[[#This Row],[SRS]],".",Tabla1[[#This Row],[AREA]],".",Tabla1[[#This Row],[TIPO]]))</f>
        <v/>
      </c>
      <c r="C70" s="343" t="str">
        <f>IF(Tabla1[[#This Row],[Código_Actividad]]="","",'Formulario PPGR1'!#REF!)</f>
        <v/>
      </c>
      <c r="D70" s="343" t="str">
        <f>IF(Tabla1[[#This Row],[Código_Actividad]]="","",'Formulario PPGR1'!#REF!)</f>
        <v/>
      </c>
      <c r="E70" s="343" t="str">
        <f>IF(Tabla1[[#This Row],[Código_Actividad]]="","",'Formulario PPGR1'!#REF!)</f>
        <v/>
      </c>
      <c r="F70" s="343" t="str">
        <f>IF(Tabla1[[#This Row],[Código_Actividad]]="","",'Formulario PPGR1'!#REF!)</f>
        <v/>
      </c>
      <c r="G70" s="344"/>
      <c r="H70" s="345" t="str">
        <f>IFERROR(VLOOKUP(Tabla1[[#This Row],[Código_Actividad]],'Formulario PPGR2'!$C$9:$D$1048576,2,FALSE),"")</f>
        <v/>
      </c>
      <c r="I70" s="346" t="str">
        <f>IFERROR(VLOOKUP(Tabla1[[#This Row],[Código_Actividad]],Tabla2[[Código]:[Total de Acciones ]],15,FALSE),"")</f>
        <v/>
      </c>
      <c r="J70" s="347"/>
      <c r="K70" s="348" t="str">
        <f>IFERROR(VLOOKUP($J70,LSIns!$B$5:$C$45,2,FALSE),"")</f>
        <v/>
      </c>
      <c r="L70" s="349"/>
      <c r="M70" s="348" t="str">
        <f>IFERROR(VLOOKUP($L70,#REF!,2,FALSE),"")</f>
        <v/>
      </c>
      <c r="N70" s="353"/>
      <c r="O70" s="199"/>
      <c r="P70" s="350">
        <f t="shared" si="1"/>
        <v>0</v>
      </c>
      <c r="Q70" s="351"/>
      <c r="R70" s="347"/>
      <c r="S70" s="56"/>
      <c r="T70" s="56"/>
    </row>
    <row r="71" spans="2:20" x14ac:dyDescent="0.25">
      <c r="B71" s="343" t="e">
        <f>IF(Tabla1[[#This Row],[Código_Actividad]]="","",CONCATENATE(Tabla1[[#This Row],[POA]],".",Tabla1[[#This Row],[SRS]],".",Tabla1[[#This Row],[AREA]],".",Tabla1[[#This Row],[TIPO]]))</f>
        <v>#REF!</v>
      </c>
      <c r="C71" s="343" t="e">
        <f>IF(Tabla1[[#This Row],[Código_Actividad]]="","",'Formulario PPGR1'!#REF!)</f>
        <v>#REF!</v>
      </c>
      <c r="D71" s="343" t="e">
        <f>IF(Tabla1[[#This Row],[Código_Actividad]]="","",'Formulario PPGR1'!#REF!)</f>
        <v>#REF!</v>
      </c>
      <c r="E71" s="343" t="e">
        <f>IF(Tabla1[[#This Row],[Código_Actividad]]="","",'Formulario PPGR1'!#REF!)</f>
        <v>#REF!</v>
      </c>
      <c r="F71" s="343" t="e">
        <f>IF(Tabla1[[#This Row],[Código_Actividad]]="","",'Formulario PPGR1'!#REF!)</f>
        <v>#REF!</v>
      </c>
      <c r="G71" s="344" t="s">
        <v>1385</v>
      </c>
      <c r="H71" s="345" t="str">
        <f>IFERROR(VLOOKUP(Tabla1[[#This Row],[Código_Actividad]],'Formulario PPGR2'!$C$9:$D$1048576,2,FALSE),"")</f>
        <v xml:space="preserve">Seguimiento a la carga y validación de reportes de producción de servicios de salud de toda la red SRS </v>
      </c>
      <c r="I71" s="346">
        <f>IFERROR(VLOOKUP(Tabla1[[#This Row],[Código_Actividad]],Tabla2[[Código]:[Total de Acciones ]],15,FALSE),"")</f>
        <v>12</v>
      </c>
      <c r="J71" s="347" t="s">
        <v>1894</v>
      </c>
      <c r="K71" s="348" t="s">
        <v>1902</v>
      </c>
      <c r="L71" s="349"/>
      <c r="M71" s="348" t="s">
        <v>1893</v>
      </c>
      <c r="N71" s="353">
        <v>1</v>
      </c>
      <c r="O71" s="199">
        <v>250</v>
      </c>
      <c r="P71" s="350">
        <f t="shared" si="1"/>
        <v>250</v>
      </c>
      <c r="Q71" s="351" t="s">
        <v>2114</v>
      </c>
      <c r="R71" s="347" t="s">
        <v>923</v>
      </c>
      <c r="S71" s="56"/>
      <c r="T71" s="56"/>
    </row>
    <row r="72" spans="2:20" x14ac:dyDescent="0.25">
      <c r="B72" s="343" t="str">
        <f>IF(Tabla1[[#This Row],[Código_Actividad]]="","",CONCATENATE(Tabla1[[#This Row],[POA]],".",Tabla1[[#This Row],[SRS]],".",Tabla1[[#This Row],[AREA]],".",Tabla1[[#This Row],[TIPO]]))</f>
        <v/>
      </c>
      <c r="C72" s="343" t="str">
        <f>IF(Tabla1[[#This Row],[Código_Actividad]]="","",'Formulario PPGR1'!#REF!)</f>
        <v/>
      </c>
      <c r="D72" s="343" t="str">
        <f>IF(Tabla1[[#This Row],[Código_Actividad]]="","",'Formulario PPGR1'!#REF!)</f>
        <v/>
      </c>
      <c r="E72" s="343" t="str">
        <f>IF(Tabla1[[#This Row],[Código_Actividad]]="","",'Formulario PPGR1'!#REF!)</f>
        <v/>
      </c>
      <c r="F72" s="343" t="str">
        <f>IF(Tabla1[[#This Row],[Código_Actividad]]="","",'Formulario PPGR1'!#REF!)</f>
        <v/>
      </c>
      <c r="G72" s="344"/>
      <c r="H72" s="345" t="str">
        <f>IFERROR(VLOOKUP(Tabla1[[#This Row],[Código_Actividad]],'Formulario PPGR2'!$C$9:$D$1048576,2,FALSE),"")</f>
        <v/>
      </c>
      <c r="I72" s="346" t="str">
        <f>IFERROR(VLOOKUP(Tabla1[[#This Row],[Código_Actividad]],Tabla2[[Código]:[Total de Acciones ]],15,FALSE),"")</f>
        <v/>
      </c>
      <c r="J72" s="347" t="s">
        <v>1910</v>
      </c>
      <c r="K72" s="348" t="s">
        <v>1902</v>
      </c>
      <c r="L72" s="349"/>
      <c r="M72" s="348" t="s">
        <v>1906</v>
      </c>
      <c r="N72" s="353">
        <v>1</v>
      </c>
      <c r="O72" s="199">
        <v>648</v>
      </c>
      <c r="P72" s="350">
        <f t="shared" si="1"/>
        <v>648</v>
      </c>
      <c r="Q72" s="351" t="s">
        <v>2114</v>
      </c>
      <c r="R72" s="347" t="s">
        <v>925</v>
      </c>
      <c r="S72" s="56"/>
      <c r="T72" s="56"/>
    </row>
    <row r="73" spans="2:20" x14ac:dyDescent="0.25">
      <c r="B73" s="343" t="str">
        <f>IF(Tabla1[[#This Row],[Código_Actividad]]="","",CONCATENATE(Tabla1[[#This Row],[POA]],".",Tabla1[[#This Row],[SRS]],".",Tabla1[[#This Row],[AREA]],".",Tabla1[[#This Row],[TIPO]]))</f>
        <v/>
      </c>
      <c r="C73" s="343" t="str">
        <f>IF(Tabla1[[#This Row],[Código_Actividad]]="","",'Formulario PPGR1'!#REF!)</f>
        <v/>
      </c>
      <c r="D73" s="343" t="str">
        <f>IF(Tabla1[[#This Row],[Código_Actividad]]="","",'Formulario PPGR1'!#REF!)</f>
        <v/>
      </c>
      <c r="E73" s="343" t="str">
        <f>IF(Tabla1[[#This Row],[Código_Actividad]]="","",'Formulario PPGR1'!#REF!)</f>
        <v/>
      </c>
      <c r="F73" s="343" t="str">
        <f>IF(Tabla1[[#This Row],[Código_Actividad]]="","",'Formulario PPGR1'!#REF!)</f>
        <v/>
      </c>
      <c r="G73" s="344"/>
      <c r="H73" s="345" t="str">
        <f>IFERROR(VLOOKUP(Tabla1[[#This Row],[Código_Actividad]],'Formulario PPGR2'!$C$9:$D$1048576,2,FALSE),"")</f>
        <v/>
      </c>
      <c r="I73" s="346" t="str">
        <f>IFERROR(VLOOKUP(Tabla1[[#This Row],[Código_Actividad]],Tabla2[[Código]:[Total de Acciones ]],15,FALSE),"")</f>
        <v/>
      </c>
      <c r="J73" s="347"/>
      <c r="K73" s="348" t="str">
        <f>IFERROR(VLOOKUP($J73,LSIns!$B$5:$C$45,2,FALSE),"")</f>
        <v/>
      </c>
      <c r="L73" s="349"/>
      <c r="M73" s="348" t="str">
        <f>IFERROR(VLOOKUP($L73,#REF!,2,FALSE),"")</f>
        <v/>
      </c>
      <c r="N73" s="353"/>
      <c r="O73" s="199"/>
      <c r="P73" s="350">
        <f t="shared" si="1"/>
        <v>0</v>
      </c>
      <c r="Q73" s="351"/>
      <c r="R73" s="347"/>
      <c r="S73" s="56"/>
      <c r="T73" s="56"/>
    </row>
    <row r="74" spans="2:20" ht="25.5" x14ac:dyDescent="0.25">
      <c r="B74" s="343" t="e">
        <f>IF(Tabla1[[#This Row],[Código_Actividad]]="","",CONCATENATE(Tabla1[[#This Row],[POA]],".",Tabla1[[#This Row],[SRS]],".",Tabla1[[#This Row],[AREA]],".",Tabla1[[#This Row],[TIPO]]))</f>
        <v>#REF!</v>
      </c>
      <c r="C74" s="343" t="e">
        <f>IF(Tabla1[[#This Row],[Código_Actividad]]="","",'Formulario PPGR1'!#REF!)</f>
        <v>#REF!</v>
      </c>
      <c r="D74" s="343" t="e">
        <f>IF(Tabla1[[#This Row],[Código_Actividad]]="","",'Formulario PPGR1'!#REF!)</f>
        <v>#REF!</v>
      </c>
      <c r="E74" s="343" t="e">
        <f>IF(Tabla1[[#This Row],[Código_Actividad]]="","",'Formulario PPGR1'!#REF!)</f>
        <v>#REF!</v>
      </c>
      <c r="F74" s="343" t="e">
        <f>IF(Tabla1[[#This Row],[Código_Actividad]]="","",'Formulario PPGR1'!#REF!)</f>
        <v>#REF!</v>
      </c>
      <c r="G74" s="344" t="s">
        <v>1386</v>
      </c>
      <c r="H74" s="357" t="str">
        <f>IFERROR(VLOOKUP(Tabla1[[#This Row],[Código_Actividad]],'Formulario PPGR2'!$C$9:$D$1048576,2,FALSE),"")</f>
        <v>Taller de reforzamiento de registros de producción de servicios y bases de datos de reportes de eventos y notificacion de enfermedades. acorde al Informe de auditoria de calidad del dato del SNS</v>
      </c>
      <c r="I74" s="346">
        <f>IFERROR(VLOOKUP(Tabla1[[#This Row],[Código_Actividad]],Tabla2[[Código]:[Total de Acciones ]],15,FALSE),"")</f>
        <v>2</v>
      </c>
      <c r="J74" s="347" t="s">
        <v>1911</v>
      </c>
      <c r="K74" s="348" t="s">
        <v>1902</v>
      </c>
      <c r="L74" s="349"/>
      <c r="M74" s="348" t="s">
        <v>1892</v>
      </c>
      <c r="N74" s="353">
        <v>2</v>
      </c>
      <c r="O74" s="199">
        <v>7500</v>
      </c>
      <c r="P74" s="350">
        <f t="shared" si="1"/>
        <v>15000</v>
      </c>
      <c r="Q74" s="351" t="s">
        <v>2115</v>
      </c>
      <c r="R74" s="347" t="s">
        <v>925</v>
      </c>
      <c r="S74" s="56"/>
      <c r="T74" s="56"/>
    </row>
    <row r="75" spans="2:20" x14ac:dyDescent="0.25">
      <c r="B75" s="343" t="str">
        <f>IF(Tabla1[[#This Row],[Código_Actividad]]="","",CONCATENATE(Tabla1[[#This Row],[POA]],".",Tabla1[[#This Row],[SRS]],".",Tabla1[[#This Row],[AREA]],".",Tabla1[[#This Row],[TIPO]]))</f>
        <v/>
      </c>
      <c r="C75" s="343" t="str">
        <f>IF(Tabla1[[#This Row],[Código_Actividad]]="","",'Formulario PPGR1'!#REF!)</f>
        <v/>
      </c>
      <c r="D75" s="343" t="str">
        <f>IF(Tabla1[[#This Row],[Código_Actividad]]="","",'Formulario PPGR1'!#REF!)</f>
        <v/>
      </c>
      <c r="E75" s="343" t="str">
        <f>IF(Tabla1[[#This Row],[Código_Actividad]]="","",'Formulario PPGR1'!#REF!)</f>
        <v/>
      </c>
      <c r="F75" s="343" t="str">
        <f>IF(Tabla1[[#This Row],[Código_Actividad]]="","",'Formulario PPGR1'!#REF!)</f>
        <v/>
      </c>
      <c r="G75" s="344"/>
      <c r="H75" s="345" t="str">
        <f>IFERROR(VLOOKUP(Tabla1[[#This Row],[Código_Actividad]],'Formulario PPGR2'!$C$9:$D$1048576,2,FALSE),"")</f>
        <v/>
      </c>
      <c r="I75" s="346" t="str">
        <f>IFERROR(VLOOKUP(Tabla1[[#This Row],[Código_Actividad]],Tabla2[[Código]:[Total de Acciones ]],15,FALSE),"")</f>
        <v/>
      </c>
      <c r="J75" s="347" t="s">
        <v>1894</v>
      </c>
      <c r="K75" s="348" t="s">
        <v>1902</v>
      </c>
      <c r="L75" s="349"/>
      <c r="M75" s="348" t="s">
        <v>1893</v>
      </c>
      <c r="N75" s="353">
        <v>0.08</v>
      </c>
      <c r="O75" s="199">
        <v>250</v>
      </c>
      <c r="P75" s="350">
        <f t="shared" si="1"/>
        <v>20</v>
      </c>
      <c r="Q75" s="351" t="s">
        <v>2114</v>
      </c>
      <c r="R75" s="347" t="s">
        <v>923</v>
      </c>
      <c r="S75" s="56"/>
      <c r="T75" s="56"/>
    </row>
    <row r="76" spans="2:20" x14ac:dyDescent="0.25">
      <c r="B76" s="343" t="str">
        <f>IF(Tabla1[[#This Row],[Código_Actividad]]="","",CONCATENATE(Tabla1[[#This Row],[POA]],".",Tabla1[[#This Row],[SRS]],".",Tabla1[[#This Row],[AREA]],".",Tabla1[[#This Row],[TIPO]]))</f>
        <v/>
      </c>
      <c r="C76" s="343" t="str">
        <f>IF(Tabla1[[#This Row],[Código_Actividad]]="","",'Formulario PPGR1'!#REF!)</f>
        <v/>
      </c>
      <c r="D76" s="343" t="str">
        <f>IF(Tabla1[[#This Row],[Código_Actividad]]="","",'Formulario PPGR1'!#REF!)</f>
        <v/>
      </c>
      <c r="E76" s="343" t="str">
        <f>IF(Tabla1[[#This Row],[Código_Actividad]]="","",'Formulario PPGR1'!#REF!)</f>
        <v/>
      </c>
      <c r="F76" s="343" t="str">
        <f>IF(Tabla1[[#This Row],[Código_Actividad]]="","",'Formulario PPGR1'!#REF!)</f>
        <v/>
      </c>
      <c r="G76" s="344"/>
      <c r="H76" s="345" t="str">
        <f>IFERROR(VLOOKUP(Tabla1[[#This Row],[Código_Actividad]],'Formulario PPGR2'!$C$9:$D$1048576,2,FALSE),"")</f>
        <v/>
      </c>
      <c r="I76" s="346" t="str">
        <f>IFERROR(VLOOKUP(Tabla1[[#This Row],[Código_Actividad]],Tabla2[[Código]:[Total de Acciones ]],15,FALSE),"")</f>
        <v/>
      </c>
      <c r="J76" s="347" t="s">
        <v>1899</v>
      </c>
      <c r="K76" s="348" t="s">
        <v>1902</v>
      </c>
      <c r="L76" s="349"/>
      <c r="M76" s="348" t="s">
        <v>1900</v>
      </c>
      <c r="N76" s="353">
        <v>0.2</v>
      </c>
      <c r="O76" s="199">
        <v>84</v>
      </c>
      <c r="P76" s="350">
        <f t="shared" ref="P76:P139" si="2">+N76*O76</f>
        <v>16.8</v>
      </c>
      <c r="Q76" s="351"/>
      <c r="R76" s="347"/>
      <c r="S76" s="56"/>
      <c r="T76" s="56"/>
    </row>
    <row r="77" spans="2:20" x14ac:dyDescent="0.25">
      <c r="B77" s="343" t="str">
        <f>IF(Tabla1[[#This Row],[Código_Actividad]]="","",CONCATENATE(Tabla1[[#This Row],[POA]],".",Tabla1[[#This Row],[SRS]],".",Tabla1[[#This Row],[AREA]],".",Tabla1[[#This Row],[TIPO]]))</f>
        <v/>
      </c>
      <c r="C77" s="343" t="str">
        <f>IF(Tabla1[[#This Row],[Código_Actividad]]="","",'Formulario PPGR1'!#REF!)</f>
        <v/>
      </c>
      <c r="D77" s="343" t="str">
        <f>IF(Tabla1[[#This Row],[Código_Actividad]]="","",'Formulario PPGR1'!#REF!)</f>
        <v/>
      </c>
      <c r="E77" s="343" t="str">
        <f>IF(Tabla1[[#This Row],[Código_Actividad]]="","",'Formulario PPGR1'!#REF!)</f>
        <v/>
      </c>
      <c r="F77" s="343" t="str">
        <f>IF(Tabla1[[#This Row],[Código_Actividad]]="","",'Formulario PPGR1'!#REF!)</f>
        <v/>
      </c>
      <c r="G77" s="344"/>
      <c r="H77" s="345" t="str">
        <f>IFERROR(VLOOKUP(Tabla1[[#This Row],[Código_Actividad]],'Formulario PPGR2'!$C$9:$D$1048576,2,FALSE),"")</f>
        <v/>
      </c>
      <c r="I77" s="346" t="str">
        <f>IFERROR(VLOOKUP(Tabla1[[#This Row],[Código_Actividad]],Tabla2[[Código]:[Total de Acciones ]],15,FALSE),"")</f>
        <v/>
      </c>
      <c r="J77" s="347"/>
      <c r="K77" s="348" t="str">
        <f>IFERROR(VLOOKUP($J77,LSIns!$B$5:$C$45,2,FALSE),"")</f>
        <v/>
      </c>
      <c r="L77" s="349"/>
      <c r="M77" s="348" t="str">
        <f>IFERROR(VLOOKUP($L77,#REF!,2,FALSE),"")</f>
        <v/>
      </c>
      <c r="N77" s="353"/>
      <c r="O77" s="199"/>
      <c r="P77" s="350">
        <f t="shared" si="2"/>
        <v>0</v>
      </c>
      <c r="Q77" s="351"/>
      <c r="R77" s="347"/>
      <c r="S77" s="56"/>
      <c r="T77" s="56"/>
    </row>
    <row r="78" spans="2:20" x14ac:dyDescent="0.25">
      <c r="B78" s="343" t="e">
        <f>IF(Tabla1[[#This Row],[Código_Actividad]]="","",CONCATENATE(Tabla1[[#This Row],[POA]],".",Tabla1[[#This Row],[SRS]],".",Tabla1[[#This Row],[AREA]],".",Tabla1[[#This Row],[TIPO]]))</f>
        <v>#REF!</v>
      </c>
      <c r="C78" s="343" t="e">
        <f>IF(Tabla1[[#This Row],[Código_Actividad]]="","",'Formulario PPGR1'!#REF!)</f>
        <v>#REF!</v>
      </c>
      <c r="D78" s="343" t="e">
        <f>IF(Tabla1[[#This Row],[Código_Actividad]]="","",'Formulario PPGR1'!#REF!)</f>
        <v>#REF!</v>
      </c>
      <c r="E78" s="343" t="e">
        <f>IF(Tabla1[[#This Row],[Código_Actividad]]="","",'Formulario PPGR1'!#REF!)</f>
        <v>#REF!</v>
      </c>
      <c r="F78" s="343" t="e">
        <f>IF(Tabla1[[#This Row],[Código_Actividad]]="","",'Formulario PPGR1'!#REF!)</f>
        <v>#REF!</v>
      </c>
      <c r="G78" s="344" t="s">
        <v>1387</v>
      </c>
      <c r="H78" s="345" t="str">
        <f>IFERROR(VLOOKUP(Tabla1[[#This Row],[Código_Actividad]],'Formulario PPGR2'!$C$9:$D$1048576,2,FALSE),"")</f>
        <v>Mesas de trabajo con CEAS, acorde al Informe de auditoria de calidad del dato del SNS</v>
      </c>
      <c r="I78" s="346">
        <f>IFERROR(VLOOKUP(Tabla1[[#This Row],[Código_Actividad]],Tabla2[[Código]:[Total de Acciones ]],15,FALSE),"")</f>
        <v>4</v>
      </c>
      <c r="J78" s="347" t="s">
        <v>1913</v>
      </c>
      <c r="K78" s="348"/>
      <c r="L78" s="349"/>
      <c r="M78" s="348" t="s">
        <v>1914</v>
      </c>
      <c r="N78" s="353">
        <v>8</v>
      </c>
      <c r="O78" s="199">
        <v>7500</v>
      </c>
      <c r="P78" s="350">
        <f t="shared" si="2"/>
        <v>60000</v>
      </c>
      <c r="Q78" s="351" t="s">
        <v>2115</v>
      </c>
      <c r="R78" s="347" t="s">
        <v>925</v>
      </c>
      <c r="S78" s="56"/>
      <c r="T78" s="56"/>
    </row>
    <row r="79" spans="2:20" x14ac:dyDescent="0.25">
      <c r="B79" s="343" t="str">
        <f>IF(Tabla1[[#This Row],[Código_Actividad]]="","",CONCATENATE(Tabla1[[#This Row],[POA]],".",Tabla1[[#This Row],[SRS]],".",Tabla1[[#This Row],[AREA]],".",Tabla1[[#This Row],[TIPO]]))</f>
        <v/>
      </c>
      <c r="C79" s="343" t="str">
        <f>IF(Tabla1[[#This Row],[Código_Actividad]]="","",'Formulario PPGR1'!#REF!)</f>
        <v/>
      </c>
      <c r="D79" s="343" t="str">
        <f>IF(Tabla1[[#This Row],[Código_Actividad]]="","",'Formulario PPGR1'!#REF!)</f>
        <v/>
      </c>
      <c r="E79" s="343" t="str">
        <f>IF(Tabla1[[#This Row],[Código_Actividad]]="","",'Formulario PPGR1'!#REF!)</f>
        <v/>
      </c>
      <c r="F79" s="343" t="str">
        <f>IF(Tabla1[[#This Row],[Código_Actividad]]="","",'Formulario PPGR1'!#REF!)</f>
        <v/>
      </c>
      <c r="G79" s="344"/>
      <c r="H79" s="345" t="str">
        <f>IFERROR(VLOOKUP(Tabla1[[#This Row],[Código_Actividad]],'Formulario PPGR2'!$C$9:$D$1048576,2,FALSE),"")</f>
        <v/>
      </c>
      <c r="I79" s="346" t="str">
        <f>IFERROR(VLOOKUP(Tabla1[[#This Row],[Código_Actividad]],Tabla2[[Código]:[Total de Acciones ]],15,FALSE),"")</f>
        <v/>
      </c>
      <c r="J79" s="347" t="s">
        <v>1894</v>
      </c>
      <c r="K79" s="348" t="s">
        <v>1902</v>
      </c>
      <c r="L79" s="349"/>
      <c r="M79" s="348" t="s">
        <v>1893</v>
      </c>
      <c r="N79" s="353">
        <v>0.32</v>
      </c>
      <c r="O79" s="199">
        <v>250</v>
      </c>
      <c r="P79" s="350">
        <f t="shared" si="2"/>
        <v>80</v>
      </c>
      <c r="Q79" s="351" t="s">
        <v>2114</v>
      </c>
      <c r="R79" s="347" t="s">
        <v>923</v>
      </c>
      <c r="S79" s="56"/>
      <c r="T79" s="56"/>
    </row>
    <row r="80" spans="2:20" x14ac:dyDescent="0.25">
      <c r="B80" s="343" t="str">
        <f>IF(Tabla1[[#This Row],[Código_Actividad]]="","",CONCATENATE(Tabla1[[#This Row],[POA]],".",Tabla1[[#This Row],[SRS]],".",Tabla1[[#This Row],[AREA]],".",Tabla1[[#This Row],[TIPO]]))</f>
        <v/>
      </c>
      <c r="C80" s="343" t="str">
        <f>IF(Tabla1[[#This Row],[Código_Actividad]]="","",'Formulario PPGR1'!#REF!)</f>
        <v/>
      </c>
      <c r="D80" s="343" t="str">
        <f>IF(Tabla1[[#This Row],[Código_Actividad]]="","",'Formulario PPGR1'!#REF!)</f>
        <v/>
      </c>
      <c r="E80" s="343" t="str">
        <f>IF(Tabla1[[#This Row],[Código_Actividad]]="","",'Formulario PPGR1'!#REF!)</f>
        <v/>
      </c>
      <c r="F80" s="343" t="str">
        <f>IF(Tabla1[[#This Row],[Código_Actividad]]="","",'Formulario PPGR1'!#REF!)</f>
        <v/>
      </c>
      <c r="G80" s="344"/>
      <c r="H80" s="345" t="str">
        <f>IFERROR(VLOOKUP(Tabla1[[#This Row],[Código_Actividad]],'Formulario PPGR2'!$C$9:$D$1048576,2,FALSE),"")</f>
        <v/>
      </c>
      <c r="I80" s="346" t="str">
        <f>IFERROR(VLOOKUP(Tabla1[[#This Row],[Código_Actividad]],Tabla2[[Código]:[Total de Acciones ]],15,FALSE),"")</f>
        <v/>
      </c>
      <c r="J80" s="347" t="s">
        <v>1910</v>
      </c>
      <c r="K80" s="348" t="s">
        <v>1902</v>
      </c>
      <c r="L80" s="349"/>
      <c r="M80" s="348" t="s">
        <v>1906</v>
      </c>
      <c r="N80" s="353">
        <v>0.3</v>
      </c>
      <c r="O80" s="199">
        <v>648</v>
      </c>
      <c r="P80" s="350">
        <f t="shared" si="2"/>
        <v>194.4</v>
      </c>
      <c r="Q80" s="351" t="s">
        <v>2114</v>
      </c>
      <c r="R80" s="347" t="s">
        <v>925</v>
      </c>
      <c r="S80" s="56"/>
      <c r="T80" s="56"/>
    </row>
    <row r="81" spans="2:20" x14ac:dyDescent="0.25">
      <c r="B81" s="343" t="str">
        <f>IF(Tabla1[[#This Row],[Código_Actividad]]="","",CONCATENATE(Tabla1[[#This Row],[POA]],".",Tabla1[[#This Row],[SRS]],".",Tabla1[[#This Row],[AREA]],".",Tabla1[[#This Row],[TIPO]]))</f>
        <v/>
      </c>
      <c r="C81" s="343" t="str">
        <f>IF(Tabla1[[#This Row],[Código_Actividad]]="","",'Formulario PPGR1'!#REF!)</f>
        <v/>
      </c>
      <c r="D81" s="343" t="str">
        <f>IF(Tabla1[[#This Row],[Código_Actividad]]="","",'Formulario PPGR1'!#REF!)</f>
        <v/>
      </c>
      <c r="E81" s="343" t="str">
        <f>IF(Tabla1[[#This Row],[Código_Actividad]]="","",'Formulario PPGR1'!#REF!)</f>
        <v/>
      </c>
      <c r="F81" s="343" t="str">
        <f>IF(Tabla1[[#This Row],[Código_Actividad]]="","",'Formulario PPGR1'!#REF!)</f>
        <v/>
      </c>
      <c r="G81" s="344"/>
      <c r="H81" s="345" t="str">
        <f>IFERROR(VLOOKUP(Tabla1[[#This Row],[Código_Actividad]],'Formulario PPGR2'!$C$9:$D$1048576,2,FALSE),"")</f>
        <v/>
      </c>
      <c r="I81" s="346" t="str">
        <f>IFERROR(VLOOKUP(Tabla1[[#This Row],[Código_Actividad]],Tabla2[[Código]:[Total de Acciones ]],15,FALSE),"")</f>
        <v/>
      </c>
      <c r="J81" s="347" t="s">
        <v>1908</v>
      </c>
      <c r="K81" s="348" t="s">
        <v>1902</v>
      </c>
      <c r="L81" s="349"/>
      <c r="M81" s="348" t="s">
        <v>1915</v>
      </c>
      <c r="N81" s="353">
        <v>6</v>
      </c>
      <c r="O81" s="199">
        <v>230</v>
      </c>
      <c r="P81" s="350">
        <f t="shared" si="2"/>
        <v>1380</v>
      </c>
      <c r="Q81" s="351" t="s">
        <v>2116</v>
      </c>
      <c r="R81" s="347" t="s">
        <v>925</v>
      </c>
      <c r="S81" s="56"/>
      <c r="T81" s="56"/>
    </row>
    <row r="82" spans="2:20" x14ac:dyDescent="0.25">
      <c r="B82" s="343" t="str">
        <f>IF(Tabla1[[#This Row],[Código_Actividad]]="","",CONCATENATE(Tabla1[[#This Row],[POA]],".",Tabla1[[#This Row],[SRS]],".",Tabla1[[#This Row],[AREA]],".",Tabla1[[#This Row],[TIPO]]))</f>
        <v/>
      </c>
      <c r="C82" s="343" t="str">
        <f>IF(Tabla1[[#This Row],[Código_Actividad]]="","",'Formulario PPGR1'!#REF!)</f>
        <v/>
      </c>
      <c r="D82" s="343" t="str">
        <f>IF(Tabla1[[#This Row],[Código_Actividad]]="","",'Formulario PPGR1'!#REF!)</f>
        <v/>
      </c>
      <c r="E82" s="343" t="str">
        <f>IF(Tabla1[[#This Row],[Código_Actividad]]="","",'Formulario PPGR1'!#REF!)</f>
        <v/>
      </c>
      <c r="F82" s="343" t="str">
        <f>IF(Tabla1[[#This Row],[Código_Actividad]]="","",'Formulario PPGR1'!#REF!)</f>
        <v/>
      </c>
      <c r="G82" s="344"/>
      <c r="H82" s="345" t="str">
        <f>IFERROR(VLOOKUP(Tabla1[[#This Row],[Código_Actividad]],'Formulario PPGR2'!$C$9:$D$1048576,2,FALSE),"")</f>
        <v/>
      </c>
      <c r="I82" s="346" t="str">
        <f>IFERROR(VLOOKUP(Tabla1[[#This Row],[Código_Actividad]],Tabla2[[Código]:[Total de Acciones ]],15,FALSE),"")</f>
        <v/>
      </c>
      <c r="J82" s="347" t="s">
        <v>1916</v>
      </c>
      <c r="K82" s="348" t="s">
        <v>1902</v>
      </c>
      <c r="L82" s="349"/>
      <c r="M82" s="348" t="s">
        <v>1917</v>
      </c>
      <c r="N82" s="353">
        <v>0.8</v>
      </c>
      <c r="O82" s="199">
        <v>84</v>
      </c>
      <c r="P82" s="350">
        <f t="shared" si="2"/>
        <v>67.2</v>
      </c>
      <c r="Q82" s="351" t="s">
        <v>2117</v>
      </c>
      <c r="R82" s="347" t="s">
        <v>925</v>
      </c>
      <c r="S82" s="56"/>
      <c r="T82" s="56"/>
    </row>
    <row r="83" spans="2:20" x14ac:dyDescent="0.25">
      <c r="B83" s="343" t="str">
        <f>IF(Tabla1[[#This Row],[Código_Actividad]]="","",CONCATENATE(Tabla1[[#This Row],[POA]],".",Tabla1[[#This Row],[SRS]],".",Tabla1[[#This Row],[AREA]],".",Tabla1[[#This Row],[TIPO]]))</f>
        <v/>
      </c>
      <c r="C83" s="343" t="str">
        <f>IF(Tabla1[[#This Row],[Código_Actividad]]="","",'Formulario PPGR1'!#REF!)</f>
        <v/>
      </c>
      <c r="D83" s="343" t="str">
        <f>IF(Tabla1[[#This Row],[Código_Actividad]]="","",'Formulario PPGR1'!#REF!)</f>
        <v/>
      </c>
      <c r="E83" s="343" t="str">
        <f>IF(Tabla1[[#This Row],[Código_Actividad]]="","",'Formulario PPGR1'!#REF!)</f>
        <v/>
      </c>
      <c r="F83" s="343" t="str">
        <f>IF(Tabla1[[#This Row],[Código_Actividad]]="","",'Formulario PPGR1'!#REF!)</f>
        <v/>
      </c>
      <c r="G83" s="344"/>
      <c r="H83" s="345" t="str">
        <f>IFERROR(VLOOKUP(Tabla1[[#This Row],[Código_Actividad]],'Formulario PPGR2'!$C$9:$D$1048576,2,FALSE),"")</f>
        <v/>
      </c>
      <c r="I83" s="346" t="str">
        <f>IFERROR(VLOOKUP(Tabla1[[#This Row],[Código_Actividad]],Tabla2[[Código]:[Total de Acciones ]],15,FALSE),"")</f>
        <v/>
      </c>
      <c r="J83" s="347" t="s">
        <v>1918</v>
      </c>
      <c r="K83" s="348" t="s">
        <v>1902</v>
      </c>
      <c r="L83" s="349"/>
      <c r="M83" s="348" t="s">
        <v>1917</v>
      </c>
      <c r="N83" s="353">
        <v>0.5</v>
      </c>
      <c r="O83" s="199">
        <v>250</v>
      </c>
      <c r="P83" s="350">
        <f t="shared" si="2"/>
        <v>125</v>
      </c>
      <c r="Q83" s="351" t="s">
        <v>2114</v>
      </c>
      <c r="R83" s="347" t="s">
        <v>923</v>
      </c>
      <c r="S83" s="56"/>
      <c r="T83" s="56"/>
    </row>
    <row r="84" spans="2:20" x14ac:dyDescent="0.25">
      <c r="B84" s="343" t="e">
        <f>IF(Tabla1[[#This Row],[Código_Actividad]]="","",CONCATENATE(Tabla1[[#This Row],[POA]],".",Tabla1[[#This Row],[SRS]],".",Tabla1[[#This Row],[AREA]],".",Tabla1[[#This Row],[TIPO]]))</f>
        <v>#REF!</v>
      </c>
      <c r="C84" s="343" t="e">
        <f>IF(Tabla1[[#This Row],[Código_Actividad]]="","",'Formulario PPGR1'!#REF!)</f>
        <v>#REF!</v>
      </c>
      <c r="D84" s="343" t="e">
        <f>IF(Tabla1[[#This Row],[Código_Actividad]]="","",'Formulario PPGR1'!#REF!)</f>
        <v>#REF!</v>
      </c>
      <c r="E84" s="343" t="e">
        <f>IF(Tabla1[[#This Row],[Código_Actividad]]="","",'Formulario PPGR1'!#REF!)</f>
        <v>#REF!</v>
      </c>
      <c r="F84" s="343" t="e">
        <f>IF(Tabla1[[#This Row],[Código_Actividad]]="","",'Formulario PPGR1'!#REF!)</f>
        <v>#REF!</v>
      </c>
      <c r="G84" s="344" t="s">
        <v>1388</v>
      </c>
      <c r="H84" s="345" t="str">
        <f>IFERROR(VLOOKUP(Tabla1[[#This Row],[Código_Actividad]],'Formulario PPGR2'!$C$9:$D$1048576,2,FALSE),"")</f>
        <v>Taller socialización formularios estandarizados para el registro de la producción de servicios en nivel complementario definidos por DGI-SNS.</v>
      </c>
      <c r="I84" s="346">
        <f>IFERROR(VLOOKUP(Tabla1[[#This Row],[Código_Actividad]],Tabla2[[Código]:[Total de Acciones ]],15,FALSE),"")</f>
        <v>1</v>
      </c>
      <c r="J84" s="347" t="s">
        <v>1912</v>
      </c>
      <c r="K84" s="348"/>
      <c r="L84" s="349"/>
      <c r="M84" s="348" t="s">
        <v>1914</v>
      </c>
      <c r="N84" s="353">
        <v>1</v>
      </c>
      <c r="O84" s="199">
        <v>15000</v>
      </c>
      <c r="P84" s="350">
        <f t="shared" si="2"/>
        <v>15000</v>
      </c>
      <c r="Q84" s="351" t="s">
        <v>2115</v>
      </c>
      <c r="R84" s="347" t="s">
        <v>925</v>
      </c>
      <c r="S84" s="56"/>
      <c r="T84" s="56"/>
    </row>
    <row r="85" spans="2:20" x14ac:dyDescent="0.25">
      <c r="B85" s="343" t="str">
        <f>IF(Tabla1[[#This Row],[Código_Actividad]]="","",CONCATENATE(Tabla1[[#This Row],[POA]],".",Tabla1[[#This Row],[SRS]],".",Tabla1[[#This Row],[AREA]],".",Tabla1[[#This Row],[TIPO]]))</f>
        <v/>
      </c>
      <c r="C85" s="343" t="str">
        <f>IF(Tabla1[[#This Row],[Código_Actividad]]="","",'Formulario PPGR1'!#REF!)</f>
        <v/>
      </c>
      <c r="D85" s="343" t="str">
        <f>IF(Tabla1[[#This Row],[Código_Actividad]]="","",'Formulario PPGR1'!#REF!)</f>
        <v/>
      </c>
      <c r="E85" s="343" t="str">
        <f>IF(Tabla1[[#This Row],[Código_Actividad]]="","",'Formulario PPGR1'!#REF!)</f>
        <v/>
      </c>
      <c r="F85" s="343" t="str">
        <f>IF(Tabla1[[#This Row],[Código_Actividad]]="","",'Formulario PPGR1'!#REF!)</f>
        <v/>
      </c>
      <c r="G85" s="344"/>
      <c r="H85" s="345" t="str">
        <f>IFERROR(VLOOKUP(Tabla1[[#This Row],[Código_Actividad]],'Formulario PPGR2'!$C$9:$D$1048576,2,FALSE),"")</f>
        <v/>
      </c>
      <c r="I85" s="346" t="str">
        <f>IFERROR(VLOOKUP(Tabla1[[#This Row],[Código_Actividad]],Tabla2[[Código]:[Total de Acciones ]],15,FALSE),"")</f>
        <v/>
      </c>
      <c r="J85" s="347" t="s">
        <v>1894</v>
      </c>
      <c r="K85" s="348" t="s">
        <v>1902</v>
      </c>
      <c r="L85" s="349"/>
      <c r="M85" s="348" t="s">
        <v>1893</v>
      </c>
      <c r="N85" s="355">
        <v>0.04</v>
      </c>
      <c r="O85" s="199">
        <v>250</v>
      </c>
      <c r="P85" s="350">
        <f t="shared" si="2"/>
        <v>10</v>
      </c>
      <c r="Q85" s="351" t="s">
        <v>2114</v>
      </c>
      <c r="R85" s="347" t="s">
        <v>923</v>
      </c>
      <c r="S85" s="56"/>
      <c r="T85" s="56"/>
    </row>
    <row r="86" spans="2:20" x14ac:dyDescent="0.25">
      <c r="B86" s="343" t="str">
        <f>IF(Tabla1[[#This Row],[Código_Actividad]]="","",CONCATENATE(Tabla1[[#This Row],[POA]],".",Tabla1[[#This Row],[SRS]],".",Tabla1[[#This Row],[AREA]],".",Tabla1[[#This Row],[TIPO]]))</f>
        <v/>
      </c>
      <c r="C86" s="343" t="str">
        <f>IF(Tabla1[[#This Row],[Código_Actividad]]="","",'Formulario PPGR1'!#REF!)</f>
        <v/>
      </c>
      <c r="D86" s="343" t="str">
        <f>IF(Tabla1[[#This Row],[Código_Actividad]]="","",'Formulario PPGR1'!#REF!)</f>
        <v/>
      </c>
      <c r="E86" s="343" t="str">
        <f>IF(Tabla1[[#This Row],[Código_Actividad]]="","",'Formulario PPGR1'!#REF!)</f>
        <v/>
      </c>
      <c r="F86" s="343" t="str">
        <f>IF(Tabla1[[#This Row],[Código_Actividad]]="","",'Formulario PPGR1'!#REF!)</f>
        <v/>
      </c>
      <c r="G86" s="344"/>
      <c r="H86" s="345" t="str">
        <f>IFERROR(VLOOKUP(Tabla1[[#This Row],[Código_Actividad]],'Formulario PPGR2'!$C$9:$D$1048576,2,FALSE),"")</f>
        <v/>
      </c>
      <c r="I86" s="346" t="str">
        <f>IFERROR(VLOOKUP(Tabla1[[#This Row],[Código_Actividad]],Tabla2[[Código]:[Total de Acciones ]],15,FALSE),"")</f>
        <v/>
      </c>
      <c r="J86" s="347" t="s">
        <v>1916</v>
      </c>
      <c r="K86" s="348" t="s">
        <v>1902</v>
      </c>
      <c r="L86" s="349"/>
      <c r="M86" s="348" t="s">
        <v>1917</v>
      </c>
      <c r="N86" s="353">
        <v>0.1</v>
      </c>
      <c r="O86" s="199">
        <v>84</v>
      </c>
      <c r="P86" s="350">
        <f t="shared" si="2"/>
        <v>8.4</v>
      </c>
      <c r="Q86" s="351" t="s">
        <v>2117</v>
      </c>
      <c r="R86" s="347" t="s">
        <v>925</v>
      </c>
      <c r="S86" s="56"/>
      <c r="T86" s="56"/>
    </row>
    <row r="87" spans="2:20" x14ac:dyDescent="0.25">
      <c r="B87" s="343" t="str">
        <f>IF(Tabla1[[#This Row],[Código_Actividad]]="","",CONCATENATE(Tabla1[[#This Row],[POA]],".",Tabla1[[#This Row],[SRS]],".",Tabla1[[#This Row],[AREA]],".",Tabla1[[#This Row],[TIPO]]))</f>
        <v/>
      </c>
      <c r="C87" s="343" t="str">
        <f>IF(Tabla1[[#This Row],[Código_Actividad]]="","",'Formulario PPGR1'!#REF!)</f>
        <v/>
      </c>
      <c r="D87" s="343" t="str">
        <f>IF(Tabla1[[#This Row],[Código_Actividad]]="","",'Formulario PPGR1'!#REF!)</f>
        <v/>
      </c>
      <c r="E87" s="343" t="str">
        <f>IF(Tabla1[[#This Row],[Código_Actividad]]="","",'Formulario PPGR1'!#REF!)</f>
        <v/>
      </c>
      <c r="F87" s="343" t="str">
        <f>IF(Tabla1[[#This Row],[Código_Actividad]]="","",'Formulario PPGR1'!#REF!)</f>
        <v/>
      </c>
      <c r="G87" s="344"/>
      <c r="H87" s="345" t="str">
        <f>IFERROR(VLOOKUP(Tabla1[[#This Row],[Código_Actividad]],'Formulario PPGR2'!$C$9:$D$1048576,2,FALSE),"")</f>
        <v/>
      </c>
      <c r="I87" s="346" t="str">
        <f>IFERROR(VLOOKUP(Tabla1[[#This Row],[Código_Actividad]],Tabla2[[Código]:[Total de Acciones ]],15,FALSE),"")</f>
        <v/>
      </c>
      <c r="J87" s="347" t="s">
        <v>1919</v>
      </c>
      <c r="K87" s="348" t="str">
        <f>IFERROR(VLOOKUP($J87,LSIns!$B$5:$C$45,2,FALSE),"")</f>
        <v/>
      </c>
      <c r="L87" s="349"/>
      <c r="M87" s="348" t="s">
        <v>1917</v>
      </c>
      <c r="N87" s="353">
        <v>1</v>
      </c>
      <c r="O87" s="199">
        <v>84</v>
      </c>
      <c r="P87" s="350">
        <f t="shared" si="2"/>
        <v>84</v>
      </c>
      <c r="Q87" s="351"/>
      <c r="R87" s="347"/>
      <c r="S87" s="56"/>
      <c r="T87" s="56"/>
    </row>
    <row r="88" spans="2:20" ht="25.5" x14ac:dyDescent="0.25">
      <c r="B88" s="343" t="e">
        <f>IF(Tabla1[[#This Row],[Código_Actividad]]="","",CONCATENATE(Tabla1[[#This Row],[POA]],".",Tabla1[[#This Row],[SRS]],".",Tabla1[[#This Row],[AREA]],".",Tabla1[[#This Row],[TIPO]]))</f>
        <v>#REF!</v>
      </c>
      <c r="C88" s="343" t="e">
        <f>IF(Tabla1[[#This Row],[Código_Actividad]]="","",'Formulario PPGR1'!#REF!)</f>
        <v>#REF!</v>
      </c>
      <c r="D88" s="343" t="e">
        <f>IF(Tabla1[[#This Row],[Código_Actividad]]="","",'Formulario PPGR1'!#REF!)</f>
        <v>#REF!</v>
      </c>
      <c r="E88" s="343" t="e">
        <f>IF(Tabla1[[#This Row],[Código_Actividad]]="","",'Formulario PPGR1'!#REF!)</f>
        <v>#REF!</v>
      </c>
      <c r="F88" s="343" t="e">
        <f>IF(Tabla1[[#This Row],[Código_Actividad]]="","",'Formulario PPGR1'!#REF!)</f>
        <v>#REF!</v>
      </c>
      <c r="G88" s="344" t="s">
        <v>1389</v>
      </c>
      <c r="H88" s="357" t="str">
        <f>IFERROR(VLOOKUP(Tabla1[[#This Row],[Código_Actividad]],'Formulario PPGR2'!$C$9:$D$1048576,2,FALSE),"")</f>
        <v>Realizar auditoria de calidad del dato priorizando los CEAS con mayor nivel de incidencias de oportunidad de mejoras en los reportes de producción</v>
      </c>
      <c r="I88" s="346">
        <f>IFERROR(VLOOKUP(Tabla1[[#This Row],[Código_Actividad]],Tabla2[[Código]:[Total de Acciones ]],15,FALSE),"")</f>
        <v>4</v>
      </c>
      <c r="J88" s="347" t="s">
        <v>1894</v>
      </c>
      <c r="K88" s="348" t="s">
        <v>1902</v>
      </c>
      <c r="L88" s="349"/>
      <c r="M88" s="348" t="s">
        <v>1893</v>
      </c>
      <c r="N88" s="353">
        <v>1</v>
      </c>
      <c r="O88" s="199">
        <v>250</v>
      </c>
      <c r="P88" s="350">
        <f t="shared" si="2"/>
        <v>250</v>
      </c>
      <c r="Q88" s="351" t="s">
        <v>2114</v>
      </c>
      <c r="R88" s="347" t="s">
        <v>923</v>
      </c>
      <c r="S88" s="56"/>
      <c r="T88" s="56"/>
    </row>
    <row r="89" spans="2:20" x14ac:dyDescent="0.25">
      <c r="B89" s="343" t="str">
        <f>IF(Tabla1[[#This Row],[Código_Actividad]]="","",CONCATENATE(Tabla1[[#This Row],[POA]],".",Tabla1[[#This Row],[SRS]],".",Tabla1[[#This Row],[AREA]],".",Tabla1[[#This Row],[TIPO]]))</f>
        <v/>
      </c>
      <c r="C89" s="343" t="str">
        <f>IF(Tabla1[[#This Row],[Código_Actividad]]="","",'Formulario PPGR1'!#REF!)</f>
        <v/>
      </c>
      <c r="D89" s="343" t="str">
        <f>IF(Tabla1[[#This Row],[Código_Actividad]]="","",'Formulario PPGR1'!#REF!)</f>
        <v/>
      </c>
      <c r="E89" s="343" t="str">
        <f>IF(Tabla1[[#This Row],[Código_Actividad]]="","",'Formulario PPGR1'!#REF!)</f>
        <v/>
      </c>
      <c r="F89" s="343" t="str">
        <f>IF(Tabla1[[#This Row],[Código_Actividad]]="","",'Formulario PPGR1'!#REF!)</f>
        <v/>
      </c>
      <c r="G89" s="344"/>
      <c r="H89" s="345" t="str">
        <f>IFERROR(VLOOKUP(Tabla1[[#This Row],[Código_Actividad]],'Formulario PPGR2'!$C$9:$D$1048576,2,FALSE),"")</f>
        <v/>
      </c>
      <c r="I89" s="346" t="str">
        <f>IFERROR(VLOOKUP(Tabla1[[#This Row],[Código_Actividad]],Tabla2[[Código]:[Total de Acciones ]],15,FALSE),"")</f>
        <v/>
      </c>
      <c r="J89" s="347" t="s">
        <v>1910</v>
      </c>
      <c r="K89" s="348" t="s">
        <v>1902</v>
      </c>
      <c r="L89" s="349"/>
      <c r="M89" s="348" t="s">
        <v>1906</v>
      </c>
      <c r="N89" s="353">
        <v>1</v>
      </c>
      <c r="O89" s="199">
        <v>648</v>
      </c>
      <c r="P89" s="350">
        <f t="shared" si="2"/>
        <v>648</v>
      </c>
      <c r="Q89" s="351" t="s">
        <v>2114</v>
      </c>
      <c r="R89" s="347" t="s">
        <v>925</v>
      </c>
      <c r="S89" s="56"/>
      <c r="T89" s="56"/>
    </row>
    <row r="90" spans="2:20" x14ac:dyDescent="0.25">
      <c r="B90" s="343" t="str">
        <f>IF(Tabla1[[#This Row],[Código_Actividad]]="","",CONCATENATE(Tabla1[[#This Row],[POA]],".",Tabla1[[#This Row],[SRS]],".",Tabla1[[#This Row],[AREA]],".",Tabla1[[#This Row],[TIPO]]))</f>
        <v/>
      </c>
      <c r="C90" s="343" t="str">
        <f>IF(Tabla1[[#This Row],[Código_Actividad]]="","",'Formulario PPGR1'!#REF!)</f>
        <v/>
      </c>
      <c r="D90" s="343" t="str">
        <f>IF(Tabla1[[#This Row],[Código_Actividad]]="","",'Formulario PPGR1'!#REF!)</f>
        <v/>
      </c>
      <c r="E90" s="343" t="str">
        <f>IF(Tabla1[[#This Row],[Código_Actividad]]="","",'Formulario PPGR1'!#REF!)</f>
        <v/>
      </c>
      <c r="F90" s="343" t="str">
        <f>IF(Tabla1[[#This Row],[Código_Actividad]]="","",'Formulario PPGR1'!#REF!)</f>
        <v/>
      </c>
      <c r="G90" s="344"/>
      <c r="H90" s="345" t="str">
        <f>IFERROR(VLOOKUP(Tabla1[[#This Row],[Código_Actividad]],'Formulario PPGR2'!$C$9:$D$1048576,2,FALSE),"")</f>
        <v/>
      </c>
      <c r="I90" s="346" t="str">
        <f>IFERROR(VLOOKUP(Tabla1[[#This Row],[Código_Actividad]],Tabla2[[Código]:[Total de Acciones ]],15,FALSE),"")</f>
        <v/>
      </c>
      <c r="J90" s="347"/>
      <c r="K90" s="348" t="str">
        <f>IFERROR(VLOOKUP($J90,LSIns!$B$5:$C$45,2,FALSE),"")</f>
        <v/>
      </c>
      <c r="L90" s="349"/>
      <c r="M90" s="348" t="str">
        <f>IFERROR(VLOOKUP($L90,#REF!,2,FALSE),"")</f>
        <v/>
      </c>
      <c r="N90" s="353"/>
      <c r="O90" s="199"/>
      <c r="P90" s="350">
        <f t="shared" si="2"/>
        <v>0</v>
      </c>
      <c r="Q90" s="351"/>
      <c r="R90" s="347"/>
      <c r="S90" s="56"/>
      <c r="T90" s="56"/>
    </row>
    <row r="91" spans="2:20" x14ac:dyDescent="0.25">
      <c r="B91" s="343" t="e">
        <f>IF(Tabla1[[#This Row],[Código_Actividad]]="","",CONCATENATE(Tabla1[[#This Row],[POA]],".",Tabla1[[#This Row],[SRS]],".",Tabla1[[#This Row],[AREA]],".",Tabla1[[#This Row],[TIPO]]))</f>
        <v>#REF!</v>
      </c>
      <c r="C91" s="343" t="e">
        <f>IF(Tabla1[[#This Row],[Código_Actividad]]="","",'Formulario PPGR1'!#REF!)</f>
        <v>#REF!</v>
      </c>
      <c r="D91" s="343" t="e">
        <f>IF(Tabla1[[#This Row],[Código_Actividad]]="","",'Formulario PPGR1'!#REF!)</f>
        <v>#REF!</v>
      </c>
      <c r="E91" s="343" t="e">
        <f>IF(Tabla1[[#This Row],[Código_Actividad]]="","",'Formulario PPGR1'!#REF!)</f>
        <v>#REF!</v>
      </c>
      <c r="F91" s="343" t="e">
        <f>IF(Tabla1[[#This Row],[Código_Actividad]]="","",'Formulario PPGR1'!#REF!)</f>
        <v>#REF!</v>
      </c>
      <c r="G91" s="344" t="s">
        <v>1390</v>
      </c>
      <c r="H91" s="345" t="str">
        <f>IFERROR(VLOOKUP(Tabla1[[#This Row],[Código_Actividad]],'Formulario PPGR2'!$C$9:$D$1048576,2,FALSE),"")</f>
        <v>Actualización del registro de establecimientos de salud: CEAS y PNA</v>
      </c>
      <c r="I91" s="346">
        <f>IFERROR(VLOOKUP(Tabla1[[#This Row],[Código_Actividad]],Tabla2[[Código]:[Total de Acciones ]],15,FALSE),"")</f>
        <v>4</v>
      </c>
      <c r="J91" s="347" t="s">
        <v>1894</v>
      </c>
      <c r="K91" s="348" t="str">
        <f>IFERROR(VLOOKUP($J91,LSIns!$B$5:$C$45,2,FALSE),"")</f>
        <v/>
      </c>
      <c r="L91" s="349"/>
      <c r="M91" s="348" t="s">
        <v>1893</v>
      </c>
      <c r="N91" s="355">
        <v>0.04</v>
      </c>
      <c r="O91" s="199">
        <v>250</v>
      </c>
      <c r="P91" s="350">
        <f t="shared" si="2"/>
        <v>10</v>
      </c>
      <c r="Q91" s="351" t="s">
        <v>2114</v>
      </c>
      <c r="R91" s="347" t="s">
        <v>923</v>
      </c>
      <c r="S91" s="56"/>
      <c r="T91" s="56"/>
    </row>
    <row r="92" spans="2:20" x14ac:dyDescent="0.25">
      <c r="B92" s="343" t="str">
        <f>IF(Tabla1[[#This Row],[Código_Actividad]]="","",CONCATENATE(Tabla1[[#This Row],[POA]],".",Tabla1[[#This Row],[SRS]],".",Tabla1[[#This Row],[AREA]],".",Tabla1[[#This Row],[TIPO]]))</f>
        <v/>
      </c>
      <c r="C92" s="343" t="str">
        <f>IF(Tabla1[[#This Row],[Código_Actividad]]="","",'Formulario PPGR1'!#REF!)</f>
        <v/>
      </c>
      <c r="D92" s="343" t="str">
        <f>IF(Tabla1[[#This Row],[Código_Actividad]]="","",'Formulario PPGR1'!#REF!)</f>
        <v/>
      </c>
      <c r="E92" s="343" t="str">
        <f>IF(Tabla1[[#This Row],[Código_Actividad]]="","",'Formulario PPGR1'!#REF!)</f>
        <v/>
      </c>
      <c r="F92" s="343" t="str">
        <f>IF(Tabla1[[#This Row],[Código_Actividad]]="","",'Formulario PPGR1'!#REF!)</f>
        <v/>
      </c>
      <c r="G92" s="344"/>
      <c r="H92" s="345" t="str">
        <f>IFERROR(VLOOKUP(Tabla1[[#This Row],[Código_Actividad]],'Formulario PPGR2'!$C$9:$D$1048576,2,FALSE),"")</f>
        <v/>
      </c>
      <c r="I92" s="346" t="str">
        <f>IFERROR(VLOOKUP(Tabla1[[#This Row],[Código_Actividad]],Tabla2[[Código]:[Total de Acciones ]],15,FALSE),"")</f>
        <v/>
      </c>
      <c r="J92" s="347" t="s">
        <v>1910</v>
      </c>
      <c r="K92" s="348" t="str">
        <f>IFERROR(VLOOKUP($J92,LSIns!$B$5:$C$45,2,FALSE),"")</f>
        <v/>
      </c>
      <c r="L92" s="349"/>
      <c r="M92" s="348" t="s">
        <v>1906</v>
      </c>
      <c r="N92" s="355">
        <v>0.04</v>
      </c>
      <c r="O92" s="199">
        <v>648</v>
      </c>
      <c r="P92" s="350">
        <f t="shared" si="2"/>
        <v>25.92</v>
      </c>
      <c r="Q92" s="351" t="s">
        <v>2114</v>
      </c>
      <c r="R92" s="347" t="s">
        <v>925</v>
      </c>
      <c r="S92" s="56"/>
      <c r="T92" s="56"/>
    </row>
    <row r="93" spans="2:20" x14ac:dyDescent="0.25">
      <c r="B93" s="343" t="str">
        <f>IF(Tabla1[[#This Row],[Código_Actividad]]="","",CONCATENATE(Tabla1[[#This Row],[POA]],".",Tabla1[[#This Row],[SRS]],".",Tabla1[[#This Row],[AREA]],".",Tabla1[[#This Row],[TIPO]]))</f>
        <v/>
      </c>
      <c r="C93" s="343" t="str">
        <f>IF(Tabla1[[#This Row],[Código_Actividad]]="","",'Formulario PPGR1'!#REF!)</f>
        <v/>
      </c>
      <c r="D93" s="343" t="str">
        <f>IF(Tabla1[[#This Row],[Código_Actividad]]="","",'Formulario PPGR1'!#REF!)</f>
        <v/>
      </c>
      <c r="E93" s="343" t="str">
        <f>IF(Tabla1[[#This Row],[Código_Actividad]]="","",'Formulario PPGR1'!#REF!)</f>
        <v/>
      </c>
      <c r="F93" s="343" t="str">
        <f>IF(Tabla1[[#This Row],[Código_Actividad]]="","",'Formulario PPGR1'!#REF!)</f>
        <v/>
      </c>
      <c r="G93" s="344"/>
      <c r="H93" s="345" t="str">
        <f>IFERROR(VLOOKUP(Tabla1[[#This Row],[Código_Actividad]],'Formulario PPGR2'!$C$9:$D$1048576,2,FALSE),"")</f>
        <v/>
      </c>
      <c r="I93" s="346" t="str">
        <f>IFERROR(VLOOKUP(Tabla1[[#This Row],[Código_Actividad]],Tabla2[[Código]:[Total de Acciones ]],15,FALSE),"")</f>
        <v/>
      </c>
      <c r="J93" s="347"/>
      <c r="K93" s="348" t="str">
        <f>IFERROR(VLOOKUP($J93,LSIns!$B$5:$C$45,2,FALSE),"")</f>
        <v/>
      </c>
      <c r="L93" s="349"/>
      <c r="M93" s="348" t="str">
        <f>IFERROR(VLOOKUP($L93,#REF!,2,FALSE),"")</f>
        <v/>
      </c>
      <c r="N93" s="353"/>
      <c r="O93" s="199"/>
      <c r="P93" s="350">
        <f t="shared" si="2"/>
        <v>0</v>
      </c>
      <c r="Q93" s="351"/>
      <c r="R93" s="347"/>
      <c r="S93" s="56"/>
      <c r="T93" s="56"/>
    </row>
    <row r="94" spans="2:20" x14ac:dyDescent="0.25">
      <c r="B94" s="343" t="e">
        <f>IF(Tabla1[[#This Row],[Código_Actividad]]="","",CONCATENATE(Tabla1[[#This Row],[POA]],".",Tabla1[[#This Row],[SRS]],".",Tabla1[[#This Row],[AREA]],".",Tabla1[[#This Row],[TIPO]]))</f>
        <v>#REF!</v>
      </c>
      <c r="C94" s="343" t="e">
        <f>IF(Tabla1[[#This Row],[Código_Actividad]]="","",'Formulario PPGR1'!#REF!)</f>
        <v>#REF!</v>
      </c>
      <c r="D94" s="343" t="e">
        <f>IF(Tabla1[[#This Row],[Código_Actividad]]="","",'Formulario PPGR1'!#REF!)</f>
        <v>#REF!</v>
      </c>
      <c r="E94" s="343" t="e">
        <f>IF(Tabla1[[#This Row],[Código_Actividad]]="","",'Formulario PPGR1'!#REF!)</f>
        <v>#REF!</v>
      </c>
      <c r="F94" s="343" t="e">
        <f>IF(Tabla1[[#This Row],[Código_Actividad]]="","",'Formulario PPGR1'!#REF!)</f>
        <v>#REF!</v>
      </c>
      <c r="G94" s="344" t="s">
        <v>1391</v>
      </c>
      <c r="H94" s="345" t="str">
        <f>IFERROR(VLOOKUP(Tabla1[[#This Row],[Código_Actividad]],'Formulario PPGR2'!$C$9:$D$1048576,2,FALSE),"")</f>
        <v>Capacitación para el fortalecimiento estadístico (Pendiente a definir)</v>
      </c>
      <c r="I94" s="346">
        <f>IFERROR(VLOOKUP(Tabla1[[#This Row],[Código_Actividad]],Tabla2[[Código]:[Total de Acciones ]],15,FALSE),"")</f>
        <v>4</v>
      </c>
      <c r="J94" s="347" t="s">
        <v>1913</v>
      </c>
      <c r="K94" s="348"/>
      <c r="L94" s="349"/>
      <c r="M94" s="348" t="s">
        <v>1914</v>
      </c>
      <c r="N94" s="353">
        <v>4</v>
      </c>
      <c r="O94" s="199">
        <v>7500</v>
      </c>
      <c r="P94" s="350">
        <f t="shared" si="2"/>
        <v>30000</v>
      </c>
      <c r="Q94" s="351" t="s">
        <v>2115</v>
      </c>
      <c r="R94" s="347" t="s">
        <v>925</v>
      </c>
      <c r="S94" s="56"/>
      <c r="T94" s="56"/>
    </row>
    <row r="95" spans="2:20" x14ac:dyDescent="0.25">
      <c r="B95" s="343" t="str">
        <f>IF(Tabla1[[#This Row],[Código_Actividad]]="","",CONCATENATE(Tabla1[[#This Row],[POA]],".",Tabla1[[#This Row],[SRS]],".",Tabla1[[#This Row],[AREA]],".",Tabla1[[#This Row],[TIPO]]))</f>
        <v/>
      </c>
      <c r="C95" s="343" t="str">
        <f>IF(Tabla1[[#This Row],[Código_Actividad]]="","",'Formulario PPGR1'!#REF!)</f>
        <v/>
      </c>
      <c r="D95" s="343" t="str">
        <f>IF(Tabla1[[#This Row],[Código_Actividad]]="","",'Formulario PPGR1'!#REF!)</f>
        <v/>
      </c>
      <c r="E95" s="343" t="str">
        <f>IF(Tabla1[[#This Row],[Código_Actividad]]="","",'Formulario PPGR1'!#REF!)</f>
        <v/>
      </c>
      <c r="F95" s="343" t="str">
        <f>IF(Tabla1[[#This Row],[Código_Actividad]]="","",'Formulario PPGR1'!#REF!)</f>
        <v/>
      </c>
      <c r="G95" s="344"/>
      <c r="H95" s="345" t="str">
        <f>IFERROR(VLOOKUP(Tabla1[[#This Row],[Código_Actividad]],'Formulario PPGR2'!$C$9:$D$1048576,2,FALSE),"")</f>
        <v/>
      </c>
      <c r="I95" s="346" t="str">
        <f>IFERROR(VLOOKUP(Tabla1[[#This Row],[Código_Actividad]],Tabla2[[Código]:[Total de Acciones ]],15,FALSE),"")</f>
        <v/>
      </c>
      <c r="J95" s="347" t="s">
        <v>1894</v>
      </c>
      <c r="K95" s="348" t="s">
        <v>1902</v>
      </c>
      <c r="L95" s="349"/>
      <c r="M95" s="348" t="s">
        <v>1893</v>
      </c>
      <c r="N95" s="355">
        <v>0.16</v>
      </c>
      <c r="O95" s="199">
        <v>250</v>
      </c>
      <c r="P95" s="350">
        <f t="shared" si="2"/>
        <v>40</v>
      </c>
      <c r="Q95" s="351" t="s">
        <v>2114</v>
      </c>
      <c r="R95" s="347" t="s">
        <v>923</v>
      </c>
      <c r="S95" s="56"/>
      <c r="T95" s="56"/>
    </row>
    <row r="96" spans="2:20" x14ac:dyDescent="0.25">
      <c r="B96" s="343" t="str">
        <f>IF(Tabla1[[#This Row],[Código_Actividad]]="","",CONCATENATE(Tabla1[[#This Row],[POA]],".",Tabla1[[#This Row],[SRS]],".",Tabla1[[#This Row],[AREA]],".",Tabla1[[#This Row],[TIPO]]))</f>
        <v/>
      </c>
      <c r="C96" s="343" t="str">
        <f>IF(Tabla1[[#This Row],[Código_Actividad]]="","",'Formulario PPGR1'!#REF!)</f>
        <v/>
      </c>
      <c r="D96" s="343" t="str">
        <f>IF(Tabla1[[#This Row],[Código_Actividad]]="","",'Formulario PPGR1'!#REF!)</f>
        <v/>
      </c>
      <c r="E96" s="343" t="str">
        <f>IF(Tabla1[[#This Row],[Código_Actividad]]="","",'Formulario PPGR1'!#REF!)</f>
        <v/>
      </c>
      <c r="F96" s="343" t="str">
        <f>IF(Tabla1[[#This Row],[Código_Actividad]]="","",'Formulario PPGR1'!#REF!)</f>
        <v/>
      </c>
      <c r="G96" s="344"/>
      <c r="H96" s="345" t="str">
        <f>IFERROR(VLOOKUP(Tabla1[[#This Row],[Código_Actividad]],'Formulario PPGR2'!$C$9:$D$1048576,2,FALSE),"")</f>
        <v/>
      </c>
      <c r="I96" s="346" t="str">
        <f>IFERROR(VLOOKUP(Tabla1[[#This Row],[Código_Actividad]],Tabla2[[Código]:[Total de Acciones ]],15,FALSE),"")</f>
        <v/>
      </c>
      <c r="J96" s="347" t="s">
        <v>1910</v>
      </c>
      <c r="K96" s="348" t="s">
        <v>1902</v>
      </c>
      <c r="L96" s="349"/>
      <c r="M96" s="348" t="s">
        <v>1906</v>
      </c>
      <c r="N96" s="353">
        <v>0.16</v>
      </c>
      <c r="O96" s="199">
        <v>648</v>
      </c>
      <c r="P96" s="350">
        <f t="shared" si="2"/>
        <v>103.68</v>
      </c>
      <c r="Q96" s="351" t="s">
        <v>2114</v>
      </c>
      <c r="R96" s="347" t="s">
        <v>925</v>
      </c>
      <c r="S96" s="56"/>
      <c r="T96" s="56"/>
    </row>
    <row r="97" spans="2:20" x14ac:dyDescent="0.25">
      <c r="B97" s="343" t="str">
        <f>IF(Tabla1[[#This Row],[Código_Actividad]]="","",CONCATENATE(Tabla1[[#This Row],[POA]],".",Tabla1[[#This Row],[SRS]],".",Tabla1[[#This Row],[AREA]],".",Tabla1[[#This Row],[TIPO]]))</f>
        <v/>
      </c>
      <c r="C97" s="343" t="str">
        <f>IF(Tabla1[[#This Row],[Código_Actividad]]="","",'Formulario PPGR1'!#REF!)</f>
        <v/>
      </c>
      <c r="D97" s="343" t="str">
        <f>IF(Tabla1[[#This Row],[Código_Actividad]]="","",'Formulario PPGR1'!#REF!)</f>
        <v/>
      </c>
      <c r="E97" s="343" t="str">
        <f>IF(Tabla1[[#This Row],[Código_Actividad]]="","",'Formulario PPGR1'!#REF!)</f>
        <v/>
      </c>
      <c r="F97" s="343" t="str">
        <f>IF(Tabla1[[#This Row],[Código_Actividad]]="","",'Formulario PPGR1'!#REF!)</f>
        <v/>
      </c>
      <c r="G97" s="344"/>
      <c r="H97" s="345" t="str">
        <f>IFERROR(VLOOKUP(Tabla1[[#This Row],[Código_Actividad]],'Formulario PPGR2'!$C$9:$D$1048576,2,FALSE),"")</f>
        <v/>
      </c>
      <c r="I97" s="346" t="str">
        <f>IFERROR(VLOOKUP(Tabla1[[#This Row],[Código_Actividad]],Tabla2[[Código]:[Total de Acciones ]],15,FALSE),"")</f>
        <v/>
      </c>
      <c r="J97" s="347" t="s">
        <v>1916</v>
      </c>
      <c r="K97" s="348" t="s">
        <v>1902</v>
      </c>
      <c r="L97" s="349"/>
      <c r="M97" s="348" t="s">
        <v>1917</v>
      </c>
      <c r="N97" s="353">
        <v>0.4</v>
      </c>
      <c r="O97" s="199">
        <v>84</v>
      </c>
      <c r="P97" s="350">
        <f t="shared" si="2"/>
        <v>33.6</v>
      </c>
      <c r="Q97" s="351" t="s">
        <v>2117</v>
      </c>
      <c r="R97" s="347" t="s">
        <v>925</v>
      </c>
      <c r="S97" s="56"/>
      <c r="T97" s="56"/>
    </row>
    <row r="98" spans="2:20" x14ac:dyDescent="0.25">
      <c r="B98" s="343" t="e">
        <f>IF(Tabla1[[#This Row],[Código_Actividad]]="","",CONCATENATE(Tabla1[[#This Row],[POA]],".",Tabla1[[#This Row],[SRS]],".",Tabla1[[#This Row],[AREA]],".",Tabla1[[#This Row],[TIPO]]))</f>
        <v>#REF!</v>
      </c>
      <c r="C98" s="343" t="e">
        <f>IF(Tabla1[[#This Row],[Código_Actividad]]="","",'Formulario PPGR1'!#REF!)</f>
        <v>#REF!</v>
      </c>
      <c r="D98" s="343" t="e">
        <f>IF(Tabla1[[#This Row],[Código_Actividad]]="","",'Formulario PPGR1'!#REF!)</f>
        <v>#REF!</v>
      </c>
      <c r="E98" s="343" t="e">
        <f>IF(Tabla1[[#This Row],[Código_Actividad]]="","",'Formulario PPGR1'!#REF!)</f>
        <v>#REF!</v>
      </c>
      <c r="F98" s="343" t="e">
        <f>IF(Tabla1[[#This Row],[Código_Actividad]]="","",'Formulario PPGR1'!#REF!)</f>
        <v>#REF!</v>
      </c>
      <c r="G98" s="344" t="s">
        <v>1392</v>
      </c>
      <c r="H98" s="345" t="str">
        <f>IFERROR(VLOOKUP(Tabla1[[#This Row],[Código_Actividad]],'Formulario PPGR2'!$C$9:$D$1048576,2,FALSE),"")</f>
        <v>Soporte a los requerimientos tecnológicos de usuarios internos y externos</v>
      </c>
      <c r="I98" s="346">
        <f>IFERROR(VLOOKUP(Tabla1[[#This Row],[Código_Actividad]],Tabla2[[Código]:[Total de Acciones ]],15,FALSE),"")</f>
        <v>4</v>
      </c>
      <c r="J98" s="347" t="s">
        <v>1894</v>
      </c>
      <c r="K98" s="348" t="s">
        <v>1902</v>
      </c>
      <c r="L98" s="349"/>
      <c r="M98" s="348" t="s">
        <v>1893</v>
      </c>
      <c r="N98" s="355">
        <v>0.04</v>
      </c>
      <c r="O98" s="199">
        <v>250</v>
      </c>
      <c r="P98" s="350">
        <f t="shared" si="2"/>
        <v>10</v>
      </c>
      <c r="Q98" s="351" t="s">
        <v>2114</v>
      </c>
      <c r="R98" s="347" t="s">
        <v>923</v>
      </c>
      <c r="S98" s="56"/>
      <c r="T98" s="56"/>
    </row>
    <row r="99" spans="2:20" x14ac:dyDescent="0.25">
      <c r="B99" s="343" t="str">
        <f>IF(Tabla1[[#This Row],[Código_Actividad]]="","",CONCATENATE(Tabla1[[#This Row],[POA]],".",Tabla1[[#This Row],[SRS]],".",Tabla1[[#This Row],[AREA]],".",Tabla1[[#This Row],[TIPO]]))</f>
        <v/>
      </c>
      <c r="C99" s="343" t="str">
        <f>IF(Tabla1[[#This Row],[Código_Actividad]]="","",'Formulario PPGR1'!#REF!)</f>
        <v/>
      </c>
      <c r="D99" s="343" t="str">
        <f>IF(Tabla1[[#This Row],[Código_Actividad]]="","",'Formulario PPGR1'!#REF!)</f>
        <v/>
      </c>
      <c r="E99" s="343" t="str">
        <f>IF(Tabla1[[#This Row],[Código_Actividad]]="","",'Formulario PPGR1'!#REF!)</f>
        <v/>
      </c>
      <c r="F99" s="343" t="str">
        <f>IF(Tabla1[[#This Row],[Código_Actividad]]="","",'Formulario PPGR1'!#REF!)</f>
        <v/>
      </c>
      <c r="G99" s="344"/>
      <c r="H99" s="345" t="str">
        <f>IFERROR(VLOOKUP(Tabla1[[#This Row],[Código_Actividad]],'Formulario PPGR2'!$C$9:$D$1048576,2,FALSE),"")</f>
        <v/>
      </c>
      <c r="I99" s="346" t="str">
        <f>IFERROR(VLOOKUP(Tabla1[[#This Row],[Código_Actividad]],Tabla2[[Código]:[Total de Acciones ]],15,FALSE),"")</f>
        <v/>
      </c>
      <c r="J99" s="347" t="s">
        <v>1910</v>
      </c>
      <c r="K99" s="348" t="s">
        <v>1902</v>
      </c>
      <c r="L99" s="349"/>
      <c r="M99" s="348" t="s">
        <v>1906</v>
      </c>
      <c r="N99" s="353">
        <v>0.04</v>
      </c>
      <c r="O99" s="199">
        <v>648</v>
      </c>
      <c r="P99" s="350">
        <f t="shared" si="2"/>
        <v>25.92</v>
      </c>
      <c r="Q99" s="351" t="s">
        <v>2114</v>
      </c>
      <c r="R99" s="347" t="s">
        <v>925</v>
      </c>
      <c r="S99" s="56"/>
      <c r="T99" s="56"/>
    </row>
    <row r="100" spans="2:20" x14ac:dyDescent="0.25">
      <c r="B100" s="343" t="str">
        <f>IF(Tabla1[[#This Row],[Código_Actividad]]="","",CONCATENATE(Tabla1[[#This Row],[POA]],".",Tabla1[[#This Row],[SRS]],".",Tabla1[[#This Row],[AREA]],".",Tabla1[[#This Row],[TIPO]]))</f>
        <v/>
      </c>
      <c r="C100" s="343" t="str">
        <f>IF(Tabla1[[#This Row],[Código_Actividad]]="","",'Formulario PPGR1'!#REF!)</f>
        <v/>
      </c>
      <c r="D100" s="343" t="str">
        <f>IF(Tabla1[[#This Row],[Código_Actividad]]="","",'Formulario PPGR1'!#REF!)</f>
        <v/>
      </c>
      <c r="E100" s="343" t="str">
        <f>IF(Tabla1[[#This Row],[Código_Actividad]]="","",'Formulario PPGR1'!#REF!)</f>
        <v/>
      </c>
      <c r="F100" s="343" t="str">
        <f>IF(Tabla1[[#This Row],[Código_Actividad]]="","",'Formulario PPGR1'!#REF!)</f>
        <v/>
      </c>
      <c r="G100" s="344"/>
      <c r="H100" s="345" t="str">
        <f>IFERROR(VLOOKUP(Tabla1[[#This Row],[Código_Actividad]],'Formulario PPGR2'!$C$9:$D$1048576,2,FALSE),"")</f>
        <v/>
      </c>
      <c r="I100" s="346" t="str">
        <f>IFERROR(VLOOKUP(Tabla1[[#This Row],[Código_Actividad]],Tabla2[[Código]:[Total de Acciones ]],15,FALSE),"")</f>
        <v/>
      </c>
      <c r="J100" s="347"/>
      <c r="K100" s="348" t="str">
        <f>IFERROR(VLOOKUP($J100,LSIns!$B$5:$C$45,2,FALSE),"")</f>
        <v/>
      </c>
      <c r="L100" s="349"/>
      <c r="M100" s="348" t="str">
        <f>IFERROR(VLOOKUP($L100,#REF!,2,FALSE),"")</f>
        <v/>
      </c>
      <c r="N100" s="353"/>
      <c r="O100" s="199"/>
      <c r="P100" s="350">
        <f t="shared" si="2"/>
        <v>0</v>
      </c>
      <c r="Q100" s="351"/>
      <c r="R100" s="347"/>
      <c r="S100" s="56"/>
      <c r="T100" s="56"/>
    </row>
    <row r="101" spans="2:20" x14ac:dyDescent="0.25">
      <c r="B101" s="343" t="e">
        <f>IF(Tabla1[[#This Row],[Código_Actividad]]="","",CONCATENATE(Tabla1[[#This Row],[POA]],".",Tabla1[[#This Row],[SRS]],".",Tabla1[[#This Row],[AREA]],".",Tabla1[[#This Row],[TIPO]]))</f>
        <v>#REF!</v>
      </c>
      <c r="C101" s="343" t="e">
        <f>IF(Tabla1[[#This Row],[Código_Actividad]]="","",'Formulario PPGR1'!#REF!)</f>
        <v>#REF!</v>
      </c>
      <c r="D101" s="343" t="e">
        <f>IF(Tabla1[[#This Row],[Código_Actividad]]="","",'Formulario PPGR1'!#REF!)</f>
        <v>#REF!</v>
      </c>
      <c r="E101" s="343" t="e">
        <f>IF(Tabla1[[#This Row],[Código_Actividad]]="","",'Formulario PPGR1'!#REF!)</f>
        <v>#REF!</v>
      </c>
      <c r="F101" s="343" t="e">
        <f>IF(Tabla1[[#This Row],[Código_Actividad]]="","",'Formulario PPGR1'!#REF!)</f>
        <v>#REF!</v>
      </c>
      <c r="G101" s="344" t="s">
        <v>1393</v>
      </c>
      <c r="H101" s="345" t="str">
        <f>IFERROR(VLOOKUP(Tabla1[[#This Row],[Código_Actividad]],'Formulario PPGR2'!$C$9:$D$1048576,2,FALSE),"")</f>
        <v>Supervisión de los servicios de hostelería hospitalaria</v>
      </c>
      <c r="I101" s="346">
        <f>IFERROR(VLOOKUP(Tabla1[[#This Row],[Código_Actividad]],Tabla2[[Código]:[Total de Acciones ]],15,FALSE),"")</f>
        <v>4</v>
      </c>
      <c r="J101" s="347" t="s">
        <v>1894</v>
      </c>
      <c r="K101" s="348" t="s">
        <v>1902</v>
      </c>
      <c r="L101" s="349"/>
      <c r="M101" s="348" t="s">
        <v>1893</v>
      </c>
      <c r="N101" s="355">
        <v>0.04</v>
      </c>
      <c r="O101" s="199">
        <v>250</v>
      </c>
      <c r="P101" s="350">
        <f t="shared" si="2"/>
        <v>10</v>
      </c>
      <c r="Q101" s="351" t="s">
        <v>2114</v>
      </c>
      <c r="R101" s="347" t="s">
        <v>923</v>
      </c>
      <c r="S101" s="56"/>
      <c r="T101" s="56"/>
    </row>
    <row r="102" spans="2:20" x14ac:dyDescent="0.25">
      <c r="B102" s="343" t="str">
        <f>IF(Tabla1[[#This Row],[Código_Actividad]]="","",CONCATENATE(Tabla1[[#This Row],[POA]],".",Tabla1[[#This Row],[SRS]],".",Tabla1[[#This Row],[AREA]],".",Tabla1[[#This Row],[TIPO]]))</f>
        <v/>
      </c>
      <c r="C102" s="343" t="str">
        <f>IF(Tabla1[[#This Row],[Código_Actividad]]="","",'Formulario PPGR1'!#REF!)</f>
        <v/>
      </c>
      <c r="D102" s="343" t="str">
        <f>IF(Tabla1[[#This Row],[Código_Actividad]]="","",'Formulario PPGR1'!#REF!)</f>
        <v/>
      </c>
      <c r="E102" s="343" t="str">
        <f>IF(Tabla1[[#This Row],[Código_Actividad]]="","",'Formulario PPGR1'!#REF!)</f>
        <v/>
      </c>
      <c r="F102" s="343" t="str">
        <f>IF(Tabla1[[#This Row],[Código_Actividad]]="","",'Formulario PPGR1'!#REF!)</f>
        <v/>
      </c>
      <c r="G102" s="344"/>
      <c r="H102" s="345" t="str">
        <f>IFERROR(VLOOKUP(Tabla1[[#This Row],[Código_Actividad]],'Formulario PPGR2'!$C$9:$D$1048576,2,FALSE),"")</f>
        <v/>
      </c>
      <c r="I102" s="346" t="str">
        <f>IFERROR(VLOOKUP(Tabla1[[#This Row],[Código_Actividad]],Tabla2[[Código]:[Total de Acciones ]],15,FALSE),"")</f>
        <v/>
      </c>
      <c r="J102" s="347" t="s">
        <v>1910</v>
      </c>
      <c r="K102" s="348" t="s">
        <v>1902</v>
      </c>
      <c r="L102" s="349"/>
      <c r="M102" s="348" t="s">
        <v>1906</v>
      </c>
      <c r="N102" s="355">
        <v>0.04</v>
      </c>
      <c r="O102" s="199">
        <v>648</v>
      </c>
      <c r="P102" s="350">
        <f t="shared" si="2"/>
        <v>25.92</v>
      </c>
      <c r="Q102" s="351" t="s">
        <v>2114</v>
      </c>
      <c r="R102" s="347" t="s">
        <v>925</v>
      </c>
      <c r="S102" s="56"/>
      <c r="T102" s="56"/>
    </row>
    <row r="103" spans="2:20" x14ac:dyDescent="0.25">
      <c r="B103" s="343" t="str">
        <f>IF(Tabla1[[#This Row],[Código_Actividad]]="","",CONCATENATE(Tabla1[[#This Row],[POA]],".",Tabla1[[#This Row],[SRS]],".",Tabla1[[#This Row],[AREA]],".",Tabla1[[#This Row],[TIPO]]))</f>
        <v/>
      </c>
      <c r="C103" s="343" t="str">
        <f>IF(Tabla1[[#This Row],[Código_Actividad]]="","",'Formulario PPGR1'!#REF!)</f>
        <v/>
      </c>
      <c r="D103" s="343" t="str">
        <f>IF(Tabla1[[#This Row],[Código_Actividad]]="","",'Formulario PPGR1'!#REF!)</f>
        <v/>
      </c>
      <c r="E103" s="343" t="str">
        <f>IF(Tabla1[[#This Row],[Código_Actividad]]="","",'Formulario PPGR1'!#REF!)</f>
        <v/>
      </c>
      <c r="F103" s="343" t="str">
        <f>IF(Tabla1[[#This Row],[Código_Actividad]]="","",'Formulario PPGR1'!#REF!)</f>
        <v/>
      </c>
      <c r="G103" s="344"/>
      <c r="H103" s="345" t="str">
        <f>IFERROR(VLOOKUP(Tabla1[[#This Row],[Código_Actividad]],'Formulario PPGR2'!$C$9:$D$1048576,2,FALSE),"")</f>
        <v/>
      </c>
      <c r="I103" s="346" t="str">
        <f>IFERROR(VLOOKUP(Tabla1[[#This Row],[Código_Actividad]],Tabla2[[Código]:[Total de Acciones ]],15,FALSE),"")</f>
        <v/>
      </c>
      <c r="J103" s="347" t="s">
        <v>1908</v>
      </c>
      <c r="K103" s="348" t="str">
        <f>IFERROR(VLOOKUP($J103,LSIns!$B$5:$C$45,2,FALSE),"")</f>
        <v/>
      </c>
      <c r="L103" s="349"/>
      <c r="M103" s="348" t="s">
        <v>1909</v>
      </c>
      <c r="N103" s="353">
        <v>8</v>
      </c>
      <c r="O103" s="356">
        <v>230</v>
      </c>
      <c r="P103" s="350">
        <f t="shared" si="2"/>
        <v>1840</v>
      </c>
      <c r="Q103" s="351" t="s">
        <v>2116</v>
      </c>
      <c r="R103" s="347" t="s">
        <v>925</v>
      </c>
      <c r="S103" s="56"/>
      <c r="T103" s="56"/>
    </row>
    <row r="104" spans="2:20" x14ac:dyDescent="0.25">
      <c r="B104" s="343" t="str">
        <f>IF(Tabla1[[#This Row],[Código_Actividad]]="","",CONCATENATE(Tabla1[[#This Row],[POA]],".",Tabla1[[#This Row],[SRS]],".",Tabla1[[#This Row],[AREA]],".",Tabla1[[#This Row],[TIPO]]))</f>
        <v/>
      </c>
      <c r="C104" s="343" t="str">
        <f>IF(Tabla1[[#This Row],[Código_Actividad]]="","",'Formulario PPGR1'!#REF!)</f>
        <v/>
      </c>
      <c r="D104" s="343" t="str">
        <f>IF(Tabla1[[#This Row],[Código_Actividad]]="","",'Formulario PPGR1'!#REF!)</f>
        <v/>
      </c>
      <c r="E104" s="343" t="str">
        <f>IF(Tabla1[[#This Row],[Código_Actividad]]="","",'Formulario PPGR1'!#REF!)</f>
        <v/>
      </c>
      <c r="F104" s="343" t="str">
        <f>IF(Tabla1[[#This Row],[Código_Actividad]]="","",'Formulario PPGR1'!#REF!)</f>
        <v/>
      </c>
      <c r="G104" s="344"/>
      <c r="H104" s="345" t="str">
        <f>IFERROR(VLOOKUP(Tabla1[[#This Row],[Código_Actividad]],'Formulario PPGR2'!$C$9:$D$1048576,2,FALSE),"")</f>
        <v/>
      </c>
      <c r="I104" s="346" t="str">
        <f>IFERROR(VLOOKUP(Tabla1[[#This Row],[Código_Actividad]],Tabla2[[Código]:[Total de Acciones ]],15,FALSE),"")</f>
        <v/>
      </c>
      <c r="J104" s="347"/>
      <c r="K104" s="348" t="str">
        <f>IFERROR(VLOOKUP($J104,LSIns!$B$5:$C$45,2,FALSE),"")</f>
        <v/>
      </c>
      <c r="L104" s="349"/>
      <c r="M104" s="348" t="str">
        <f>IFERROR(VLOOKUP($L104,#REF!,2,FALSE),"")</f>
        <v/>
      </c>
      <c r="N104" s="353"/>
      <c r="O104" s="199"/>
      <c r="P104" s="350">
        <f t="shared" si="2"/>
        <v>0</v>
      </c>
      <c r="Q104" s="351"/>
      <c r="R104" s="347"/>
      <c r="S104" s="56"/>
      <c r="T104" s="56"/>
    </row>
    <row r="105" spans="2:20" x14ac:dyDescent="0.25">
      <c r="B105" s="343" t="e">
        <f>IF(Tabla1[[#This Row],[Código_Actividad]]="","",CONCATENATE(Tabla1[[#This Row],[POA]],".",Tabla1[[#This Row],[SRS]],".",Tabla1[[#This Row],[AREA]],".",Tabla1[[#This Row],[TIPO]]))</f>
        <v>#REF!</v>
      </c>
      <c r="C105" s="343" t="e">
        <f>IF(Tabla1[[#This Row],[Código_Actividad]]="","",'Formulario PPGR1'!#REF!)</f>
        <v>#REF!</v>
      </c>
      <c r="D105" s="343" t="e">
        <f>IF(Tabla1[[#This Row],[Código_Actividad]]="","",'Formulario PPGR1'!#REF!)</f>
        <v>#REF!</v>
      </c>
      <c r="E105" s="343" t="e">
        <f>IF(Tabla1[[#This Row],[Código_Actividad]]="","",'Formulario PPGR1'!#REF!)</f>
        <v>#REF!</v>
      </c>
      <c r="F105" s="343" t="e">
        <f>IF(Tabla1[[#This Row],[Código_Actividad]]="","",'Formulario PPGR1'!#REF!)</f>
        <v>#REF!</v>
      </c>
      <c r="G105" s="344" t="s">
        <v>1394</v>
      </c>
      <c r="H105" s="345" t="str">
        <f>IFERROR(VLOOKUP(Tabla1[[#This Row],[Código_Actividad]],'Formulario PPGR2'!$C$9:$D$1048576,2,FALSE),"")</f>
        <v>Elaboracion e implementacion del plan de fortalecimiento de los servicios de hoteleria hospitalaria</v>
      </c>
      <c r="I105" s="346">
        <f>IFERROR(VLOOKUP(Tabla1[[#This Row],[Código_Actividad]],Tabla2[[Código]:[Total de Acciones ]],15,FALSE),"")</f>
        <v>3</v>
      </c>
      <c r="J105" s="347" t="s">
        <v>1894</v>
      </c>
      <c r="K105" s="348" t="s">
        <v>1902</v>
      </c>
      <c r="L105" s="349"/>
      <c r="M105" s="348" t="s">
        <v>1893</v>
      </c>
      <c r="N105" s="353">
        <v>0.5</v>
      </c>
      <c r="O105" s="199">
        <v>250</v>
      </c>
      <c r="P105" s="350">
        <f t="shared" si="2"/>
        <v>125</v>
      </c>
      <c r="Q105" s="351" t="s">
        <v>2114</v>
      </c>
      <c r="R105" s="347" t="s">
        <v>923</v>
      </c>
      <c r="S105" s="56"/>
      <c r="T105" s="56"/>
    </row>
    <row r="106" spans="2:20" x14ac:dyDescent="0.25">
      <c r="B106" s="343" t="str">
        <f>IF(Tabla1[[#This Row],[Código_Actividad]]="","",CONCATENATE(Tabla1[[#This Row],[POA]],".",Tabla1[[#This Row],[SRS]],".",Tabla1[[#This Row],[AREA]],".",Tabla1[[#This Row],[TIPO]]))</f>
        <v/>
      </c>
      <c r="C106" s="343" t="str">
        <f>IF(Tabla1[[#This Row],[Código_Actividad]]="","",'Formulario PPGR1'!#REF!)</f>
        <v/>
      </c>
      <c r="D106" s="343" t="str">
        <f>IF(Tabla1[[#This Row],[Código_Actividad]]="","",'Formulario PPGR1'!#REF!)</f>
        <v/>
      </c>
      <c r="E106" s="343" t="str">
        <f>IF(Tabla1[[#This Row],[Código_Actividad]]="","",'Formulario PPGR1'!#REF!)</f>
        <v/>
      </c>
      <c r="F106" s="343" t="str">
        <f>IF(Tabla1[[#This Row],[Código_Actividad]]="","",'Formulario PPGR1'!#REF!)</f>
        <v/>
      </c>
      <c r="G106" s="344"/>
      <c r="H106" s="345" t="str">
        <f>IFERROR(VLOOKUP(Tabla1[[#This Row],[Código_Actividad]],'Formulario PPGR2'!$C$9:$D$1048576,2,FALSE),"")</f>
        <v/>
      </c>
      <c r="I106" s="346" t="str">
        <f>IFERROR(VLOOKUP(Tabla1[[#This Row],[Código_Actividad]],Tabla2[[Código]:[Total de Acciones ]],15,FALSE),"")</f>
        <v/>
      </c>
      <c r="J106" s="347" t="s">
        <v>1910</v>
      </c>
      <c r="K106" s="348" t="s">
        <v>1902</v>
      </c>
      <c r="L106" s="349"/>
      <c r="M106" s="348" t="s">
        <v>1906</v>
      </c>
      <c r="N106" s="353">
        <v>0.5</v>
      </c>
      <c r="O106" s="199">
        <v>648</v>
      </c>
      <c r="P106" s="350">
        <f t="shared" si="2"/>
        <v>324</v>
      </c>
      <c r="Q106" s="351" t="s">
        <v>2114</v>
      </c>
      <c r="R106" s="347" t="s">
        <v>925</v>
      </c>
      <c r="S106" s="56"/>
      <c r="T106" s="56"/>
    </row>
    <row r="107" spans="2:20" x14ac:dyDescent="0.25">
      <c r="B107" s="343" t="str">
        <f>IF(Tabla1[[#This Row],[Código_Actividad]]="","",CONCATENATE(Tabla1[[#This Row],[POA]],".",Tabla1[[#This Row],[SRS]],".",Tabla1[[#This Row],[AREA]],".",Tabla1[[#This Row],[TIPO]]))</f>
        <v/>
      </c>
      <c r="C107" s="343" t="str">
        <f>IF(Tabla1[[#This Row],[Código_Actividad]]="","",'Formulario PPGR1'!#REF!)</f>
        <v/>
      </c>
      <c r="D107" s="343" t="str">
        <f>IF(Tabla1[[#This Row],[Código_Actividad]]="","",'Formulario PPGR1'!#REF!)</f>
        <v/>
      </c>
      <c r="E107" s="343" t="str">
        <f>IF(Tabla1[[#This Row],[Código_Actividad]]="","",'Formulario PPGR1'!#REF!)</f>
        <v/>
      </c>
      <c r="F107" s="343" t="str">
        <f>IF(Tabla1[[#This Row],[Código_Actividad]]="","",'Formulario PPGR1'!#REF!)</f>
        <v/>
      </c>
      <c r="G107" s="344"/>
      <c r="H107" s="345" t="str">
        <f>IFERROR(VLOOKUP(Tabla1[[#This Row],[Código_Actividad]],'Formulario PPGR2'!$C$9:$D$1048576,2,FALSE),"")</f>
        <v/>
      </c>
      <c r="I107" s="346" t="str">
        <f>IFERROR(VLOOKUP(Tabla1[[#This Row],[Código_Actividad]],Tabla2[[Código]:[Total de Acciones ]],15,FALSE),"")</f>
        <v/>
      </c>
      <c r="J107" s="347"/>
      <c r="K107" s="348" t="str">
        <f>IFERROR(VLOOKUP($J107,LSIns!$B$5:$C$45,2,FALSE),"")</f>
        <v/>
      </c>
      <c r="L107" s="349"/>
      <c r="M107" s="348" t="str">
        <f>IFERROR(VLOOKUP($L107,#REF!,2,FALSE),"")</f>
        <v/>
      </c>
      <c r="N107" s="353"/>
      <c r="O107" s="199"/>
      <c r="P107" s="350">
        <f t="shared" si="2"/>
        <v>0</v>
      </c>
      <c r="Q107" s="351"/>
      <c r="R107" s="347"/>
      <c r="S107" s="56"/>
      <c r="T107" s="56"/>
    </row>
    <row r="108" spans="2:20" x14ac:dyDescent="0.25">
      <c r="B108" s="343" t="e">
        <f>IF(Tabla1[[#This Row],[Código_Actividad]]="","",CONCATENATE(Tabla1[[#This Row],[POA]],".",Tabla1[[#This Row],[SRS]],".",Tabla1[[#This Row],[AREA]],".",Tabla1[[#This Row],[TIPO]]))</f>
        <v>#REF!</v>
      </c>
      <c r="C108" s="343" t="e">
        <f>IF(Tabla1[[#This Row],[Código_Actividad]]="","",'Formulario PPGR1'!#REF!)</f>
        <v>#REF!</v>
      </c>
      <c r="D108" s="343" t="e">
        <f>IF(Tabla1[[#This Row],[Código_Actividad]]="","",'Formulario PPGR1'!#REF!)</f>
        <v>#REF!</v>
      </c>
      <c r="E108" s="343" t="e">
        <f>IF(Tabla1[[#This Row],[Código_Actividad]]="","",'Formulario PPGR1'!#REF!)</f>
        <v>#REF!</v>
      </c>
      <c r="F108" s="343" t="e">
        <f>IF(Tabla1[[#This Row],[Código_Actividad]]="","",'Formulario PPGR1'!#REF!)</f>
        <v>#REF!</v>
      </c>
      <c r="G108" s="344" t="s">
        <v>1395</v>
      </c>
      <c r="H108" s="345" t="str">
        <f>IFERROR(VLOOKUP(Tabla1[[#This Row],[Código_Actividad]],'Formulario PPGR2'!$C$9:$D$1048576,2,FALSE),"")</f>
        <v>Actualización trimestral del Inventario SRS/GAS/PN</v>
      </c>
      <c r="I108" s="346">
        <f>IFERROR(VLOOKUP(Tabla1[[#This Row],[Código_Actividad]],Tabla2[[Código]:[Total de Acciones ]],15,FALSE),"")</f>
        <v>4</v>
      </c>
      <c r="J108" s="347" t="s">
        <v>1920</v>
      </c>
      <c r="K108" s="348" t="str">
        <f>IFERROR(VLOOKUP($J108,LSIns!$B$5:$C$45,2,FALSE),"")</f>
        <v/>
      </c>
      <c r="L108" s="349"/>
      <c r="M108" s="348" t="s">
        <v>1904</v>
      </c>
      <c r="N108" s="344">
        <v>4</v>
      </c>
      <c r="O108" s="199">
        <v>750</v>
      </c>
      <c r="P108" s="350">
        <f t="shared" si="2"/>
        <v>3000</v>
      </c>
      <c r="Q108" s="351" t="s">
        <v>2113</v>
      </c>
      <c r="R108" s="347" t="s">
        <v>925</v>
      </c>
      <c r="S108" s="56"/>
      <c r="T108" s="56"/>
    </row>
    <row r="109" spans="2:20" x14ac:dyDescent="0.25">
      <c r="B109" s="343" t="str">
        <f>IF(Tabla1[[#This Row],[Código_Actividad]]="","",CONCATENATE(Tabla1[[#This Row],[POA]],".",Tabla1[[#This Row],[SRS]],".",Tabla1[[#This Row],[AREA]],".",Tabla1[[#This Row],[TIPO]]))</f>
        <v/>
      </c>
      <c r="C109" s="343" t="str">
        <f>IF(Tabla1[[#This Row],[Código_Actividad]]="","",'Formulario PPGR1'!#REF!)</f>
        <v/>
      </c>
      <c r="D109" s="343" t="str">
        <f>IF(Tabla1[[#This Row],[Código_Actividad]]="","",'Formulario PPGR1'!#REF!)</f>
        <v/>
      </c>
      <c r="E109" s="343" t="str">
        <f>IF(Tabla1[[#This Row],[Código_Actividad]]="","",'Formulario PPGR1'!#REF!)</f>
        <v/>
      </c>
      <c r="F109" s="343" t="str">
        <f>IF(Tabla1[[#This Row],[Código_Actividad]]="","",'Formulario PPGR1'!#REF!)</f>
        <v/>
      </c>
      <c r="G109" s="344"/>
      <c r="H109" s="345" t="str">
        <f>IFERROR(VLOOKUP(Tabla1[[#This Row],[Código_Actividad]],'Formulario PPGR2'!$C$9:$D$1048576,2,FALSE),"")</f>
        <v/>
      </c>
      <c r="I109" s="346" t="str">
        <f>IFERROR(VLOOKUP(Tabla1[[#This Row],[Código_Actividad]],Tabla2[[Código]:[Total de Acciones ]],15,FALSE),"")</f>
        <v/>
      </c>
      <c r="J109" s="347" t="s">
        <v>1921</v>
      </c>
      <c r="K109" s="348" t="str">
        <f>IFERROR(VLOOKUP($J109,LSIns!$B$5:$C$45,2,FALSE),"")</f>
        <v/>
      </c>
      <c r="L109" s="349"/>
      <c r="M109" s="348" t="s">
        <v>1904</v>
      </c>
      <c r="N109" s="344">
        <v>4</v>
      </c>
      <c r="O109" s="199">
        <v>1250</v>
      </c>
      <c r="P109" s="350">
        <f t="shared" si="2"/>
        <v>5000</v>
      </c>
      <c r="Q109" s="351" t="s">
        <v>2113</v>
      </c>
      <c r="R109" s="347" t="s">
        <v>925</v>
      </c>
      <c r="S109" s="56"/>
      <c r="T109" s="56"/>
    </row>
    <row r="110" spans="2:20" x14ac:dyDescent="0.25">
      <c r="B110" s="343" t="str">
        <f>IF(Tabla1[[#This Row],[Código_Actividad]]="","",CONCATENATE(Tabla1[[#This Row],[POA]],".",Tabla1[[#This Row],[SRS]],".",Tabla1[[#This Row],[AREA]],".",Tabla1[[#This Row],[TIPO]]))</f>
        <v/>
      </c>
      <c r="C110" s="343" t="str">
        <f>IF(Tabla1[[#This Row],[Código_Actividad]]="","",'Formulario PPGR1'!#REF!)</f>
        <v/>
      </c>
      <c r="D110" s="343" t="str">
        <f>IF(Tabla1[[#This Row],[Código_Actividad]]="","",'Formulario PPGR1'!#REF!)</f>
        <v/>
      </c>
      <c r="E110" s="343" t="str">
        <f>IF(Tabla1[[#This Row],[Código_Actividad]]="","",'Formulario PPGR1'!#REF!)</f>
        <v/>
      </c>
      <c r="F110" s="343" t="str">
        <f>IF(Tabla1[[#This Row],[Código_Actividad]]="","",'Formulario PPGR1'!#REF!)</f>
        <v/>
      </c>
      <c r="G110" s="344"/>
      <c r="H110" s="345" t="str">
        <f>IFERROR(VLOOKUP(Tabla1[[#This Row],[Código_Actividad]],'Formulario PPGR2'!$C$9:$D$1048576,2,FALSE),"")</f>
        <v/>
      </c>
      <c r="I110" s="346" t="str">
        <f>IFERROR(VLOOKUP(Tabla1[[#This Row],[Código_Actividad]],Tabla2[[Código]:[Total de Acciones ]],15,FALSE),"")</f>
        <v/>
      </c>
      <c r="J110" s="347" t="s">
        <v>1922</v>
      </c>
      <c r="K110" s="348" t="str">
        <f>IFERROR(VLOOKUP($J110,LSIns!$B$5:$C$45,2,FALSE),"")</f>
        <v/>
      </c>
      <c r="L110" s="349"/>
      <c r="M110" s="348" t="s">
        <v>1915</v>
      </c>
      <c r="N110" s="344">
        <v>16</v>
      </c>
      <c r="O110" s="199">
        <v>190</v>
      </c>
      <c r="P110" s="350">
        <f t="shared" si="2"/>
        <v>3040</v>
      </c>
      <c r="Q110" s="351" t="s">
        <v>2116</v>
      </c>
      <c r="R110" s="347" t="s">
        <v>925</v>
      </c>
      <c r="S110" s="56"/>
      <c r="T110" s="56"/>
    </row>
    <row r="111" spans="2:20" x14ac:dyDescent="0.25">
      <c r="B111" s="343" t="str">
        <f>IF(Tabla1[[#This Row],[Código_Actividad]]="","",CONCATENATE(Tabla1[[#This Row],[POA]],".",Tabla1[[#This Row],[SRS]],".",Tabla1[[#This Row],[AREA]],".",Tabla1[[#This Row],[TIPO]]))</f>
        <v/>
      </c>
      <c r="C111" s="343" t="str">
        <f>IF(Tabla1[[#This Row],[Código_Actividad]]="","",'Formulario PPGR1'!#REF!)</f>
        <v/>
      </c>
      <c r="D111" s="343" t="str">
        <f>IF(Tabla1[[#This Row],[Código_Actividad]]="","",'Formulario PPGR1'!#REF!)</f>
        <v/>
      </c>
      <c r="E111" s="343" t="str">
        <f>IF(Tabla1[[#This Row],[Código_Actividad]]="","",'Formulario PPGR1'!#REF!)</f>
        <v/>
      </c>
      <c r="F111" s="343" t="str">
        <f>IF(Tabla1[[#This Row],[Código_Actividad]]="","",'Formulario PPGR1'!#REF!)</f>
        <v/>
      </c>
      <c r="G111" s="344"/>
      <c r="H111" s="345" t="str">
        <f>IFERROR(VLOOKUP(Tabla1[[#This Row],[Código_Actividad]],'Formulario PPGR2'!$C$9:$D$1048576,2,FALSE),"")</f>
        <v/>
      </c>
      <c r="I111" s="346" t="str">
        <f>IFERROR(VLOOKUP(Tabla1[[#This Row],[Código_Actividad]],Tabla2[[Código]:[Total de Acciones ]],15,FALSE),"")</f>
        <v/>
      </c>
      <c r="J111" s="347"/>
      <c r="K111" s="348" t="str">
        <f>IFERROR(VLOOKUP($J111,LSIns!$B$5:$C$45,2,FALSE),"")</f>
        <v/>
      </c>
      <c r="L111" s="349"/>
      <c r="M111" s="348" t="str">
        <f>IFERROR(VLOOKUP($L111,#REF!,2,FALSE),"")</f>
        <v/>
      </c>
      <c r="N111" s="353"/>
      <c r="O111" s="199"/>
      <c r="P111" s="350">
        <f t="shared" si="2"/>
        <v>0</v>
      </c>
      <c r="Q111" s="351"/>
      <c r="R111" s="347"/>
      <c r="S111" s="56"/>
      <c r="T111" s="56"/>
    </row>
    <row r="112" spans="2:20" x14ac:dyDescent="0.25">
      <c r="B112" s="343" t="e">
        <f>IF(Tabla1[[#This Row],[Código_Actividad]]="","",CONCATENATE(Tabla1[[#This Row],[POA]],".",Tabla1[[#This Row],[SRS]],".",Tabla1[[#This Row],[AREA]],".",Tabla1[[#This Row],[TIPO]]))</f>
        <v>#REF!</v>
      </c>
      <c r="C112" s="343" t="e">
        <f>IF(Tabla1[[#This Row],[Código_Actividad]]="","",'Formulario PPGR1'!#REF!)</f>
        <v>#REF!</v>
      </c>
      <c r="D112" s="343" t="e">
        <f>IF(Tabla1[[#This Row],[Código_Actividad]]="","",'Formulario PPGR1'!#REF!)</f>
        <v>#REF!</v>
      </c>
      <c r="E112" s="343" t="e">
        <f>IF(Tabla1[[#This Row],[Código_Actividad]]="","",'Formulario PPGR1'!#REF!)</f>
        <v>#REF!</v>
      </c>
      <c r="F112" s="343" t="e">
        <f>IF(Tabla1[[#This Row],[Código_Actividad]]="","",'Formulario PPGR1'!#REF!)</f>
        <v>#REF!</v>
      </c>
      <c r="G112" s="344" t="s">
        <v>1396</v>
      </c>
      <c r="H112" s="345" t="str">
        <f>IFERROR(VLOOKUP(Tabla1[[#This Row],[Código_Actividad]],'Formulario PPGR2'!$C$9:$D$1048576,2,FALSE),"")</f>
        <v>Elaboración del plan de mantenimiento preventivo de equipos e infraestructura</v>
      </c>
      <c r="I112" s="346">
        <f>IFERROR(VLOOKUP(Tabla1[[#This Row],[Código_Actividad]],Tabla2[[Código]:[Total de Acciones ]],15,FALSE),"")</f>
        <v>1</v>
      </c>
      <c r="J112" s="347" t="s">
        <v>1894</v>
      </c>
      <c r="K112" s="348" t="s">
        <v>1902</v>
      </c>
      <c r="L112" s="349"/>
      <c r="M112" s="348" t="s">
        <v>1893</v>
      </c>
      <c r="N112" s="353">
        <v>0.5</v>
      </c>
      <c r="O112" s="199">
        <v>250</v>
      </c>
      <c r="P112" s="350">
        <f t="shared" si="2"/>
        <v>125</v>
      </c>
      <c r="Q112" s="351" t="s">
        <v>2114</v>
      </c>
      <c r="R112" s="347" t="s">
        <v>923</v>
      </c>
      <c r="S112" s="56"/>
      <c r="T112" s="56"/>
    </row>
    <row r="113" spans="2:20" x14ac:dyDescent="0.25">
      <c r="B113" s="343" t="str">
        <f>IF(Tabla1[[#This Row],[Código_Actividad]]="","",CONCATENATE(Tabla1[[#This Row],[POA]],".",Tabla1[[#This Row],[SRS]],".",Tabla1[[#This Row],[AREA]],".",Tabla1[[#This Row],[TIPO]]))</f>
        <v/>
      </c>
      <c r="C113" s="343" t="str">
        <f>IF(Tabla1[[#This Row],[Código_Actividad]]="","",'Formulario PPGR1'!#REF!)</f>
        <v/>
      </c>
      <c r="D113" s="343" t="str">
        <f>IF(Tabla1[[#This Row],[Código_Actividad]]="","",'Formulario PPGR1'!#REF!)</f>
        <v/>
      </c>
      <c r="E113" s="343" t="str">
        <f>IF(Tabla1[[#This Row],[Código_Actividad]]="","",'Formulario PPGR1'!#REF!)</f>
        <v/>
      </c>
      <c r="F113" s="343" t="str">
        <f>IF(Tabla1[[#This Row],[Código_Actividad]]="","",'Formulario PPGR1'!#REF!)</f>
        <v/>
      </c>
      <c r="G113" s="344"/>
      <c r="H113" s="345" t="str">
        <f>IFERROR(VLOOKUP(Tabla1[[#This Row],[Código_Actividad]],'Formulario PPGR2'!$C$9:$D$1048576,2,FALSE),"")</f>
        <v/>
      </c>
      <c r="I113" s="346" t="str">
        <f>IFERROR(VLOOKUP(Tabla1[[#This Row],[Código_Actividad]],Tabla2[[Código]:[Total de Acciones ]],15,FALSE),"")</f>
        <v/>
      </c>
      <c r="J113" s="347" t="s">
        <v>1910</v>
      </c>
      <c r="K113" s="348" t="s">
        <v>1902</v>
      </c>
      <c r="L113" s="349"/>
      <c r="M113" s="348" t="s">
        <v>1906</v>
      </c>
      <c r="N113" s="353">
        <v>0.5</v>
      </c>
      <c r="O113" s="199">
        <v>648</v>
      </c>
      <c r="P113" s="350">
        <f t="shared" si="2"/>
        <v>324</v>
      </c>
      <c r="Q113" s="351" t="s">
        <v>2114</v>
      </c>
      <c r="R113" s="347" t="s">
        <v>925</v>
      </c>
      <c r="S113" s="56"/>
      <c r="T113" s="56"/>
    </row>
    <row r="114" spans="2:20" x14ac:dyDescent="0.25">
      <c r="B114" s="343" t="str">
        <f>IF(Tabla1[[#This Row],[Código_Actividad]]="","",CONCATENATE(Tabla1[[#This Row],[POA]],".",Tabla1[[#This Row],[SRS]],".",Tabla1[[#This Row],[AREA]],".",Tabla1[[#This Row],[TIPO]]))</f>
        <v/>
      </c>
      <c r="C114" s="343" t="str">
        <f>IF(Tabla1[[#This Row],[Código_Actividad]]="","",'Formulario PPGR1'!#REF!)</f>
        <v/>
      </c>
      <c r="D114" s="343" t="str">
        <f>IF(Tabla1[[#This Row],[Código_Actividad]]="","",'Formulario PPGR1'!#REF!)</f>
        <v/>
      </c>
      <c r="E114" s="343" t="str">
        <f>IF(Tabla1[[#This Row],[Código_Actividad]]="","",'Formulario PPGR1'!#REF!)</f>
        <v/>
      </c>
      <c r="F114" s="343" t="str">
        <f>IF(Tabla1[[#This Row],[Código_Actividad]]="","",'Formulario PPGR1'!#REF!)</f>
        <v/>
      </c>
      <c r="G114" s="344"/>
      <c r="H114" s="345" t="str">
        <f>IFERROR(VLOOKUP(Tabla1[[#This Row],[Código_Actividad]],'Formulario PPGR2'!$C$9:$D$1048576,2,FALSE),"")</f>
        <v/>
      </c>
      <c r="I114" s="346" t="str">
        <f>IFERROR(VLOOKUP(Tabla1[[#This Row],[Código_Actividad]],Tabla2[[Código]:[Total de Acciones ]],15,FALSE),"")</f>
        <v/>
      </c>
      <c r="J114" s="347"/>
      <c r="K114" s="348" t="str">
        <f>IFERROR(VLOOKUP($J114,LSIns!$B$5:$C$45,2,FALSE),"")</f>
        <v/>
      </c>
      <c r="L114" s="349"/>
      <c r="M114" s="348" t="str">
        <f>IFERROR(VLOOKUP($L114,#REF!,2,FALSE),"")</f>
        <v/>
      </c>
      <c r="N114" s="353"/>
      <c r="O114" s="199"/>
      <c r="P114" s="350">
        <f t="shared" si="2"/>
        <v>0</v>
      </c>
      <c r="Q114" s="351"/>
      <c r="R114" s="347"/>
      <c r="S114" s="56"/>
      <c r="T114" s="56"/>
    </row>
    <row r="115" spans="2:20" x14ac:dyDescent="0.25">
      <c r="B115" s="343" t="e">
        <f>IF(Tabla1[[#This Row],[Código_Actividad]]="","",CONCATENATE(Tabla1[[#This Row],[POA]],".",Tabla1[[#This Row],[SRS]],".",Tabla1[[#This Row],[AREA]],".",Tabla1[[#This Row],[TIPO]]))</f>
        <v>#REF!</v>
      </c>
      <c r="C115" s="343" t="e">
        <f>IF(Tabla1[[#This Row],[Código_Actividad]]="","",'Formulario PPGR1'!#REF!)</f>
        <v>#REF!</v>
      </c>
      <c r="D115" s="343" t="e">
        <f>IF(Tabla1[[#This Row],[Código_Actividad]]="","",'Formulario PPGR1'!#REF!)</f>
        <v>#REF!</v>
      </c>
      <c r="E115" s="343" t="e">
        <f>IF(Tabla1[[#This Row],[Código_Actividad]]="","",'Formulario PPGR1'!#REF!)</f>
        <v>#REF!</v>
      </c>
      <c r="F115" s="343" t="e">
        <f>IF(Tabla1[[#This Row],[Código_Actividad]]="","",'Formulario PPGR1'!#REF!)</f>
        <v>#REF!</v>
      </c>
      <c r="G115" s="344" t="s">
        <v>1397</v>
      </c>
      <c r="H115" s="345" t="str">
        <f>IFERROR(VLOOKUP(Tabla1[[#This Row],[Código_Actividad]],'Formulario PPGR2'!$C$9:$D$1048576,2,FALSE),"")</f>
        <v>Implementación del plan de mantenimiento preventivo de equipos e infraestructura</v>
      </c>
      <c r="I115" s="346">
        <f>IFERROR(VLOOKUP(Tabla1[[#This Row],[Código_Actividad]],Tabla2[[Código]:[Total de Acciones ]],15,FALSE),"")</f>
        <v>1</v>
      </c>
      <c r="J115" s="347" t="s">
        <v>1923</v>
      </c>
      <c r="K115" s="348"/>
      <c r="L115" s="349"/>
      <c r="M115" s="348" t="s">
        <v>1904</v>
      </c>
      <c r="N115" s="344">
        <v>20</v>
      </c>
      <c r="O115" s="199">
        <v>750</v>
      </c>
      <c r="P115" s="350">
        <f t="shared" si="2"/>
        <v>15000</v>
      </c>
      <c r="Q115" s="351" t="s">
        <v>2113</v>
      </c>
      <c r="R115" s="347" t="s">
        <v>925</v>
      </c>
      <c r="S115" s="56"/>
      <c r="T115" s="56"/>
    </row>
    <row r="116" spans="2:20" x14ac:dyDescent="0.25">
      <c r="B116" s="343" t="str">
        <f>IF(Tabla1[[#This Row],[Código_Actividad]]="","",CONCATENATE(Tabla1[[#This Row],[POA]],".",Tabla1[[#This Row],[SRS]],".",Tabla1[[#This Row],[AREA]],".",Tabla1[[#This Row],[TIPO]]))</f>
        <v/>
      </c>
      <c r="C116" s="343" t="str">
        <f>IF(Tabla1[[#This Row],[Código_Actividad]]="","",'Formulario PPGR1'!#REF!)</f>
        <v/>
      </c>
      <c r="D116" s="343" t="str">
        <f>IF(Tabla1[[#This Row],[Código_Actividad]]="","",'Formulario PPGR1'!#REF!)</f>
        <v/>
      </c>
      <c r="E116" s="343" t="str">
        <f>IF(Tabla1[[#This Row],[Código_Actividad]]="","",'Formulario PPGR1'!#REF!)</f>
        <v/>
      </c>
      <c r="F116" s="343" t="str">
        <f>IF(Tabla1[[#This Row],[Código_Actividad]]="","",'Formulario PPGR1'!#REF!)</f>
        <v/>
      </c>
      <c r="G116" s="344"/>
      <c r="H116" s="345" t="str">
        <f>IFERROR(VLOOKUP(Tabla1[[#This Row],[Código_Actividad]],'Formulario PPGR2'!$C$9:$D$1048576,2,FALSE),"")</f>
        <v/>
      </c>
      <c r="I116" s="346" t="str">
        <f>IFERROR(VLOOKUP(Tabla1[[#This Row],[Código_Actividad]],Tabla2[[Código]:[Total de Acciones ]],15,FALSE),"")</f>
        <v/>
      </c>
      <c r="J116" s="347" t="s">
        <v>1924</v>
      </c>
      <c r="K116" s="348" t="s">
        <v>1902</v>
      </c>
      <c r="L116" s="349"/>
      <c r="M116" s="348" t="s">
        <v>1904</v>
      </c>
      <c r="N116" s="344">
        <v>20</v>
      </c>
      <c r="O116" s="199">
        <v>800</v>
      </c>
      <c r="P116" s="350">
        <f t="shared" si="2"/>
        <v>16000</v>
      </c>
      <c r="Q116" s="351" t="s">
        <v>2113</v>
      </c>
      <c r="R116" s="347" t="s">
        <v>925</v>
      </c>
      <c r="S116" s="56"/>
      <c r="T116" s="56"/>
    </row>
    <row r="117" spans="2:20" x14ac:dyDescent="0.25">
      <c r="B117" s="343" t="str">
        <f>IF(Tabla1[[#This Row],[Código_Actividad]]="","",CONCATENATE(Tabla1[[#This Row],[POA]],".",Tabla1[[#This Row],[SRS]],".",Tabla1[[#This Row],[AREA]],".",Tabla1[[#This Row],[TIPO]]))</f>
        <v/>
      </c>
      <c r="C117" s="343" t="str">
        <f>IF(Tabla1[[#This Row],[Código_Actividad]]="","",'Formulario PPGR1'!#REF!)</f>
        <v/>
      </c>
      <c r="D117" s="343" t="str">
        <f>IF(Tabla1[[#This Row],[Código_Actividad]]="","",'Formulario PPGR1'!#REF!)</f>
        <v/>
      </c>
      <c r="E117" s="343" t="str">
        <f>IF(Tabla1[[#This Row],[Código_Actividad]]="","",'Formulario PPGR1'!#REF!)</f>
        <v/>
      </c>
      <c r="F117" s="343" t="str">
        <f>IF(Tabla1[[#This Row],[Código_Actividad]]="","",'Formulario PPGR1'!#REF!)</f>
        <v/>
      </c>
      <c r="G117" s="344"/>
      <c r="H117" s="345" t="str">
        <f>IFERROR(VLOOKUP(Tabla1[[#This Row],[Código_Actividad]],'Formulario PPGR2'!$C$9:$D$1048576,2,FALSE),"")</f>
        <v/>
      </c>
      <c r="I117" s="346" t="str">
        <f>IFERROR(VLOOKUP(Tabla1[[#This Row],[Código_Actividad]],Tabla2[[Código]:[Total de Acciones ]],15,FALSE),"")</f>
        <v/>
      </c>
      <c r="J117" s="347" t="s">
        <v>1922</v>
      </c>
      <c r="K117" s="348" t="s">
        <v>1902</v>
      </c>
      <c r="L117" s="349"/>
      <c r="M117" s="348" t="s">
        <v>1925</v>
      </c>
      <c r="N117" s="344">
        <v>100</v>
      </c>
      <c r="O117" s="199">
        <v>190</v>
      </c>
      <c r="P117" s="350">
        <f t="shared" si="2"/>
        <v>19000</v>
      </c>
      <c r="Q117" s="351" t="s">
        <v>2116</v>
      </c>
      <c r="R117" s="347" t="s">
        <v>925</v>
      </c>
      <c r="S117" s="56"/>
      <c r="T117" s="56"/>
    </row>
    <row r="118" spans="2:20" x14ac:dyDescent="0.25">
      <c r="B118" s="343" t="str">
        <f>IF(Tabla1[[#This Row],[Código_Actividad]]="","",CONCATENATE(Tabla1[[#This Row],[POA]],".",Tabla1[[#This Row],[SRS]],".",Tabla1[[#This Row],[AREA]],".",Tabla1[[#This Row],[TIPO]]))</f>
        <v/>
      </c>
      <c r="C118" s="343" t="str">
        <f>IF(Tabla1[[#This Row],[Código_Actividad]]="","",'Formulario PPGR1'!#REF!)</f>
        <v/>
      </c>
      <c r="D118" s="343" t="str">
        <f>IF(Tabla1[[#This Row],[Código_Actividad]]="","",'Formulario PPGR1'!#REF!)</f>
        <v/>
      </c>
      <c r="E118" s="343" t="str">
        <f>IF(Tabla1[[#This Row],[Código_Actividad]]="","",'Formulario PPGR1'!#REF!)</f>
        <v/>
      </c>
      <c r="F118" s="343" t="str">
        <f>IF(Tabla1[[#This Row],[Código_Actividad]]="","",'Formulario PPGR1'!#REF!)</f>
        <v/>
      </c>
      <c r="G118" s="344"/>
      <c r="H118" s="345" t="str">
        <f>IFERROR(VLOOKUP(Tabla1[[#This Row],[Código_Actividad]],'Formulario PPGR2'!$C$9:$D$1048576,2,FALSE),"")</f>
        <v/>
      </c>
      <c r="I118" s="346" t="str">
        <f>IFERROR(VLOOKUP(Tabla1[[#This Row],[Código_Actividad]],Tabla2[[Código]:[Total de Acciones ]],15,FALSE),"")</f>
        <v/>
      </c>
      <c r="J118" s="347" t="s">
        <v>1926</v>
      </c>
      <c r="K118" s="348" t="s">
        <v>1902</v>
      </c>
      <c r="L118" s="349"/>
      <c r="M118" s="348" t="s">
        <v>1904</v>
      </c>
      <c r="N118" s="344">
        <v>20</v>
      </c>
      <c r="O118" s="199">
        <v>1500</v>
      </c>
      <c r="P118" s="350">
        <f t="shared" si="2"/>
        <v>30000</v>
      </c>
      <c r="Q118" s="351"/>
      <c r="R118" s="347"/>
      <c r="S118" s="56"/>
      <c r="T118" s="56"/>
    </row>
    <row r="119" spans="2:20" x14ac:dyDescent="0.25">
      <c r="B119" s="343" t="str">
        <f>IF(Tabla1[[#This Row],[Código_Actividad]]="","",CONCATENATE(Tabla1[[#This Row],[POA]],".",Tabla1[[#This Row],[SRS]],".",Tabla1[[#This Row],[AREA]],".",Tabla1[[#This Row],[TIPO]]))</f>
        <v/>
      </c>
      <c r="C119" s="343" t="str">
        <f>IF(Tabla1[[#This Row],[Código_Actividad]]="","",'Formulario PPGR1'!#REF!)</f>
        <v/>
      </c>
      <c r="D119" s="343" t="str">
        <f>IF(Tabla1[[#This Row],[Código_Actividad]]="","",'Formulario PPGR1'!#REF!)</f>
        <v/>
      </c>
      <c r="E119" s="343" t="str">
        <f>IF(Tabla1[[#This Row],[Código_Actividad]]="","",'Formulario PPGR1'!#REF!)</f>
        <v/>
      </c>
      <c r="F119" s="343" t="str">
        <f>IF(Tabla1[[#This Row],[Código_Actividad]]="","",'Formulario PPGR1'!#REF!)</f>
        <v/>
      </c>
      <c r="G119" s="344"/>
      <c r="H119" s="345" t="str">
        <f>IFERROR(VLOOKUP(Tabla1[[#This Row],[Código_Actividad]],'Formulario PPGR2'!$C$9:$D$1048576,2,FALSE),"")</f>
        <v/>
      </c>
      <c r="I119" s="346" t="str">
        <f>IFERROR(VLOOKUP(Tabla1[[#This Row],[Código_Actividad]],Tabla2[[Código]:[Total de Acciones ]],15,FALSE),"")</f>
        <v/>
      </c>
      <c r="J119" s="347"/>
      <c r="K119" s="348" t="str">
        <f>IFERROR(VLOOKUP($J119,LSIns!$B$5:$C$45,2,FALSE),"")</f>
        <v/>
      </c>
      <c r="L119" s="349"/>
      <c r="M119" s="348" t="str">
        <f>IFERROR(VLOOKUP($L119,#REF!,2,FALSE),"")</f>
        <v/>
      </c>
      <c r="N119" s="353"/>
      <c r="O119" s="199"/>
      <c r="P119" s="350">
        <f t="shared" si="2"/>
        <v>0</v>
      </c>
      <c r="Q119" s="351"/>
      <c r="R119" s="347"/>
      <c r="S119" s="56"/>
      <c r="T119" s="56"/>
    </row>
    <row r="120" spans="2:20" x14ac:dyDescent="0.25">
      <c r="B120" s="343" t="e">
        <f>IF(Tabla1[[#This Row],[Código_Actividad]]="","",CONCATENATE(Tabla1[[#This Row],[POA]],".",Tabla1[[#This Row],[SRS]],".",Tabla1[[#This Row],[AREA]],".",Tabla1[[#This Row],[TIPO]]))</f>
        <v>#REF!</v>
      </c>
      <c r="C120" s="343" t="e">
        <f>IF(Tabla1[[#This Row],[Código_Actividad]]="","",'Formulario PPGR1'!#REF!)</f>
        <v>#REF!</v>
      </c>
      <c r="D120" s="343" t="e">
        <f>IF(Tabla1[[#This Row],[Código_Actividad]]="","",'Formulario PPGR1'!#REF!)</f>
        <v>#REF!</v>
      </c>
      <c r="E120" s="343" t="e">
        <f>IF(Tabla1[[#This Row],[Código_Actividad]]="","",'Formulario PPGR1'!#REF!)</f>
        <v>#REF!</v>
      </c>
      <c r="F120" s="343" t="e">
        <f>IF(Tabla1[[#This Row],[Código_Actividad]]="","",'Formulario PPGR1'!#REF!)</f>
        <v>#REF!</v>
      </c>
      <c r="G120" s="344" t="s">
        <v>1398</v>
      </c>
      <c r="H120" s="345" t="str">
        <f>IFERROR(VLOOKUP(Tabla1[[#This Row],[Código_Actividad]],'Formulario PPGR2'!$C$9:$D$1048576,2,FALSE),"")</f>
        <v>Reporte y descargo equipo chatarra</v>
      </c>
      <c r="I120" s="346">
        <f>IFERROR(VLOOKUP(Tabla1[[#This Row],[Código_Actividad]],Tabla2[[Código]:[Total de Acciones ]],15,FALSE),"")</f>
        <v>1</v>
      </c>
      <c r="J120" s="347" t="s">
        <v>1927</v>
      </c>
      <c r="K120" s="348"/>
      <c r="L120" s="349"/>
      <c r="M120" s="348" t="s">
        <v>1904</v>
      </c>
      <c r="N120" s="344">
        <v>7</v>
      </c>
      <c r="O120" s="199">
        <v>2000</v>
      </c>
      <c r="P120" s="350">
        <f t="shared" si="2"/>
        <v>14000</v>
      </c>
      <c r="Q120" s="351" t="s">
        <v>2113</v>
      </c>
      <c r="R120" s="347" t="s">
        <v>925</v>
      </c>
      <c r="S120" s="56"/>
      <c r="T120" s="56"/>
    </row>
    <row r="121" spans="2:20" x14ac:dyDescent="0.25">
      <c r="B121" s="343" t="str">
        <f>IF(Tabla1[[#This Row],[Código_Actividad]]="","",CONCATENATE(Tabla1[[#This Row],[POA]],".",Tabla1[[#This Row],[SRS]],".",Tabla1[[#This Row],[AREA]],".",Tabla1[[#This Row],[TIPO]]))</f>
        <v/>
      </c>
      <c r="C121" s="343" t="str">
        <f>IF(Tabla1[[#This Row],[Código_Actividad]]="","",'Formulario PPGR1'!#REF!)</f>
        <v/>
      </c>
      <c r="D121" s="343" t="str">
        <f>IF(Tabla1[[#This Row],[Código_Actividad]]="","",'Formulario PPGR1'!#REF!)</f>
        <v/>
      </c>
      <c r="E121" s="343" t="str">
        <f>IF(Tabla1[[#This Row],[Código_Actividad]]="","",'Formulario PPGR1'!#REF!)</f>
        <v/>
      </c>
      <c r="F121" s="343" t="str">
        <f>IF(Tabla1[[#This Row],[Código_Actividad]]="","",'Formulario PPGR1'!#REF!)</f>
        <v/>
      </c>
      <c r="G121" s="344"/>
      <c r="H121" s="345" t="str">
        <f>IFERROR(VLOOKUP(Tabla1[[#This Row],[Código_Actividad]],'Formulario PPGR2'!$C$9:$D$1048576,2,FALSE),"")</f>
        <v/>
      </c>
      <c r="I121" s="346" t="str">
        <f>IFERROR(VLOOKUP(Tabla1[[#This Row],[Código_Actividad]],Tabla2[[Código]:[Total de Acciones ]],15,FALSE),"")</f>
        <v/>
      </c>
      <c r="J121" s="347" t="s">
        <v>1928</v>
      </c>
      <c r="K121" s="348" t="s">
        <v>1902</v>
      </c>
      <c r="L121" s="349"/>
      <c r="M121" s="348" t="s">
        <v>1904</v>
      </c>
      <c r="N121" s="344">
        <v>1</v>
      </c>
      <c r="O121" s="199">
        <v>20000</v>
      </c>
      <c r="P121" s="350">
        <f t="shared" si="2"/>
        <v>20000</v>
      </c>
      <c r="Q121" s="351"/>
      <c r="R121" s="347"/>
      <c r="S121" s="56"/>
      <c r="T121" s="56"/>
    </row>
    <row r="122" spans="2:20" x14ac:dyDescent="0.25">
      <c r="B122" s="343" t="str">
        <f>IF(Tabla1[[#This Row],[Código_Actividad]]="","",CONCATENATE(Tabla1[[#This Row],[POA]],".",Tabla1[[#This Row],[SRS]],".",Tabla1[[#This Row],[AREA]],".",Tabla1[[#This Row],[TIPO]]))</f>
        <v/>
      </c>
      <c r="C122" s="343" t="str">
        <f>IF(Tabla1[[#This Row],[Código_Actividad]]="","",'Formulario PPGR1'!#REF!)</f>
        <v/>
      </c>
      <c r="D122" s="343" t="str">
        <f>IF(Tabla1[[#This Row],[Código_Actividad]]="","",'Formulario PPGR1'!#REF!)</f>
        <v/>
      </c>
      <c r="E122" s="343" t="str">
        <f>IF(Tabla1[[#This Row],[Código_Actividad]]="","",'Formulario PPGR1'!#REF!)</f>
        <v/>
      </c>
      <c r="F122" s="343" t="str">
        <f>IF(Tabla1[[#This Row],[Código_Actividad]]="","",'Formulario PPGR1'!#REF!)</f>
        <v/>
      </c>
      <c r="G122" s="344"/>
      <c r="H122" s="345" t="str">
        <f>IFERROR(VLOOKUP(Tabla1[[#This Row],[Código_Actividad]],'Formulario PPGR2'!$C$9:$D$1048576,2,FALSE),"")</f>
        <v/>
      </c>
      <c r="I122" s="346" t="str">
        <f>IFERROR(VLOOKUP(Tabla1[[#This Row],[Código_Actividad]],Tabla2[[Código]:[Total de Acciones ]],15,FALSE),"")</f>
        <v/>
      </c>
      <c r="J122" s="347" t="s">
        <v>1929</v>
      </c>
      <c r="K122" s="348" t="s">
        <v>1902</v>
      </c>
      <c r="L122" s="349"/>
      <c r="M122" s="348" t="s">
        <v>1904</v>
      </c>
      <c r="N122" s="344">
        <v>1</v>
      </c>
      <c r="O122" s="199">
        <v>1500</v>
      </c>
      <c r="P122" s="350">
        <f t="shared" si="2"/>
        <v>1500</v>
      </c>
      <c r="Q122" s="351" t="s">
        <v>2113</v>
      </c>
      <c r="R122" s="347" t="s">
        <v>925</v>
      </c>
      <c r="S122" s="56"/>
      <c r="T122" s="56"/>
    </row>
    <row r="123" spans="2:20" x14ac:dyDescent="0.25">
      <c r="B123" s="343" t="str">
        <f>IF(Tabla1[[#This Row],[Código_Actividad]]="","",CONCATENATE(Tabla1[[#This Row],[POA]],".",Tabla1[[#This Row],[SRS]],".",Tabla1[[#This Row],[AREA]],".",Tabla1[[#This Row],[TIPO]]))</f>
        <v/>
      </c>
      <c r="C123" s="343" t="str">
        <f>IF(Tabla1[[#This Row],[Código_Actividad]]="","",'Formulario PPGR1'!#REF!)</f>
        <v/>
      </c>
      <c r="D123" s="343" t="str">
        <f>IF(Tabla1[[#This Row],[Código_Actividad]]="","",'Formulario PPGR1'!#REF!)</f>
        <v/>
      </c>
      <c r="E123" s="343" t="str">
        <f>IF(Tabla1[[#This Row],[Código_Actividad]]="","",'Formulario PPGR1'!#REF!)</f>
        <v/>
      </c>
      <c r="F123" s="343" t="str">
        <f>IF(Tabla1[[#This Row],[Código_Actividad]]="","",'Formulario PPGR1'!#REF!)</f>
        <v/>
      </c>
      <c r="G123" s="344"/>
      <c r="H123" s="345" t="str">
        <f>IFERROR(VLOOKUP(Tabla1[[#This Row],[Código_Actividad]],'Formulario PPGR2'!$C$9:$D$1048576,2,FALSE),"")</f>
        <v/>
      </c>
      <c r="I123" s="346" t="str">
        <f>IFERROR(VLOOKUP(Tabla1[[#This Row],[Código_Actividad]],Tabla2[[Código]:[Total de Acciones ]],15,FALSE),"")</f>
        <v/>
      </c>
      <c r="J123" s="347" t="s">
        <v>1930</v>
      </c>
      <c r="K123" s="348" t="s">
        <v>1902</v>
      </c>
      <c r="L123" s="349"/>
      <c r="M123" s="348" t="s">
        <v>1904</v>
      </c>
      <c r="N123" s="344">
        <v>1</v>
      </c>
      <c r="O123" s="199">
        <v>1750</v>
      </c>
      <c r="P123" s="350">
        <f t="shared" si="2"/>
        <v>1750</v>
      </c>
      <c r="Q123" s="351" t="s">
        <v>2113</v>
      </c>
      <c r="R123" s="347" t="s">
        <v>925</v>
      </c>
      <c r="S123" s="56"/>
      <c r="T123" s="56"/>
    </row>
    <row r="124" spans="2:20" x14ac:dyDescent="0.25">
      <c r="B124" s="343" t="str">
        <f>IF(Tabla1[[#This Row],[Código_Actividad]]="","",CONCATENATE(Tabla1[[#This Row],[POA]],".",Tabla1[[#This Row],[SRS]],".",Tabla1[[#This Row],[AREA]],".",Tabla1[[#This Row],[TIPO]]))</f>
        <v/>
      </c>
      <c r="C124" s="343" t="str">
        <f>IF(Tabla1[[#This Row],[Código_Actividad]]="","",'Formulario PPGR1'!#REF!)</f>
        <v/>
      </c>
      <c r="D124" s="343" t="str">
        <f>IF(Tabla1[[#This Row],[Código_Actividad]]="","",'Formulario PPGR1'!#REF!)</f>
        <v/>
      </c>
      <c r="E124" s="343" t="str">
        <f>IF(Tabla1[[#This Row],[Código_Actividad]]="","",'Formulario PPGR1'!#REF!)</f>
        <v/>
      </c>
      <c r="F124" s="343" t="str">
        <f>IF(Tabla1[[#This Row],[Código_Actividad]]="","",'Formulario PPGR1'!#REF!)</f>
        <v/>
      </c>
      <c r="G124" s="344"/>
      <c r="H124" s="345" t="str">
        <f>IFERROR(VLOOKUP(Tabla1[[#This Row],[Código_Actividad]],'Formulario PPGR2'!$C$9:$D$1048576,2,FALSE),"")</f>
        <v/>
      </c>
      <c r="I124" s="346" t="str">
        <f>IFERROR(VLOOKUP(Tabla1[[#This Row],[Código_Actividad]],Tabla2[[Código]:[Total de Acciones ]],15,FALSE),"")</f>
        <v/>
      </c>
      <c r="J124" s="347"/>
      <c r="K124" s="348" t="str">
        <f>IFERROR(VLOOKUP($J124,LSIns!$B$5:$C$45,2,FALSE),"")</f>
        <v/>
      </c>
      <c r="L124" s="349"/>
      <c r="M124" s="348" t="str">
        <f>IFERROR(VLOOKUP($L124,#REF!,2,FALSE),"")</f>
        <v/>
      </c>
      <c r="N124" s="353"/>
      <c r="O124" s="199"/>
      <c r="P124" s="350">
        <f t="shared" si="2"/>
        <v>0</v>
      </c>
      <c r="Q124" s="351"/>
      <c r="R124" s="347"/>
      <c r="S124" s="56"/>
      <c r="T124" s="56"/>
    </row>
    <row r="125" spans="2:20" x14ac:dyDescent="0.25">
      <c r="B125" s="343" t="e">
        <f>IF(Tabla1[[#This Row],[Código_Actividad]]="","",CONCATENATE(Tabla1[[#This Row],[POA]],".",Tabla1[[#This Row],[SRS]],".",Tabla1[[#This Row],[AREA]],".",Tabla1[[#This Row],[TIPO]]))</f>
        <v>#REF!</v>
      </c>
      <c r="C125" s="343" t="e">
        <f>IF(Tabla1[[#This Row],[Código_Actividad]]="","",'Formulario PPGR1'!#REF!)</f>
        <v>#REF!</v>
      </c>
      <c r="D125" s="343" t="e">
        <f>IF(Tabla1[[#This Row],[Código_Actividad]]="","",'Formulario PPGR1'!#REF!)</f>
        <v>#REF!</v>
      </c>
      <c r="E125" s="343" t="e">
        <f>IF(Tabla1[[#This Row],[Código_Actividad]]="","",'Formulario PPGR1'!#REF!)</f>
        <v>#REF!</v>
      </c>
      <c r="F125" s="343" t="e">
        <f>IF(Tabla1[[#This Row],[Código_Actividad]]="","",'Formulario PPGR1'!#REF!)</f>
        <v>#REF!</v>
      </c>
      <c r="G125" s="344" t="s">
        <v>1399</v>
      </c>
      <c r="H125" s="345" t="str">
        <f>IFERROR(VLOOKUP(Tabla1[[#This Row],[Código_Actividad]],'Formulario PPGR2'!$C$9:$D$1048576,2,FALSE),"")</f>
        <v>Implementación del Plan de Mejora NOBACI</v>
      </c>
      <c r="I125" s="346">
        <f>IFERROR(VLOOKUP(Tabla1[[#This Row],[Código_Actividad]],Tabla2[[Código]:[Total de Acciones ]],15,FALSE),"")</f>
        <v>1</v>
      </c>
      <c r="J125" s="347" t="s">
        <v>1894</v>
      </c>
      <c r="K125" s="348" t="s">
        <v>1902</v>
      </c>
      <c r="L125" s="349"/>
      <c r="M125" s="348" t="s">
        <v>1893</v>
      </c>
      <c r="N125" s="353">
        <v>0.5</v>
      </c>
      <c r="O125" s="199">
        <v>250</v>
      </c>
      <c r="P125" s="350">
        <f t="shared" si="2"/>
        <v>125</v>
      </c>
      <c r="Q125" s="351" t="s">
        <v>2114</v>
      </c>
      <c r="R125" s="347" t="s">
        <v>923</v>
      </c>
      <c r="S125" s="56"/>
      <c r="T125" s="56"/>
    </row>
    <row r="126" spans="2:20" x14ac:dyDescent="0.25">
      <c r="B126" s="343" t="str">
        <f>IF(Tabla1[[#This Row],[Código_Actividad]]="","",CONCATENATE(Tabla1[[#This Row],[POA]],".",Tabla1[[#This Row],[SRS]],".",Tabla1[[#This Row],[AREA]],".",Tabla1[[#This Row],[TIPO]]))</f>
        <v/>
      </c>
      <c r="C126" s="343" t="str">
        <f>IF(Tabla1[[#This Row],[Código_Actividad]]="","",'Formulario PPGR1'!#REF!)</f>
        <v/>
      </c>
      <c r="D126" s="343" t="str">
        <f>IF(Tabla1[[#This Row],[Código_Actividad]]="","",'Formulario PPGR1'!#REF!)</f>
        <v/>
      </c>
      <c r="E126" s="343" t="str">
        <f>IF(Tabla1[[#This Row],[Código_Actividad]]="","",'Formulario PPGR1'!#REF!)</f>
        <v/>
      </c>
      <c r="F126" s="343" t="str">
        <f>IF(Tabla1[[#This Row],[Código_Actividad]]="","",'Formulario PPGR1'!#REF!)</f>
        <v/>
      </c>
      <c r="G126" s="344"/>
      <c r="H126" s="345" t="str">
        <f>IFERROR(VLOOKUP(Tabla1[[#This Row],[Código_Actividad]],'Formulario PPGR2'!$C$9:$D$1048576,2,FALSE),"")</f>
        <v/>
      </c>
      <c r="I126" s="346" t="str">
        <f>IFERROR(VLOOKUP(Tabla1[[#This Row],[Código_Actividad]],Tabla2[[Código]:[Total de Acciones ]],15,FALSE),"")</f>
        <v/>
      </c>
      <c r="J126" s="347" t="s">
        <v>1910</v>
      </c>
      <c r="K126" s="348" t="s">
        <v>1902</v>
      </c>
      <c r="L126" s="349"/>
      <c r="M126" s="348" t="s">
        <v>1906</v>
      </c>
      <c r="N126" s="353">
        <v>0.5</v>
      </c>
      <c r="O126" s="199">
        <v>648</v>
      </c>
      <c r="P126" s="350">
        <f t="shared" si="2"/>
        <v>324</v>
      </c>
      <c r="Q126" s="351" t="s">
        <v>2114</v>
      </c>
      <c r="R126" s="347" t="s">
        <v>925</v>
      </c>
      <c r="S126" s="56"/>
      <c r="T126" s="56"/>
    </row>
    <row r="127" spans="2:20" x14ac:dyDescent="0.25">
      <c r="B127" s="343" t="str">
        <f>IF(Tabla1[[#This Row],[Código_Actividad]]="","",CONCATENATE(Tabla1[[#This Row],[POA]],".",Tabla1[[#This Row],[SRS]],".",Tabla1[[#This Row],[AREA]],".",Tabla1[[#This Row],[TIPO]]))</f>
        <v/>
      </c>
      <c r="C127" s="343" t="str">
        <f>IF(Tabla1[[#This Row],[Código_Actividad]]="","",'Formulario PPGR1'!#REF!)</f>
        <v/>
      </c>
      <c r="D127" s="343" t="str">
        <f>IF(Tabla1[[#This Row],[Código_Actividad]]="","",'Formulario PPGR1'!#REF!)</f>
        <v/>
      </c>
      <c r="E127" s="343" t="str">
        <f>IF(Tabla1[[#This Row],[Código_Actividad]]="","",'Formulario PPGR1'!#REF!)</f>
        <v/>
      </c>
      <c r="F127" s="343" t="str">
        <f>IF(Tabla1[[#This Row],[Código_Actividad]]="","",'Formulario PPGR1'!#REF!)</f>
        <v/>
      </c>
      <c r="G127" s="344"/>
      <c r="H127" s="345" t="str">
        <f>IFERROR(VLOOKUP(Tabla1[[#This Row],[Código_Actividad]],'Formulario PPGR2'!$C$9:$D$1048576,2,FALSE),"")</f>
        <v/>
      </c>
      <c r="I127" s="346" t="str">
        <f>IFERROR(VLOOKUP(Tabla1[[#This Row],[Código_Actividad]],Tabla2[[Código]:[Total de Acciones ]],15,FALSE),"")</f>
        <v/>
      </c>
      <c r="J127" s="347"/>
      <c r="K127" s="348" t="str">
        <f>IFERROR(VLOOKUP($J127,LSIns!$B$5:$C$45,2,FALSE),"")</f>
        <v/>
      </c>
      <c r="L127" s="349"/>
      <c r="M127" s="348" t="str">
        <f>IFERROR(VLOOKUP($L127,#REF!,2,FALSE),"")</f>
        <v/>
      </c>
      <c r="N127" s="353"/>
      <c r="O127" s="199"/>
      <c r="P127" s="350">
        <f t="shared" si="2"/>
        <v>0</v>
      </c>
      <c r="Q127" s="351"/>
      <c r="R127" s="347"/>
      <c r="S127" s="56"/>
      <c r="T127" s="56"/>
    </row>
    <row r="128" spans="2:20" x14ac:dyDescent="0.25">
      <c r="B128" s="343" t="str">
        <f>IF(Tabla1[[#This Row],[Código_Actividad]]="","",CONCATENATE(Tabla1[[#This Row],[POA]],".",Tabla1[[#This Row],[SRS]],".",Tabla1[[#This Row],[AREA]],".",Tabla1[[#This Row],[TIPO]]))</f>
        <v/>
      </c>
      <c r="C128" s="343" t="str">
        <f>IF(Tabla1[[#This Row],[Código_Actividad]]="","",'Formulario PPGR1'!#REF!)</f>
        <v/>
      </c>
      <c r="D128" s="343" t="str">
        <f>IF(Tabla1[[#This Row],[Código_Actividad]]="","",'Formulario PPGR1'!#REF!)</f>
        <v/>
      </c>
      <c r="E128" s="343" t="str">
        <f>IF(Tabla1[[#This Row],[Código_Actividad]]="","",'Formulario PPGR1'!#REF!)</f>
        <v/>
      </c>
      <c r="F128" s="343" t="str">
        <f>IF(Tabla1[[#This Row],[Código_Actividad]]="","",'Formulario PPGR1'!#REF!)</f>
        <v/>
      </c>
      <c r="G128" s="344"/>
      <c r="H128" s="345" t="str">
        <f>IFERROR(VLOOKUP(Tabla1[[#This Row],[Código_Actividad]],'Formulario PPGR2'!$C$9:$D$1048576,2,FALSE),"")</f>
        <v/>
      </c>
      <c r="I128" s="346" t="str">
        <f>IFERROR(VLOOKUP(Tabla1[[#This Row],[Código_Actividad]],Tabla2[[Código]:[Total de Acciones ]],15,FALSE),"")</f>
        <v/>
      </c>
      <c r="J128" s="347"/>
      <c r="K128" s="348" t="str">
        <f>IFERROR(VLOOKUP($J128,LSIns!$B$5:$C$45,2,FALSE),"")</f>
        <v/>
      </c>
      <c r="L128" s="349"/>
      <c r="M128" s="348" t="str">
        <f>IFERROR(VLOOKUP($L128,#REF!,2,FALSE),"")</f>
        <v/>
      </c>
      <c r="N128" s="353"/>
      <c r="O128" s="199"/>
      <c r="P128" s="350">
        <f t="shared" si="2"/>
        <v>0</v>
      </c>
      <c r="Q128" s="351"/>
      <c r="R128" s="347"/>
      <c r="S128" s="56"/>
      <c r="T128" s="56"/>
    </row>
    <row r="129" spans="2:20" x14ac:dyDescent="0.25">
      <c r="B129" s="343" t="e">
        <f>IF(Tabla1[[#This Row],[Código_Actividad]]="","",CONCATENATE(Tabla1[[#This Row],[POA]],".",Tabla1[[#This Row],[SRS]],".",Tabla1[[#This Row],[AREA]],".",Tabla1[[#This Row],[TIPO]]))</f>
        <v>#REF!</v>
      </c>
      <c r="C129" s="343" t="e">
        <f>IF(Tabla1[[#This Row],[Código_Actividad]]="","",'Formulario PPGR1'!#REF!)</f>
        <v>#REF!</v>
      </c>
      <c r="D129" s="343" t="e">
        <f>IF(Tabla1[[#This Row],[Código_Actividad]]="","",'Formulario PPGR1'!#REF!)</f>
        <v>#REF!</v>
      </c>
      <c r="E129" s="343" t="e">
        <f>IF(Tabla1[[#This Row],[Código_Actividad]]="","",'Formulario PPGR1'!#REF!)</f>
        <v>#REF!</v>
      </c>
      <c r="F129" s="343" t="e">
        <f>IF(Tabla1[[#This Row],[Código_Actividad]]="","",'Formulario PPGR1'!#REF!)</f>
        <v>#REF!</v>
      </c>
      <c r="G129" s="344" t="s">
        <v>1400</v>
      </c>
      <c r="H129" s="345" t="str">
        <f>IFERROR(VLOOKUP(Tabla1[[#This Row],[Código_Actividad]],'Formulario PPGR2'!$C$9:$D$1048576,2,FALSE),"")</f>
        <v>Seguimiento a la implementación del Plan de Mejora NOBACI</v>
      </c>
      <c r="I129" s="346">
        <f>IFERROR(VLOOKUP(Tabla1[[#This Row],[Código_Actividad]],Tabla2[[Código]:[Total de Acciones ]],15,FALSE),"")</f>
        <v>1</v>
      </c>
      <c r="J129" s="347" t="s">
        <v>1913</v>
      </c>
      <c r="K129" s="348"/>
      <c r="L129" s="349"/>
      <c r="M129" s="348" t="s">
        <v>1914</v>
      </c>
      <c r="N129" s="353">
        <v>1</v>
      </c>
      <c r="O129" s="199">
        <v>7500</v>
      </c>
      <c r="P129" s="350">
        <f t="shared" si="2"/>
        <v>7500</v>
      </c>
      <c r="Q129" s="351" t="s">
        <v>2115</v>
      </c>
      <c r="R129" s="347" t="s">
        <v>925</v>
      </c>
      <c r="S129" s="56"/>
      <c r="T129" s="56"/>
    </row>
    <row r="130" spans="2:20" x14ac:dyDescent="0.25">
      <c r="B130" s="343" t="str">
        <f>IF(Tabla1[[#This Row],[Código_Actividad]]="","",CONCATENATE(Tabla1[[#This Row],[POA]],".",Tabla1[[#This Row],[SRS]],".",Tabla1[[#This Row],[AREA]],".",Tabla1[[#This Row],[TIPO]]))</f>
        <v/>
      </c>
      <c r="C130" s="343" t="str">
        <f>IF(Tabla1[[#This Row],[Código_Actividad]]="","",'Formulario PPGR1'!#REF!)</f>
        <v/>
      </c>
      <c r="D130" s="343" t="str">
        <f>IF(Tabla1[[#This Row],[Código_Actividad]]="","",'Formulario PPGR1'!#REF!)</f>
        <v/>
      </c>
      <c r="E130" s="343" t="str">
        <f>IF(Tabla1[[#This Row],[Código_Actividad]]="","",'Formulario PPGR1'!#REF!)</f>
        <v/>
      </c>
      <c r="F130" s="343" t="str">
        <f>IF(Tabla1[[#This Row],[Código_Actividad]]="","",'Formulario PPGR1'!#REF!)</f>
        <v/>
      </c>
      <c r="G130" s="344"/>
      <c r="H130" s="345" t="str">
        <f>IFERROR(VLOOKUP(Tabla1[[#This Row],[Código_Actividad]],'Formulario PPGR2'!$C$9:$D$1048576,2,FALSE),"")</f>
        <v/>
      </c>
      <c r="I130" s="346" t="str">
        <f>IFERROR(VLOOKUP(Tabla1[[#This Row],[Código_Actividad]],Tabla2[[Código]:[Total de Acciones ]],15,FALSE),"")</f>
        <v/>
      </c>
      <c r="J130" s="347" t="s">
        <v>1894</v>
      </c>
      <c r="K130" s="348" t="s">
        <v>1902</v>
      </c>
      <c r="L130" s="349"/>
      <c r="M130" s="348" t="s">
        <v>1893</v>
      </c>
      <c r="N130" s="355">
        <v>0.04</v>
      </c>
      <c r="O130" s="199">
        <v>250</v>
      </c>
      <c r="P130" s="350">
        <f t="shared" si="2"/>
        <v>10</v>
      </c>
      <c r="Q130" s="351" t="s">
        <v>2114</v>
      </c>
      <c r="R130" s="347" t="s">
        <v>923</v>
      </c>
      <c r="S130" s="56"/>
      <c r="T130" s="56"/>
    </row>
    <row r="131" spans="2:20" x14ac:dyDescent="0.25">
      <c r="B131" s="343" t="str">
        <f>IF(Tabla1[[#This Row],[Código_Actividad]]="","",CONCATENATE(Tabla1[[#This Row],[POA]],".",Tabla1[[#This Row],[SRS]],".",Tabla1[[#This Row],[AREA]],".",Tabla1[[#This Row],[TIPO]]))</f>
        <v/>
      </c>
      <c r="C131" s="343" t="str">
        <f>IF(Tabla1[[#This Row],[Código_Actividad]]="","",'Formulario PPGR1'!#REF!)</f>
        <v/>
      </c>
      <c r="D131" s="343" t="str">
        <f>IF(Tabla1[[#This Row],[Código_Actividad]]="","",'Formulario PPGR1'!#REF!)</f>
        <v/>
      </c>
      <c r="E131" s="343" t="str">
        <f>IF(Tabla1[[#This Row],[Código_Actividad]]="","",'Formulario PPGR1'!#REF!)</f>
        <v/>
      </c>
      <c r="F131" s="343" t="str">
        <f>IF(Tabla1[[#This Row],[Código_Actividad]]="","",'Formulario PPGR1'!#REF!)</f>
        <v/>
      </c>
      <c r="G131" s="344"/>
      <c r="H131" s="345" t="str">
        <f>IFERROR(VLOOKUP(Tabla1[[#This Row],[Código_Actividad]],'Formulario PPGR2'!$C$9:$D$1048576,2,FALSE),"")</f>
        <v/>
      </c>
      <c r="I131" s="346" t="str">
        <f>IFERROR(VLOOKUP(Tabla1[[#This Row],[Código_Actividad]],Tabla2[[Código]:[Total de Acciones ]],15,FALSE),"")</f>
        <v/>
      </c>
      <c r="J131" s="347" t="s">
        <v>1910</v>
      </c>
      <c r="K131" s="348" t="s">
        <v>1902</v>
      </c>
      <c r="L131" s="349"/>
      <c r="M131" s="348" t="s">
        <v>1906</v>
      </c>
      <c r="N131" s="355">
        <v>0.04</v>
      </c>
      <c r="O131" s="199">
        <v>648</v>
      </c>
      <c r="P131" s="350">
        <f t="shared" si="2"/>
        <v>25.92</v>
      </c>
      <c r="Q131" s="351" t="s">
        <v>2114</v>
      </c>
      <c r="R131" s="347" t="s">
        <v>925</v>
      </c>
      <c r="S131" s="56"/>
      <c r="T131" s="56"/>
    </row>
    <row r="132" spans="2:20" x14ac:dyDescent="0.25">
      <c r="B132" s="343" t="str">
        <f>IF(Tabla1[[#This Row],[Código_Actividad]]="","",CONCATENATE(Tabla1[[#This Row],[POA]],".",Tabla1[[#This Row],[SRS]],".",Tabla1[[#This Row],[AREA]],".",Tabla1[[#This Row],[TIPO]]))</f>
        <v/>
      </c>
      <c r="C132" s="343" t="str">
        <f>IF(Tabla1[[#This Row],[Código_Actividad]]="","",'Formulario PPGR1'!#REF!)</f>
        <v/>
      </c>
      <c r="D132" s="343" t="str">
        <f>IF(Tabla1[[#This Row],[Código_Actividad]]="","",'Formulario PPGR1'!#REF!)</f>
        <v/>
      </c>
      <c r="E132" s="343" t="str">
        <f>IF(Tabla1[[#This Row],[Código_Actividad]]="","",'Formulario PPGR1'!#REF!)</f>
        <v/>
      </c>
      <c r="F132" s="343" t="str">
        <f>IF(Tabla1[[#This Row],[Código_Actividad]]="","",'Formulario PPGR1'!#REF!)</f>
        <v/>
      </c>
      <c r="G132" s="344"/>
      <c r="H132" s="345" t="str">
        <f>IFERROR(VLOOKUP(Tabla1[[#This Row],[Código_Actividad]],'Formulario PPGR2'!$C$9:$D$1048576,2,FALSE),"")</f>
        <v/>
      </c>
      <c r="I132" s="346" t="str">
        <f>IFERROR(VLOOKUP(Tabla1[[#This Row],[Código_Actividad]],Tabla2[[Código]:[Total de Acciones ]],15,FALSE),"")</f>
        <v/>
      </c>
      <c r="J132" s="347" t="s">
        <v>1916</v>
      </c>
      <c r="K132" s="348" t="s">
        <v>1902</v>
      </c>
      <c r="L132" s="349"/>
      <c r="M132" s="348" t="s">
        <v>1917</v>
      </c>
      <c r="N132" s="353">
        <v>0.1</v>
      </c>
      <c r="O132" s="199">
        <v>84</v>
      </c>
      <c r="P132" s="350">
        <f t="shared" si="2"/>
        <v>8.4</v>
      </c>
      <c r="Q132" s="351" t="s">
        <v>2117</v>
      </c>
      <c r="R132" s="347" t="s">
        <v>925</v>
      </c>
      <c r="S132" s="56"/>
      <c r="T132" s="56"/>
    </row>
    <row r="133" spans="2:20" x14ac:dyDescent="0.25">
      <c r="B133" s="343" t="str">
        <f>IF(Tabla1[[#This Row],[Código_Actividad]]="","",CONCATENATE(Tabla1[[#This Row],[POA]],".",Tabla1[[#This Row],[SRS]],".",Tabla1[[#This Row],[AREA]],".",Tabla1[[#This Row],[TIPO]]))</f>
        <v/>
      </c>
      <c r="C133" s="343" t="str">
        <f>IF(Tabla1[[#This Row],[Código_Actividad]]="","",'Formulario PPGR1'!#REF!)</f>
        <v/>
      </c>
      <c r="D133" s="343" t="str">
        <f>IF(Tabla1[[#This Row],[Código_Actividad]]="","",'Formulario PPGR1'!#REF!)</f>
        <v/>
      </c>
      <c r="E133" s="343" t="str">
        <f>IF(Tabla1[[#This Row],[Código_Actividad]]="","",'Formulario PPGR1'!#REF!)</f>
        <v/>
      </c>
      <c r="F133" s="343" t="str">
        <f>IF(Tabla1[[#This Row],[Código_Actividad]]="","",'Formulario PPGR1'!#REF!)</f>
        <v/>
      </c>
      <c r="G133" s="344"/>
      <c r="H133" s="345" t="str">
        <f>IFERROR(VLOOKUP(Tabla1[[#This Row],[Código_Actividad]],'Formulario PPGR2'!$C$9:$D$1048576,2,FALSE),"")</f>
        <v/>
      </c>
      <c r="I133" s="346" t="str">
        <f>IFERROR(VLOOKUP(Tabla1[[#This Row],[Código_Actividad]],Tabla2[[Código]:[Total de Acciones ]],15,FALSE),"")</f>
        <v/>
      </c>
      <c r="J133" s="347"/>
      <c r="K133" s="348" t="str">
        <f>IFERROR(VLOOKUP($J133,LSIns!$B$5:$C$45,2,FALSE),"")</f>
        <v/>
      </c>
      <c r="L133" s="349"/>
      <c r="M133" s="348" t="str">
        <f>IFERROR(VLOOKUP($L133,#REF!,2,FALSE),"")</f>
        <v/>
      </c>
      <c r="N133" s="353"/>
      <c r="O133" s="199"/>
      <c r="P133" s="350">
        <f t="shared" si="2"/>
        <v>0</v>
      </c>
      <c r="Q133" s="351"/>
      <c r="R133" s="347"/>
      <c r="S133" s="56"/>
      <c r="T133" s="56"/>
    </row>
    <row r="134" spans="2:20" x14ac:dyDescent="0.25">
      <c r="B134" s="343" t="e">
        <f>IF(Tabla1[[#This Row],[Código_Actividad]]="","",CONCATENATE(Tabla1[[#This Row],[POA]],".",Tabla1[[#This Row],[SRS]],".",Tabla1[[#This Row],[AREA]],".",Tabla1[[#This Row],[TIPO]]))</f>
        <v>#REF!</v>
      </c>
      <c r="C134" s="343" t="e">
        <f>IF(Tabla1[[#This Row],[Código_Actividad]]="","",'Formulario PPGR1'!#REF!)</f>
        <v>#REF!</v>
      </c>
      <c r="D134" s="343" t="e">
        <f>IF(Tabla1[[#This Row],[Código_Actividad]]="","",'Formulario PPGR1'!#REF!)</f>
        <v>#REF!</v>
      </c>
      <c r="E134" s="343" t="e">
        <f>IF(Tabla1[[#This Row],[Código_Actividad]]="","",'Formulario PPGR1'!#REF!)</f>
        <v>#REF!</v>
      </c>
      <c r="F134" s="343" t="e">
        <f>IF(Tabla1[[#This Row],[Código_Actividad]]="","",'Formulario PPGR1'!#REF!)</f>
        <v>#REF!</v>
      </c>
      <c r="G134" s="344" t="s">
        <v>1401</v>
      </c>
      <c r="H134" s="345" t="str">
        <f>IFERROR(VLOOKUP(Tabla1[[#This Row],[Código_Actividad]],'Formulario PPGR2'!$C$9:$D$1048576,2,FALSE),"")</f>
        <v>Análisis de ejecución presupuestaria enfocada a la programación trimestral</v>
      </c>
      <c r="I134" s="346">
        <f>IFERROR(VLOOKUP(Tabla1[[#This Row],[Código_Actividad]],Tabla2[[Código]:[Total de Acciones ]],15,FALSE),"")</f>
        <v>4</v>
      </c>
      <c r="J134" s="347" t="s">
        <v>1894</v>
      </c>
      <c r="K134" s="348" t="s">
        <v>1902</v>
      </c>
      <c r="L134" s="349"/>
      <c r="M134" s="348" t="s">
        <v>1893</v>
      </c>
      <c r="N134" s="355">
        <v>0.04</v>
      </c>
      <c r="O134" s="199">
        <v>250</v>
      </c>
      <c r="P134" s="350">
        <f t="shared" si="2"/>
        <v>10</v>
      </c>
      <c r="Q134" s="351" t="s">
        <v>2114</v>
      </c>
      <c r="R134" s="347" t="s">
        <v>923</v>
      </c>
      <c r="S134" s="56"/>
      <c r="T134" s="56"/>
    </row>
    <row r="135" spans="2:20" x14ac:dyDescent="0.25">
      <c r="B135" s="343" t="str">
        <f>IF(Tabla1[[#This Row],[Código_Actividad]]="","",CONCATENATE(Tabla1[[#This Row],[POA]],".",Tabla1[[#This Row],[SRS]],".",Tabla1[[#This Row],[AREA]],".",Tabla1[[#This Row],[TIPO]]))</f>
        <v/>
      </c>
      <c r="C135" s="343" t="str">
        <f>IF(Tabla1[[#This Row],[Código_Actividad]]="","",'Formulario PPGR1'!#REF!)</f>
        <v/>
      </c>
      <c r="D135" s="343" t="str">
        <f>IF(Tabla1[[#This Row],[Código_Actividad]]="","",'Formulario PPGR1'!#REF!)</f>
        <v/>
      </c>
      <c r="E135" s="343" t="str">
        <f>IF(Tabla1[[#This Row],[Código_Actividad]]="","",'Formulario PPGR1'!#REF!)</f>
        <v/>
      </c>
      <c r="F135" s="343" t="str">
        <f>IF(Tabla1[[#This Row],[Código_Actividad]]="","",'Formulario PPGR1'!#REF!)</f>
        <v/>
      </c>
      <c r="G135" s="344"/>
      <c r="H135" s="345" t="str">
        <f>IFERROR(VLOOKUP(Tabla1[[#This Row],[Código_Actividad]],'Formulario PPGR2'!$C$9:$D$1048576,2,FALSE),"")</f>
        <v/>
      </c>
      <c r="I135" s="346" t="str">
        <f>IFERROR(VLOOKUP(Tabla1[[#This Row],[Código_Actividad]],Tabla2[[Código]:[Total de Acciones ]],15,FALSE),"")</f>
        <v/>
      </c>
      <c r="J135" s="347" t="s">
        <v>1910</v>
      </c>
      <c r="K135" s="348" t="s">
        <v>1902</v>
      </c>
      <c r="L135" s="349"/>
      <c r="M135" s="348" t="s">
        <v>1906</v>
      </c>
      <c r="N135" s="355">
        <v>0.04</v>
      </c>
      <c r="O135" s="199">
        <v>648</v>
      </c>
      <c r="P135" s="350">
        <f t="shared" si="2"/>
        <v>25.92</v>
      </c>
      <c r="Q135" s="351" t="s">
        <v>2114</v>
      </c>
      <c r="R135" s="347" t="s">
        <v>925</v>
      </c>
      <c r="S135" s="56"/>
      <c r="T135" s="56"/>
    </row>
    <row r="136" spans="2:20" x14ac:dyDescent="0.25">
      <c r="B136" s="343" t="str">
        <f>IF(Tabla1[[#This Row],[Código_Actividad]]="","",CONCATENATE(Tabla1[[#This Row],[POA]],".",Tabla1[[#This Row],[SRS]],".",Tabla1[[#This Row],[AREA]],".",Tabla1[[#This Row],[TIPO]]))</f>
        <v/>
      </c>
      <c r="C136" s="343" t="str">
        <f>IF(Tabla1[[#This Row],[Código_Actividad]]="","",'Formulario PPGR1'!#REF!)</f>
        <v/>
      </c>
      <c r="D136" s="343" t="str">
        <f>IF(Tabla1[[#This Row],[Código_Actividad]]="","",'Formulario PPGR1'!#REF!)</f>
        <v/>
      </c>
      <c r="E136" s="343" t="str">
        <f>IF(Tabla1[[#This Row],[Código_Actividad]]="","",'Formulario PPGR1'!#REF!)</f>
        <v/>
      </c>
      <c r="F136" s="343" t="str">
        <f>IF(Tabla1[[#This Row],[Código_Actividad]]="","",'Formulario PPGR1'!#REF!)</f>
        <v/>
      </c>
      <c r="G136" s="344"/>
      <c r="H136" s="345" t="str">
        <f>IFERROR(VLOOKUP(Tabla1[[#This Row],[Código_Actividad]],'Formulario PPGR2'!$C$9:$D$1048576,2,FALSE),"")</f>
        <v/>
      </c>
      <c r="I136" s="346" t="str">
        <f>IFERROR(VLOOKUP(Tabla1[[#This Row],[Código_Actividad]],Tabla2[[Código]:[Total de Acciones ]],15,FALSE),"")</f>
        <v/>
      </c>
      <c r="J136" s="347"/>
      <c r="K136" s="348" t="str">
        <f>IFERROR(VLOOKUP($J136,LSIns!$B$5:$C$45,2,FALSE),"")</f>
        <v/>
      </c>
      <c r="L136" s="349"/>
      <c r="M136" s="348" t="str">
        <f>IFERROR(VLOOKUP($L136,#REF!,2,FALSE),"")</f>
        <v/>
      </c>
      <c r="N136" s="353"/>
      <c r="O136" s="199"/>
      <c r="P136" s="350">
        <f t="shared" si="2"/>
        <v>0</v>
      </c>
      <c r="Q136" s="351"/>
      <c r="R136" s="347"/>
      <c r="S136" s="56"/>
      <c r="T136" s="56"/>
    </row>
    <row r="137" spans="2:20" x14ac:dyDescent="0.25">
      <c r="B137" s="343" t="str">
        <f>IF(Tabla1[[#This Row],[Código_Actividad]]="","",CONCATENATE(Tabla1[[#This Row],[POA]],".",Tabla1[[#This Row],[SRS]],".",Tabla1[[#This Row],[AREA]],".",Tabla1[[#This Row],[TIPO]]))</f>
        <v/>
      </c>
      <c r="C137" s="343" t="str">
        <f>IF(Tabla1[[#This Row],[Código_Actividad]]="","",'Formulario PPGR1'!#REF!)</f>
        <v/>
      </c>
      <c r="D137" s="343" t="str">
        <f>IF(Tabla1[[#This Row],[Código_Actividad]]="","",'Formulario PPGR1'!#REF!)</f>
        <v/>
      </c>
      <c r="E137" s="343" t="str">
        <f>IF(Tabla1[[#This Row],[Código_Actividad]]="","",'Formulario PPGR1'!#REF!)</f>
        <v/>
      </c>
      <c r="F137" s="343" t="str">
        <f>IF(Tabla1[[#This Row],[Código_Actividad]]="","",'Formulario PPGR1'!#REF!)</f>
        <v/>
      </c>
      <c r="G137" s="344"/>
      <c r="H137" s="345" t="str">
        <f>IFERROR(VLOOKUP(Tabla1[[#This Row],[Código_Actividad]],'Formulario PPGR2'!$C$9:$D$1048576,2,FALSE),"")</f>
        <v/>
      </c>
      <c r="I137" s="346" t="str">
        <f>IFERROR(VLOOKUP(Tabla1[[#This Row],[Código_Actividad]],Tabla2[[Código]:[Total de Acciones ]],15,FALSE),"")</f>
        <v/>
      </c>
      <c r="J137" s="347"/>
      <c r="K137" s="348" t="str">
        <f>IFERROR(VLOOKUP($J137,LSIns!$B$5:$C$45,2,FALSE),"")</f>
        <v/>
      </c>
      <c r="L137" s="349"/>
      <c r="M137" s="348" t="str">
        <f>IFERROR(VLOOKUP($L137,#REF!,2,FALSE),"")</f>
        <v/>
      </c>
      <c r="N137" s="353"/>
      <c r="O137" s="199"/>
      <c r="P137" s="350">
        <f t="shared" si="2"/>
        <v>0</v>
      </c>
      <c r="Q137" s="351"/>
      <c r="R137" s="347"/>
      <c r="S137" s="56"/>
      <c r="T137" s="56"/>
    </row>
    <row r="138" spans="2:20" x14ac:dyDescent="0.25">
      <c r="B138" s="343" t="e">
        <f>IF(Tabla1[[#This Row],[Código_Actividad]]="","",CONCATENATE(Tabla1[[#This Row],[POA]],".",Tabla1[[#This Row],[SRS]],".",Tabla1[[#This Row],[AREA]],".",Tabla1[[#This Row],[TIPO]]))</f>
        <v>#REF!</v>
      </c>
      <c r="C138" s="343" t="e">
        <f>IF(Tabla1[[#This Row],[Código_Actividad]]="","",'Formulario PPGR1'!#REF!)</f>
        <v>#REF!</v>
      </c>
      <c r="D138" s="343" t="e">
        <f>IF(Tabla1[[#This Row],[Código_Actividad]]="","",'Formulario PPGR1'!#REF!)</f>
        <v>#REF!</v>
      </c>
      <c r="E138" s="343" t="e">
        <f>IF(Tabla1[[#This Row],[Código_Actividad]]="","",'Formulario PPGR1'!#REF!)</f>
        <v>#REF!</v>
      </c>
      <c r="F138" s="343" t="e">
        <f>IF(Tabla1[[#This Row],[Código_Actividad]]="","",'Formulario PPGR1'!#REF!)</f>
        <v>#REF!</v>
      </c>
      <c r="G138" s="344" t="s">
        <v>1402</v>
      </c>
      <c r="H138" s="345" t="str">
        <f>IFERROR(VLOOKUP(Tabla1[[#This Row],[Código_Actividad]],'Formulario PPGR2'!$C$9:$D$1048576,2,FALSE),"")</f>
        <v>Análisis comportamiento pago</v>
      </c>
      <c r="I138" s="346">
        <f>IFERROR(VLOOKUP(Tabla1[[#This Row],[Código_Actividad]],Tabla2[[Código]:[Total de Acciones ]],15,FALSE),"")</f>
        <v>4</v>
      </c>
      <c r="J138" s="347" t="s">
        <v>1894</v>
      </c>
      <c r="K138" s="348" t="s">
        <v>1902</v>
      </c>
      <c r="L138" s="349"/>
      <c r="M138" s="348" t="s">
        <v>1893</v>
      </c>
      <c r="N138" s="355">
        <v>0.04</v>
      </c>
      <c r="O138" s="199">
        <v>250</v>
      </c>
      <c r="P138" s="350">
        <f t="shared" si="2"/>
        <v>10</v>
      </c>
      <c r="Q138" s="351" t="s">
        <v>2114</v>
      </c>
      <c r="R138" s="347" t="s">
        <v>923</v>
      </c>
      <c r="S138" s="56"/>
      <c r="T138" s="56"/>
    </row>
    <row r="139" spans="2:20" x14ac:dyDescent="0.25">
      <c r="B139" s="343" t="str">
        <f>IF(Tabla1[[#This Row],[Código_Actividad]]="","",CONCATENATE(Tabla1[[#This Row],[POA]],".",Tabla1[[#This Row],[SRS]],".",Tabla1[[#This Row],[AREA]],".",Tabla1[[#This Row],[TIPO]]))</f>
        <v/>
      </c>
      <c r="C139" s="343" t="str">
        <f>IF(Tabla1[[#This Row],[Código_Actividad]]="","",'Formulario PPGR1'!#REF!)</f>
        <v/>
      </c>
      <c r="D139" s="343" t="str">
        <f>IF(Tabla1[[#This Row],[Código_Actividad]]="","",'Formulario PPGR1'!#REF!)</f>
        <v/>
      </c>
      <c r="E139" s="343" t="str">
        <f>IF(Tabla1[[#This Row],[Código_Actividad]]="","",'Formulario PPGR1'!#REF!)</f>
        <v/>
      </c>
      <c r="F139" s="343" t="str">
        <f>IF(Tabla1[[#This Row],[Código_Actividad]]="","",'Formulario PPGR1'!#REF!)</f>
        <v/>
      </c>
      <c r="G139" s="344"/>
      <c r="H139" s="345" t="str">
        <f>IFERROR(VLOOKUP(Tabla1[[#This Row],[Código_Actividad]],'Formulario PPGR2'!$C$9:$D$1048576,2,FALSE),"")</f>
        <v/>
      </c>
      <c r="I139" s="346" t="str">
        <f>IFERROR(VLOOKUP(Tabla1[[#This Row],[Código_Actividad]],Tabla2[[Código]:[Total de Acciones ]],15,FALSE),"")</f>
        <v/>
      </c>
      <c r="J139" s="347" t="s">
        <v>1910</v>
      </c>
      <c r="K139" s="348" t="s">
        <v>1902</v>
      </c>
      <c r="L139" s="349"/>
      <c r="M139" s="348" t="s">
        <v>1906</v>
      </c>
      <c r="N139" s="355">
        <v>0.04</v>
      </c>
      <c r="O139" s="199">
        <v>648</v>
      </c>
      <c r="P139" s="350">
        <f t="shared" si="2"/>
        <v>25.92</v>
      </c>
      <c r="Q139" s="351" t="s">
        <v>2114</v>
      </c>
      <c r="R139" s="347" t="s">
        <v>925</v>
      </c>
      <c r="S139" s="56"/>
      <c r="T139" s="56"/>
    </row>
    <row r="140" spans="2:20" x14ac:dyDescent="0.25">
      <c r="B140" s="343" t="str">
        <f>IF(Tabla1[[#This Row],[Código_Actividad]]="","",CONCATENATE(Tabla1[[#This Row],[POA]],".",Tabla1[[#This Row],[SRS]],".",Tabla1[[#This Row],[AREA]],".",Tabla1[[#This Row],[TIPO]]))</f>
        <v/>
      </c>
      <c r="C140" s="343" t="str">
        <f>IF(Tabla1[[#This Row],[Código_Actividad]]="","",'Formulario PPGR1'!#REF!)</f>
        <v/>
      </c>
      <c r="D140" s="343" t="str">
        <f>IF(Tabla1[[#This Row],[Código_Actividad]]="","",'Formulario PPGR1'!#REF!)</f>
        <v/>
      </c>
      <c r="E140" s="343" t="str">
        <f>IF(Tabla1[[#This Row],[Código_Actividad]]="","",'Formulario PPGR1'!#REF!)</f>
        <v/>
      </c>
      <c r="F140" s="343" t="str">
        <f>IF(Tabla1[[#This Row],[Código_Actividad]]="","",'Formulario PPGR1'!#REF!)</f>
        <v/>
      </c>
      <c r="G140" s="344"/>
      <c r="H140" s="345" t="str">
        <f>IFERROR(VLOOKUP(Tabla1[[#This Row],[Código_Actividad]],'Formulario PPGR2'!$C$9:$D$1048576,2,FALSE),"")</f>
        <v/>
      </c>
      <c r="I140" s="346" t="str">
        <f>IFERROR(VLOOKUP(Tabla1[[#This Row],[Código_Actividad]],Tabla2[[Código]:[Total de Acciones ]],15,FALSE),"")</f>
        <v/>
      </c>
      <c r="J140" s="347"/>
      <c r="K140" s="348" t="str">
        <f>IFERROR(VLOOKUP($J140,LSIns!$B$5:$C$45,2,FALSE),"")</f>
        <v/>
      </c>
      <c r="L140" s="349"/>
      <c r="M140" s="348" t="str">
        <f>IFERROR(VLOOKUP($L140,#REF!,2,FALSE),"")</f>
        <v/>
      </c>
      <c r="N140" s="353"/>
      <c r="O140" s="199"/>
      <c r="P140" s="350">
        <f t="shared" ref="P140:P203" si="3">+N140*O140</f>
        <v>0</v>
      </c>
      <c r="Q140" s="351"/>
      <c r="R140" s="347"/>
      <c r="S140" s="56"/>
      <c r="T140" s="56"/>
    </row>
    <row r="141" spans="2:20" x14ac:dyDescent="0.25">
      <c r="B141" s="343" t="str">
        <f>IF(Tabla1[[#This Row],[Código_Actividad]]="","",CONCATENATE(Tabla1[[#This Row],[POA]],".",Tabla1[[#This Row],[SRS]],".",Tabla1[[#This Row],[AREA]],".",Tabla1[[#This Row],[TIPO]]))</f>
        <v/>
      </c>
      <c r="C141" s="343" t="str">
        <f>IF(Tabla1[[#This Row],[Código_Actividad]]="","",'Formulario PPGR1'!#REF!)</f>
        <v/>
      </c>
      <c r="D141" s="343" t="str">
        <f>IF(Tabla1[[#This Row],[Código_Actividad]]="","",'Formulario PPGR1'!#REF!)</f>
        <v/>
      </c>
      <c r="E141" s="343" t="str">
        <f>IF(Tabla1[[#This Row],[Código_Actividad]]="","",'Formulario PPGR1'!#REF!)</f>
        <v/>
      </c>
      <c r="F141" s="343" t="str">
        <f>IF(Tabla1[[#This Row],[Código_Actividad]]="","",'Formulario PPGR1'!#REF!)</f>
        <v/>
      </c>
      <c r="G141" s="344"/>
      <c r="H141" s="345" t="str">
        <f>IFERROR(VLOOKUP(Tabla1[[#This Row],[Código_Actividad]],'Formulario PPGR2'!$C$9:$D$1048576,2,FALSE),"")</f>
        <v/>
      </c>
      <c r="I141" s="346" t="str">
        <f>IFERROR(VLOOKUP(Tabla1[[#This Row],[Código_Actividad]],Tabla2[[Código]:[Total de Acciones ]],15,FALSE),"")</f>
        <v/>
      </c>
      <c r="J141" s="347"/>
      <c r="K141" s="348" t="str">
        <f>IFERROR(VLOOKUP($J141,LSIns!$B$5:$C$45,2,FALSE),"")</f>
        <v/>
      </c>
      <c r="L141" s="349"/>
      <c r="M141" s="348" t="str">
        <f>IFERROR(VLOOKUP($L141,#REF!,2,FALSE),"")</f>
        <v/>
      </c>
      <c r="N141" s="353"/>
      <c r="O141" s="199"/>
      <c r="P141" s="350">
        <f t="shared" si="3"/>
        <v>0</v>
      </c>
      <c r="Q141" s="351"/>
      <c r="R141" s="347"/>
      <c r="S141" s="56"/>
      <c r="T141" s="56"/>
    </row>
    <row r="142" spans="2:20" x14ac:dyDescent="0.25">
      <c r="B142" s="343" t="e">
        <f>IF(Tabla1[[#This Row],[Código_Actividad]]="","",CONCATENATE(Tabla1[[#This Row],[POA]],".",Tabla1[[#This Row],[SRS]],".",Tabla1[[#This Row],[AREA]],".",Tabla1[[#This Row],[TIPO]]))</f>
        <v>#REF!</v>
      </c>
      <c r="C142" s="343" t="e">
        <f>IF(Tabla1[[#This Row],[Código_Actividad]]="","",'Formulario PPGR1'!#REF!)</f>
        <v>#REF!</v>
      </c>
      <c r="D142" s="343" t="e">
        <f>IF(Tabla1[[#This Row],[Código_Actividad]]="","",'Formulario PPGR1'!#REF!)</f>
        <v>#REF!</v>
      </c>
      <c r="E142" s="343" t="e">
        <f>IF(Tabla1[[#This Row],[Código_Actividad]]="","",'Formulario PPGR1'!#REF!)</f>
        <v>#REF!</v>
      </c>
      <c r="F142" s="343" t="e">
        <f>IF(Tabla1[[#This Row],[Código_Actividad]]="","",'Formulario PPGR1'!#REF!)</f>
        <v>#REF!</v>
      </c>
      <c r="G142" s="344" t="s">
        <v>1403</v>
      </c>
      <c r="H142" s="345" t="str">
        <f>IFERROR(VLOOKUP(Tabla1[[#This Row],[Código_Actividad]],'Formulario PPGR2'!$C$9:$D$1048576,2,FALSE),"")</f>
        <v>Análisis de Gestión de Tesoreria</v>
      </c>
      <c r="I142" s="346">
        <f>IFERROR(VLOOKUP(Tabla1[[#This Row],[Código_Actividad]],Tabla2[[Código]:[Total de Acciones ]],15,FALSE),"")</f>
        <v>4</v>
      </c>
      <c r="J142" s="347" t="s">
        <v>1894</v>
      </c>
      <c r="K142" s="348" t="s">
        <v>1902</v>
      </c>
      <c r="L142" s="349"/>
      <c r="M142" s="348" t="s">
        <v>1893</v>
      </c>
      <c r="N142" s="355">
        <v>0.04</v>
      </c>
      <c r="O142" s="199">
        <v>250</v>
      </c>
      <c r="P142" s="350">
        <f t="shared" si="3"/>
        <v>10</v>
      </c>
      <c r="Q142" s="351" t="s">
        <v>2114</v>
      </c>
      <c r="R142" s="347" t="s">
        <v>923</v>
      </c>
      <c r="S142" s="56"/>
      <c r="T142" s="56"/>
    </row>
    <row r="143" spans="2:20" x14ac:dyDescent="0.25">
      <c r="B143" s="343" t="str">
        <f>IF(Tabla1[[#This Row],[Código_Actividad]]="","",CONCATENATE(Tabla1[[#This Row],[POA]],".",Tabla1[[#This Row],[SRS]],".",Tabla1[[#This Row],[AREA]],".",Tabla1[[#This Row],[TIPO]]))</f>
        <v/>
      </c>
      <c r="C143" s="343" t="str">
        <f>IF(Tabla1[[#This Row],[Código_Actividad]]="","",'Formulario PPGR1'!#REF!)</f>
        <v/>
      </c>
      <c r="D143" s="343" t="str">
        <f>IF(Tabla1[[#This Row],[Código_Actividad]]="","",'Formulario PPGR1'!#REF!)</f>
        <v/>
      </c>
      <c r="E143" s="343" t="str">
        <f>IF(Tabla1[[#This Row],[Código_Actividad]]="","",'Formulario PPGR1'!#REF!)</f>
        <v/>
      </c>
      <c r="F143" s="343" t="str">
        <f>IF(Tabla1[[#This Row],[Código_Actividad]]="","",'Formulario PPGR1'!#REF!)</f>
        <v/>
      </c>
      <c r="G143" s="344"/>
      <c r="H143" s="345" t="str">
        <f>IFERROR(VLOOKUP(Tabla1[[#This Row],[Código_Actividad]],'Formulario PPGR2'!$C$9:$D$1048576,2,FALSE),"")</f>
        <v/>
      </c>
      <c r="I143" s="346" t="str">
        <f>IFERROR(VLOOKUP(Tabla1[[#This Row],[Código_Actividad]],Tabla2[[Código]:[Total de Acciones ]],15,FALSE),"")</f>
        <v/>
      </c>
      <c r="J143" s="347" t="s">
        <v>1910</v>
      </c>
      <c r="K143" s="348" t="s">
        <v>1902</v>
      </c>
      <c r="L143" s="349"/>
      <c r="M143" s="348" t="s">
        <v>1906</v>
      </c>
      <c r="N143" s="355">
        <v>0.04</v>
      </c>
      <c r="O143" s="199">
        <v>648</v>
      </c>
      <c r="P143" s="350">
        <f t="shared" si="3"/>
        <v>25.92</v>
      </c>
      <c r="Q143" s="351" t="s">
        <v>2114</v>
      </c>
      <c r="R143" s="347" t="s">
        <v>925</v>
      </c>
      <c r="S143" s="56"/>
      <c r="T143" s="56"/>
    </row>
    <row r="144" spans="2:20" x14ac:dyDescent="0.25">
      <c r="B144" s="343" t="str">
        <f>IF(Tabla1[[#This Row],[Código_Actividad]]="","",CONCATENATE(Tabla1[[#This Row],[POA]],".",Tabla1[[#This Row],[SRS]],".",Tabla1[[#This Row],[AREA]],".",Tabla1[[#This Row],[TIPO]]))</f>
        <v/>
      </c>
      <c r="C144" s="343" t="str">
        <f>IF(Tabla1[[#This Row],[Código_Actividad]]="","",'Formulario PPGR1'!#REF!)</f>
        <v/>
      </c>
      <c r="D144" s="343" t="str">
        <f>IF(Tabla1[[#This Row],[Código_Actividad]]="","",'Formulario PPGR1'!#REF!)</f>
        <v/>
      </c>
      <c r="E144" s="343" t="str">
        <f>IF(Tabla1[[#This Row],[Código_Actividad]]="","",'Formulario PPGR1'!#REF!)</f>
        <v/>
      </c>
      <c r="F144" s="343" t="str">
        <f>IF(Tabla1[[#This Row],[Código_Actividad]]="","",'Formulario PPGR1'!#REF!)</f>
        <v/>
      </c>
      <c r="G144" s="344"/>
      <c r="H144" s="345" t="str">
        <f>IFERROR(VLOOKUP(Tabla1[[#This Row],[Código_Actividad]],'Formulario PPGR2'!$C$9:$D$1048576,2,FALSE),"")</f>
        <v/>
      </c>
      <c r="I144" s="346" t="str">
        <f>IFERROR(VLOOKUP(Tabla1[[#This Row],[Código_Actividad]],Tabla2[[Código]:[Total de Acciones ]],15,FALSE),"")</f>
        <v/>
      </c>
      <c r="J144" s="347"/>
      <c r="K144" s="348" t="str">
        <f>IFERROR(VLOOKUP($J144,LSIns!$B$5:$C$45,2,FALSE),"")</f>
        <v/>
      </c>
      <c r="L144" s="349"/>
      <c r="M144" s="348" t="str">
        <f>IFERROR(VLOOKUP($L144,#REF!,2,FALSE),"")</f>
        <v/>
      </c>
      <c r="N144" s="353"/>
      <c r="O144" s="199"/>
      <c r="P144" s="350">
        <f t="shared" si="3"/>
        <v>0</v>
      </c>
      <c r="Q144" s="351"/>
      <c r="R144" s="347"/>
      <c r="S144" s="56"/>
      <c r="T144" s="56"/>
    </row>
    <row r="145" spans="2:20" x14ac:dyDescent="0.25">
      <c r="B145" s="343" t="e">
        <f>IF(Tabla1[[#This Row],[Código_Actividad]]="","",CONCATENATE(Tabla1[[#This Row],[POA]],".",Tabla1[[#This Row],[SRS]],".",Tabla1[[#This Row],[AREA]],".",Tabla1[[#This Row],[TIPO]]))</f>
        <v>#REF!</v>
      </c>
      <c r="C145" s="343" t="e">
        <f>IF(Tabla1[[#This Row],[Código_Actividad]]="","",'Formulario PPGR1'!#REF!)</f>
        <v>#REF!</v>
      </c>
      <c r="D145" s="343" t="e">
        <f>IF(Tabla1[[#This Row],[Código_Actividad]]="","",'Formulario PPGR1'!#REF!)</f>
        <v>#REF!</v>
      </c>
      <c r="E145" s="343" t="e">
        <f>IF(Tabla1[[#This Row],[Código_Actividad]]="","",'Formulario PPGR1'!#REF!)</f>
        <v>#REF!</v>
      </c>
      <c r="F145" s="343" t="e">
        <f>IF(Tabla1[[#This Row],[Código_Actividad]]="","",'Formulario PPGR1'!#REF!)</f>
        <v>#REF!</v>
      </c>
      <c r="G145" s="344" t="s">
        <v>1404</v>
      </c>
      <c r="H145" s="345" t="str">
        <f>IFERROR(VLOOKUP(Tabla1[[#This Row],[Código_Actividad]],'Formulario PPGR2'!$C$9:$D$1048576,2,FALSE),"")</f>
        <v>Revisión de cuentas CEAS</v>
      </c>
      <c r="I145" s="346">
        <f>IFERROR(VLOOKUP(Tabla1[[#This Row],[Código_Actividad]],Tabla2[[Código]:[Total de Acciones ]],15,FALSE),"")</f>
        <v>4</v>
      </c>
      <c r="J145" s="347" t="s">
        <v>1920</v>
      </c>
      <c r="K145" s="348"/>
      <c r="L145" s="349"/>
      <c r="M145" s="348" t="s">
        <v>1904</v>
      </c>
      <c r="N145" s="353">
        <v>4</v>
      </c>
      <c r="O145" s="199">
        <v>750</v>
      </c>
      <c r="P145" s="350">
        <f t="shared" si="3"/>
        <v>3000</v>
      </c>
      <c r="Q145" s="351" t="s">
        <v>2113</v>
      </c>
      <c r="R145" s="347" t="s">
        <v>925</v>
      </c>
      <c r="S145" s="56"/>
      <c r="T145" s="56"/>
    </row>
    <row r="146" spans="2:20" x14ac:dyDescent="0.25">
      <c r="B146" s="343" t="str">
        <f>IF(Tabla1[[#This Row],[Código_Actividad]]="","",CONCATENATE(Tabla1[[#This Row],[POA]],".",Tabla1[[#This Row],[SRS]],".",Tabla1[[#This Row],[AREA]],".",Tabla1[[#This Row],[TIPO]]))</f>
        <v/>
      </c>
      <c r="C146" s="343" t="str">
        <f>IF(Tabla1[[#This Row],[Código_Actividad]]="","",'Formulario PPGR1'!#REF!)</f>
        <v/>
      </c>
      <c r="D146" s="343" t="str">
        <f>IF(Tabla1[[#This Row],[Código_Actividad]]="","",'Formulario PPGR1'!#REF!)</f>
        <v/>
      </c>
      <c r="E146" s="343" t="str">
        <f>IF(Tabla1[[#This Row],[Código_Actividad]]="","",'Formulario PPGR1'!#REF!)</f>
        <v/>
      </c>
      <c r="F146" s="343" t="str">
        <f>IF(Tabla1[[#This Row],[Código_Actividad]]="","",'Formulario PPGR1'!#REF!)</f>
        <v/>
      </c>
      <c r="G146" s="344"/>
      <c r="H146" s="345" t="str">
        <f>IFERROR(VLOOKUP(Tabla1[[#This Row],[Código_Actividad]],'Formulario PPGR2'!$C$9:$D$1048576,2,FALSE),"")</f>
        <v/>
      </c>
      <c r="I146" s="346" t="str">
        <f>IFERROR(VLOOKUP(Tabla1[[#This Row],[Código_Actividad]],Tabla2[[Código]:[Total de Acciones ]],15,FALSE),"")</f>
        <v/>
      </c>
      <c r="J146" s="347" t="s">
        <v>1921</v>
      </c>
      <c r="K146" s="348" t="s">
        <v>1902</v>
      </c>
      <c r="L146" s="349"/>
      <c r="M146" s="348" t="s">
        <v>1904</v>
      </c>
      <c r="N146" s="353">
        <v>4</v>
      </c>
      <c r="O146" s="199">
        <v>1250</v>
      </c>
      <c r="P146" s="350">
        <f t="shared" si="3"/>
        <v>5000</v>
      </c>
      <c r="Q146" s="351" t="s">
        <v>2113</v>
      </c>
      <c r="R146" s="347" t="s">
        <v>925</v>
      </c>
      <c r="S146" s="56"/>
      <c r="T146" s="56"/>
    </row>
    <row r="147" spans="2:20" x14ac:dyDescent="0.25">
      <c r="B147" s="343" t="str">
        <f>IF(Tabla1[[#This Row],[Código_Actividad]]="","",CONCATENATE(Tabla1[[#This Row],[POA]],".",Tabla1[[#This Row],[SRS]],".",Tabla1[[#This Row],[AREA]],".",Tabla1[[#This Row],[TIPO]]))</f>
        <v/>
      </c>
      <c r="C147" s="343" t="str">
        <f>IF(Tabla1[[#This Row],[Código_Actividad]]="","",'Formulario PPGR1'!#REF!)</f>
        <v/>
      </c>
      <c r="D147" s="343" t="str">
        <f>IF(Tabla1[[#This Row],[Código_Actividad]]="","",'Formulario PPGR1'!#REF!)</f>
        <v/>
      </c>
      <c r="E147" s="343" t="str">
        <f>IF(Tabla1[[#This Row],[Código_Actividad]]="","",'Formulario PPGR1'!#REF!)</f>
        <v/>
      </c>
      <c r="F147" s="343" t="str">
        <f>IF(Tabla1[[#This Row],[Código_Actividad]]="","",'Formulario PPGR1'!#REF!)</f>
        <v/>
      </c>
      <c r="G147" s="344"/>
      <c r="H147" s="345" t="str">
        <f>IFERROR(VLOOKUP(Tabla1[[#This Row],[Código_Actividad]],'Formulario PPGR2'!$C$9:$D$1048576,2,FALSE),"")</f>
        <v/>
      </c>
      <c r="I147" s="346" t="str">
        <f>IFERROR(VLOOKUP(Tabla1[[#This Row],[Código_Actividad]],Tabla2[[Código]:[Total de Acciones ]],15,FALSE),"")</f>
        <v/>
      </c>
      <c r="J147" s="347" t="s">
        <v>1922</v>
      </c>
      <c r="K147" s="348" t="s">
        <v>1902</v>
      </c>
      <c r="L147" s="349"/>
      <c r="M147" s="348" t="s">
        <v>1915</v>
      </c>
      <c r="N147" s="353">
        <v>16</v>
      </c>
      <c r="O147" s="199">
        <v>190</v>
      </c>
      <c r="P147" s="350">
        <f t="shared" si="3"/>
        <v>3040</v>
      </c>
      <c r="Q147" s="351" t="s">
        <v>2116</v>
      </c>
      <c r="R147" s="347" t="s">
        <v>925</v>
      </c>
      <c r="S147" s="56"/>
      <c r="T147" s="56"/>
    </row>
    <row r="148" spans="2:20" x14ac:dyDescent="0.25">
      <c r="B148" s="343" t="str">
        <f>IF(Tabla1[[#This Row],[Código_Actividad]]="","",CONCATENATE(Tabla1[[#This Row],[POA]],".",Tabla1[[#This Row],[SRS]],".",Tabla1[[#This Row],[AREA]],".",Tabla1[[#This Row],[TIPO]]))</f>
        <v/>
      </c>
      <c r="C148" s="343" t="str">
        <f>IF(Tabla1[[#This Row],[Código_Actividad]]="","",'Formulario PPGR1'!#REF!)</f>
        <v/>
      </c>
      <c r="D148" s="343" t="str">
        <f>IF(Tabla1[[#This Row],[Código_Actividad]]="","",'Formulario PPGR1'!#REF!)</f>
        <v/>
      </c>
      <c r="E148" s="343" t="str">
        <f>IF(Tabla1[[#This Row],[Código_Actividad]]="","",'Formulario PPGR1'!#REF!)</f>
        <v/>
      </c>
      <c r="F148" s="343" t="str">
        <f>IF(Tabla1[[#This Row],[Código_Actividad]]="","",'Formulario PPGR1'!#REF!)</f>
        <v/>
      </c>
      <c r="G148" s="344"/>
      <c r="H148" s="345" t="str">
        <f>IFERROR(VLOOKUP(Tabla1[[#This Row],[Código_Actividad]],'Formulario PPGR2'!$C$9:$D$1048576,2,FALSE),"")</f>
        <v/>
      </c>
      <c r="I148" s="346" t="str">
        <f>IFERROR(VLOOKUP(Tabla1[[#This Row],[Código_Actividad]],Tabla2[[Código]:[Total de Acciones ]],15,FALSE),"")</f>
        <v/>
      </c>
      <c r="J148" s="347"/>
      <c r="K148" s="348" t="str">
        <f>IFERROR(VLOOKUP($J148,LSIns!$B$5:$C$45,2,FALSE),"")</f>
        <v/>
      </c>
      <c r="L148" s="349"/>
      <c r="M148" s="348" t="str">
        <f>IFERROR(VLOOKUP($L148,#REF!,2,FALSE),"")</f>
        <v/>
      </c>
      <c r="N148" s="353"/>
      <c r="O148" s="199"/>
      <c r="P148" s="350">
        <f t="shared" si="3"/>
        <v>0</v>
      </c>
      <c r="Q148" s="351"/>
      <c r="R148" s="347"/>
      <c r="S148" s="56"/>
      <c r="T148" s="56"/>
    </row>
    <row r="149" spans="2:20" x14ac:dyDescent="0.25">
      <c r="B149" s="343" t="e">
        <f>IF(Tabla1[[#This Row],[Código_Actividad]]="","",CONCATENATE(Tabla1[[#This Row],[POA]],".",Tabla1[[#This Row],[SRS]],".",Tabla1[[#This Row],[AREA]],".",Tabla1[[#This Row],[TIPO]]))</f>
        <v>#REF!</v>
      </c>
      <c r="C149" s="343" t="e">
        <f>IF(Tabla1[[#This Row],[Código_Actividad]]="","",'Formulario PPGR1'!#REF!)</f>
        <v>#REF!</v>
      </c>
      <c r="D149" s="343" t="e">
        <f>IF(Tabla1[[#This Row],[Código_Actividad]]="","",'Formulario PPGR1'!#REF!)</f>
        <v>#REF!</v>
      </c>
      <c r="E149" s="343" t="e">
        <f>IF(Tabla1[[#This Row],[Código_Actividad]]="","",'Formulario PPGR1'!#REF!)</f>
        <v>#REF!</v>
      </c>
      <c r="F149" s="343" t="e">
        <f>IF(Tabla1[[#This Row],[Código_Actividad]]="","",'Formulario PPGR1'!#REF!)</f>
        <v>#REF!</v>
      </c>
      <c r="G149" s="344" t="s">
        <v>1405</v>
      </c>
      <c r="H149" s="345" t="str">
        <f>IFERROR(VLOOKUP(Tabla1[[#This Row],[Código_Actividad]],'Formulario PPGR2'!$C$9:$D$1048576,2,FALSE),"")</f>
        <v>Elaboración y análisis de estados financieros del SRS</v>
      </c>
      <c r="I149" s="346">
        <f>IFERROR(VLOOKUP(Tabla1[[#This Row],[Código_Actividad]],Tabla2[[Código]:[Total de Acciones ]],15,FALSE),"")</f>
        <v>4</v>
      </c>
      <c r="J149" s="347" t="s">
        <v>1894</v>
      </c>
      <c r="K149" s="348" t="s">
        <v>1902</v>
      </c>
      <c r="L149" s="349"/>
      <c r="M149" s="348" t="s">
        <v>1893</v>
      </c>
      <c r="N149" s="344">
        <v>1</v>
      </c>
      <c r="O149" s="199">
        <v>250</v>
      </c>
      <c r="P149" s="350">
        <f t="shared" si="3"/>
        <v>250</v>
      </c>
      <c r="Q149" s="351" t="s">
        <v>2114</v>
      </c>
      <c r="R149" s="347" t="s">
        <v>923</v>
      </c>
      <c r="S149" s="56"/>
      <c r="T149" s="56"/>
    </row>
    <row r="150" spans="2:20" x14ac:dyDescent="0.25">
      <c r="B150" s="343" t="str">
        <f>IF(Tabla1[[#This Row],[Código_Actividad]]="","",CONCATENATE(Tabla1[[#This Row],[POA]],".",Tabla1[[#This Row],[SRS]],".",Tabla1[[#This Row],[AREA]],".",Tabla1[[#This Row],[TIPO]]))</f>
        <v/>
      </c>
      <c r="C150" s="343" t="str">
        <f>IF(Tabla1[[#This Row],[Código_Actividad]]="","",'Formulario PPGR1'!#REF!)</f>
        <v/>
      </c>
      <c r="D150" s="343" t="str">
        <f>IF(Tabla1[[#This Row],[Código_Actividad]]="","",'Formulario PPGR1'!#REF!)</f>
        <v/>
      </c>
      <c r="E150" s="343" t="str">
        <f>IF(Tabla1[[#This Row],[Código_Actividad]]="","",'Formulario PPGR1'!#REF!)</f>
        <v/>
      </c>
      <c r="F150" s="343" t="str">
        <f>IF(Tabla1[[#This Row],[Código_Actividad]]="","",'Formulario PPGR1'!#REF!)</f>
        <v/>
      </c>
      <c r="G150" s="344"/>
      <c r="H150" s="345" t="str">
        <f>IFERROR(VLOOKUP(Tabla1[[#This Row],[Código_Actividad]],'Formulario PPGR2'!$C$9:$D$1048576,2,FALSE),"")</f>
        <v/>
      </c>
      <c r="I150" s="346" t="str">
        <f>IFERROR(VLOOKUP(Tabla1[[#This Row],[Código_Actividad]],Tabla2[[Código]:[Total de Acciones ]],15,FALSE),"")</f>
        <v/>
      </c>
      <c r="J150" s="347" t="s">
        <v>1910</v>
      </c>
      <c r="K150" s="348" t="s">
        <v>1902</v>
      </c>
      <c r="L150" s="349"/>
      <c r="M150" s="348" t="s">
        <v>1906</v>
      </c>
      <c r="N150" s="344">
        <v>1</v>
      </c>
      <c r="O150" s="199">
        <v>648</v>
      </c>
      <c r="P150" s="350">
        <f t="shared" si="3"/>
        <v>648</v>
      </c>
      <c r="Q150" s="351" t="s">
        <v>2114</v>
      </c>
      <c r="R150" s="347" t="s">
        <v>925</v>
      </c>
      <c r="S150" s="56"/>
      <c r="T150" s="56"/>
    </row>
    <row r="151" spans="2:20" x14ac:dyDescent="0.25">
      <c r="B151" s="343" t="str">
        <f>IF(Tabla1[[#This Row],[Código_Actividad]]="","",CONCATENATE(Tabla1[[#This Row],[POA]],".",Tabla1[[#This Row],[SRS]],".",Tabla1[[#This Row],[AREA]],".",Tabla1[[#This Row],[TIPO]]))</f>
        <v/>
      </c>
      <c r="C151" s="343" t="str">
        <f>IF(Tabla1[[#This Row],[Código_Actividad]]="","",'Formulario PPGR1'!#REF!)</f>
        <v/>
      </c>
      <c r="D151" s="343" t="str">
        <f>IF(Tabla1[[#This Row],[Código_Actividad]]="","",'Formulario PPGR1'!#REF!)</f>
        <v/>
      </c>
      <c r="E151" s="343" t="str">
        <f>IF(Tabla1[[#This Row],[Código_Actividad]]="","",'Formulario PPGR1'!#REF!)</f>
        <v/>
      </c>
      <c r="F151" s="343" t="str">
        <f>IF(Tabla1[[#This Row],[Código_Actividad]]="","",'Formulario PPGR1'!#REF!)</f>
        <v/>
      </c>
      <c r="G151" s="344"/>
      <c r="H151" s="345" t="str">
        <f>IFERROR(VLOOKUP(Tabla1[[#This Row],[Código_Actividad]],'Formulario PPGR2'!$C$9:$D$1048576,2,FALSE),"")</f>
        <v/>
      </c>
      <c r="I151" s="346" t="str">
        <f>IFERROR(VLOOKUP(Tabla1[[#This Row],[Código_Actividad]],Tabla2[[Código]:[Total de Acciones ]],15,FALSE),"")</f>
        <v/>
      </c>
      <c r="J151" s="347"/>
      <c r="K151" s="348" t="str">
        <f>IFERROR(VLOOKUP($J151,LSIns!$B$5:$C$45,2,FALSE),"")</f>
        <v/>
      </c>
      <c r="L151" s="349"/>
      <c r="M151" s="348" t="str">
        <f>IFERROR(VLOOKUP($L151,#REF!,2,FALSE),"")</f>
        <v/>
      </c>
      <c r="N151" s="353"/>
      <c r="O151" s="199"/>
      <c r="P151" s="350">
        <f t="shared" si="3"/>
        <v>0</v>
      </c>
      <c r="Q151" s="351"/>
      <c r="R151" s="347"/>
      <c r="S151" s="56"/>
      <c r="T151" s="56"/>
    </row>
    <row r="152" spans="2:20" x14ac:dyDescent="0.25">
      <c r="B152" s="343" t="e">
        <f>IF(Tabla1[[#This Row],[Código_Actividad]]="","",CONCATENATE(Tabla1[[#This Row],[POA]],".",Tabla1[[#This Row],[SRS]],".",Tabla1[[#This Row],[AREA]],".",Tabla1[[#This Row],[TIPO]]))</f>
        <v>#REF!</v>
      </c>
      <c r="C152" s="343" t="e">
        <f>IF(Tabla1[[#This Row],[Código_Actividad]]="","",'Formulario PPGR1'!#REF!)</f>
        <v>#REF!</v>
      </c>
      <c r="D152" s="343" t="e">
        <f>IF(Tabla1[[#This Row],[Código_Actividad]]="","",'Formulario PPGR1'!#REF!)</f>
        <v>#REF!</v>
      </c>
      <c r="E152" s="343" t="e">
        <f>IF(Tabla1[[#This Row],[Código_Actividad]]="","",'Formulario PPGR1'!#REF!)</f>
        <v>#REF!</v>
      </c>
      <c r="F152" s="343" t="e">
        <f>IF(Tabla1[[#This Row],[Código_Actividad]]="","",'Formulario PPGR1'!#REF!)</f>
        <v>#REF!</v>
      </c>
      <c r="G152" s="344" t="s">
        <v>1406</v>
      </c>
      <c r="H152" s="345" t="str">
        <f>IFERROR(VLOOKUP(Tabla1[[#This Row],[Código_Actividad]],'Formulario PPGR2'!$C$9:$D$1048576,2,FALSE),"")</f>
        <v xml:space="preserve">Análisis y seguimiento a las glosas reportadas </v>
      </c>
      <c r="I152" s="346">
        <f>IFERROR(VLOOKUP(Tabla1[[#This Row],[Código_Actividad]],Tabla2[[Código]:[Total de Acciones ]],15,FALSE),"")</f>
        <v>4</v>
      </c>
      <c r="J152" s="347" t="s">
        <v>1894</v>
      </c>
      <c r="K152" s="348" t="s">
        <v>1902</v>
      </c>
      <c r="L152" s="349"/>
      <c r="M152" s="348" t="s">
        <v>1893</v>
      </c>
      <c r="N152" s="355">
        <v>0.04</v>
      </c>
      <c r="O152" s="199">
        <v>250</v>
      </c>
      <c r="P152" s="350">
        <f t="shared" si="3"/>
        <v>10</v>
      </c>
      <c r="Q152" s="351" t="s">
        <v>2114</v>
      </c>
      <c r="R152" s="347" t="s">
        <v>923</v>
      </c>
      <c r="S152" s="56"/>
      <c r="T152" s="56"/>
    </row>
    <row r="153" spans="2:20" x14ac:dyDescent="0.25">
      <c r="B153" s="343" t="str">
        <f>IF(Tabla1[[#This Row],[Código_Actividad]]="","",CONCATENATE(Tabla1[[#This Row],[POA]],".",Tabla1[[#This Row],[SRS]],".",Tabla1[[#This Row],[AREA]],".",Tabla1[[#This Row],[TIPO]]))</f>
        <v/>
      </c>
      <c r="C153" s="343" t="str">
        <f>IF(Tabla1[[#This Row],[Código_Actividad]]="","",'Formulario PPGR1'!#REF!)</f>
        <v/>
      </c>
      <c r="D153" s="343" t="str">
        <f>IF(Tabla1[[#This Row],[Código_Actividad]]="","",'Formulario PPGR1'!#REF!)</f>
        <v/>
      </c>
      <c r="E153" s="343" t="str">
        <f>IF(Tabla1[[#This Row],[Código_Actividad]]="","",'Formulario PPGR1'!#REF!)</f>
        <v/>
      </c>
      <c r="F153" s="343" t="str">
        <f>IF(Tabla1[[#This Row],[Código_Actividad]]="","",'Formulario PPGR1'!#REF!)</f>
        <v/>
      </c>
      <c r="G153" s="344"/>
      <c r="H153" s="345" t="str">
        <f>IFERROR(VLOOKUP(Tabla1[[#This Row],[Código_Actividad]],'Formulario PPGR2'!$C$9:$D$1048576,2,FALSE),"")</f>
        <v/>
      </c>
      <c r="I153" s="346" t="str">
        <f>IFERROR(VLOOKUP(Tabla1[[#This Row],[Código_Actividad]],Tabla2[[Código]:[Total de Acciones ]],15,FALSE),"")</f>
        <v/>
      </c>
      <c r="J153" s="347" t="s">
        <v>1910</v>
      </c>
      <c r="K153" s="348" t="s">
        <v>1902</v>
      </c>
      <c r="L153" s="349"/>
      <c r="M153" s="348" t="s">
        <v>1906</v>
      </c>
      <c r="N153" s="355">
        <v>0.04</v>
      </c>
      <c r="O153" s="199">
        <v>648</v>
      </c>
      <c r="P153" s="350">
        <f t="shared" si="3"/>
        <v>25.92</v>
      </c>
      <c r="Q153" s="351" t="s">
        <v>2114</v>
      </c>
      <c r="R153" s="347" t="s">
        <v>925</v>
      </c>
      <c r="S153" s="56"/>
      <c r="T153" s="56"/>
    </row>
    <row r="154" spans="2:20" x14ac:dyDescent="0.25">
      <c r="B154" s="343" t="str">
        <f>IF(Tabla1[[#This Row],[Código_Actividad]]="","",CONCATENATE(Tabla1[[#This Row],[POA]],".",Tabla1[[#This Row],[SRS]],".",Tabla1[[#This Row],[AREA]],".",Tabla1[[#This Row],[TIPO]]))</f>
        <v/>
      </c>
      <c r="C154" s="343" t="str">
        <f>IF(Tabla1[[#This Row],[Código_Actividad]]="","",'Formulario PPGR1'!#REF!)</f>
        <v/>
      </c>
      <c r="D154" s="343" t="str">
        <f>IF(Tabla1[[#This Row],[Código_Actividad]]="","",'Formulario PPGR1'!#REF!)</f>
        <v/>
      </c>
      <c r="E154" s="343" t="str">
        <f>IF(Tabla1[[#This Row],[Código_Actividad]]="","",'Formulario PPGR1'!#REF!)</f>
        <v/>
      </c>
      <c r="F154" s="343" t="str">
        <f>IF(Tabla1[[#This Row],[Código_Actividad]]="","",'Formulario PPGR1'!#REF!)</f>
        <v/>
      </c>
      <c r="G154" s="344"/>
      <c r="H154" s="345" t="str">
        <f>IFERROR(VLOOKUP(Tabla1[[#This Row],[Código_Actividad]],'Formulario PPGR2'!$C$9:$D$1048576,2,FALSE),"")</f>
        <v/>
      </c>
      <c r="I154" s="346" t="str">
        <f>IFERROR(VLOOKUP(Tabla1[[#This Row],[Código_Actividad]],Tabla2[[Código]:[Total de Acciones ]],15,FALSE),"")</f>
        <v/>
      </c>
      <c r="J154" s="347"/>
      <c r="K154" s="348" t="str">
        <f>IFERROR(VLOOKUP($J154,LSIns!$B$5:$C$45,2,FALSE),"")</f>
        <v/>
      </c>
      <c r="L154" s="349"/>
      <c r="M154" s="348" t="str">
        <f>IFERROR(VLOOKUP($L154,#REF!,2,FALSE),"")</f>
        <v/>
      </c>
      <c r="N154" s="353"/>
      <c r="O154" s="199"/>
      <c r="P154" s="350">
        <f t="shared" si="3"/>
        <v>0</v>
      </c>
      <c r="Q154" s="351"/>
      <c r="R154" s="347"/>
      <c r="S154" s="56"/>
      <c r="T154" s="56"/>
    </row>
    <row r="155" spans="2:20" x14ac:dyDescent="0.25">
      <c r="B155" s="343" t="e">
        <f>IF(Tabla1[[#This Row],[Código_Actividad]]="","",CONCATENATE(Tabla1[[#This Row],[POA]],".",Tabla1[[#This Row],[SRS]],".",Tabla1[[#This Row],[AREA]],".",Tabla1[[#This Row],[TIPO]]))</f>
        <v>#REF!</v>
      </c>
      <c r="C155" s="343" t="e">
        <f>IF(Tabla1[[#This Row],[Código_Actividad]]="","",'Formulario PPGR1'!#REF!)</f>
        <v>#REF!</v>
      </c>
      <c r="D155" s="343" t="e">
        <f>IF(Tabla1[[#This Row],[Código_Actividad]]="","",'Formulario PPGR1'!#REF!)</f>
        <v>#REF!</v>
      </c>
      <c r="E155" s="343" t="e">
        <f>IF(Tabla1[[#This Row],[Código_Actividad]]="","",'Formulario PPGR1'!#REF!)</f>
        <v>#REF!</v>
      </c>
      <c r="F155" s="343" t="e">
        <f>IF(Tabla1[[#This Row],[Código_Actividad]]="","",'Formulario PPGR1'!#REF!)</f>
        <v>#REF!</v>
      </c>
      <c r="G155" s="344" t="s">
        <v>1407</v>
      </c>
      <c r="H155" s="345" t="str">
        <f>IFERROR(VLOOKUP(Tabla1[[#This Row],[Código_Actividad]],'Formulario PPGR2'!$C$9:$D$1048576,2,FALSE),"")</f>
        <v>Seguimiento a los contratos entre las ARS, CEAS y Centros Diagnósticos para incrementar la venta de servicios</v>
      </c>
      <c r="I155" s="346">
        <f>IFERROR(VLOOKUP(Tabla1[[#This Row],[Código_Actividad]],Tabla2[[Código]:[Total de Acciones ]],15,FALSE),"")</f>
        <v>4</v>
      </c>
      <c r="J155" s="347" t="s">
        <v>1920</v>
      </c>
      <c r="K155" s="348"/>
      <c r="L155" s="349"/>
      <c r="M155" s="348" t="s">
        <v>1904</v>
      </c>
      <c r="N155" s="353">
        <v>4</v>
      </c>
      <c r="O155" s="199">
        <v>750</v>
      </c>
      <c r="P155" s="350">
        <f t="shared" si="3"/>
        <v>3000</v>
      </c>
      <c r="Q155" s="351" t="s">
        <v>2113</v>
      </c>
      <c r="R155" s="347" t="s">
        <v>925</v>
      </c>
      <c r="S155" s="56"/>
      <c r="T155" s="56"/>
    </row>
    <row r="156" spans="2:20" x14ac:dyDescent="0.25">
      <c r="B156" s="343" t="str">
        <f>IF(Tabla1[[#This Row],[Código_Actividad]]="","",CONCATENATE(Tabla1[[#This Row],[POA]],".",Tabla1[[#This Row],[SRS]],".",Tabla1[[#This Row],[AREA]],".",Tabla1[[#This Row],[TIPO]]))</f>
        <v/>
      </c>
      <c r="C156" s="343" t="str">
        <f>IF(Tabla1[[#This Row],[Código_Actividad]]="","",'Formulario PPGR1'!#REF!)</f>
        <v/>
      </c>
      <c r="D156" s="343" t="str">
        <f>IF(Tabla1[[#This Row],[Código_Actividad]]="","",'Formulario PPGR1'!#REF!)</f>
        <v/>
      </c>
      <c r="E156" s="343" t="str">
        <f>IF(Tabla1[[#This Row],[Código_Actividad]]="","",'Formulario PPGR1'!#REF!)</f>
        <v/>
      </c>
      <c r="F156" s="343" t="str">
        <f>IF(Tabla1[[#This Row],[Código_Actividad]]="","",'Formulario PPGR1'!#REF!)</f>
        <v/>
      </c>
      <c r="G156" s="344"/>
      <c r="H156" s="345" t="str">
        <f>IFERROR(VLOOKUP(Tabla1[[#This Row],[Código_Actividad]],'Formulario PPGR2'!$C$9:$D$1048576,2,FALSE),"")</f>
        <v/>
      </c>
      <c r="I156" s="346" t="str">
        <f>IFERROR(VLOOKUP(Tabla1[[#This Row],[Código_Actividad]],Tabla2[[Código]:[Total de Acciones ]],15,FALSE),"")</f>
        <v/>
      </c>
      <c r="J156" s="347" t="s">
        <v>1921</v>
      </c>
      <c r="K156" s="348" t="s">
        <v>1902</v>
      </c>
      <c r="L156" s="349"/>
      <c r="M156" s="348" t="s">
        <v>1904</v>
      </c>
      <c r="N156" s="353">
        <v>4</v>
      </c>
      <c r="O156" s="199">
        <v>1250</v>
      </c>
      <c r="P156" s="350">
        <f t="shared" si="3"/>
        <v>5000</v>
      </c>
      <c r="Q156" s="351" t="s">
        <v>2113</v>
      </c>
      <c r="R156" s="347" t="s">
        <v>925</v>
      </c>
      <c r="S156" s="56"/>
      <c r="T156" s="56"/>
    </row>
    <row r="157" spans="2:20" x14ac:dyDescent="0.25">
      <c r="B157" s="343" t="str">
        <f>IF(Tabla1[[#This Row],[Código_Actividad]]="","",CONCATENATE(Tabla1[[#This Row],[POA]],".",Tabla1[[#This Row],[SRS]],".",Tabla1[[#This Row],[AREA]],".",Tabla1[[#This Row],[TIPO]]))</f>
        <v/>
      </c>
      <c r="C157" s="343" t="str">
        <f>IF(Tabla1[[#This Row],[Código_Actividad]]="","",'Formulario PPGR1'!#REF!)</f>
        <v/>
      </c>
      <c r="D157" s="343" t="str">
        <f>IF(Tabla1[[#This Row],[Código_Actividad]]="","",'Formulario PPGR1'!#REF!)</f>
        <v/>
      </c>
      <c r="E157" s="343" t="str">
        <f>IF(Tabla1[[#This Row],[Código_Actividad]]="","",'Formulario PPGR1'!#REF!)</f>
        <v/>
      </c>
      <c r="F157" s="343" t="str">
        <f>IF(Tabla1[[#This Row],[Código_Actividad]]="","",'Formulario PPGR1'!#REF!)</f>
        <v/>
      </c>
      <c r="G157" s="344"/>
      <c r="H157" s="345" t="str">
        <f>IFERROR(VLOOKUP(Tabla1[[#This Row],[Código_Actividad]],'Formulario PPGR2'!$C$9:$D$1048576,2,FALSE),"")</f>
        <v/>
      </c>
      <c r="I157" s="346" t="str">
        <f>IFERROR(VLOOKUP(Tabla1[[#This Row],[Código_Actividad]],Tabla2[[Código]:[Total de Acciones ]],15,FALSE),"")</f>
        <v/>
      </c>
      <c r="J157" s="347" t="s">
        <v>1922</v>
      </c>
      <c r="K157" s="348" t="s">
        <v>1902</v>
      </c>
      <c r="L157" s="349"/>
      <c r="M157" s="348" t="s">
        <v>1915</v>
      </c>
      <c r="N157" s="353">
        <v>16</v>
      </c>
      <c r="O157" s="199">
        <v>190</v>
      </c>
      <c r="P157" s="350">
        <f t="shared" si="3"/>
        <v>3040</v>
      </c>
      <c r="Q157" s="351" t="s">
        <v>2116</v>
      </c>
      <c r="R157" s="347" t="s">
        <v>925</v>
      </c>
      <c r="S157" s="56"/>
      <c r="T157" s="56"/>
    </row>
    <row r="158" spans="2:20" x14ac:dyDescent="0.25">
      <c r="B158" s="343" t="str">
        <f>IF(Tabla1[[#This Row],[Código_Actividad]]="","",CONCATENATE(Tabla1[[#This Row],[POA]],".",Tabla1[[#This Row],[SRS]],".",Tabla1[[#This Row],[AREA]],".",Tabla1[[#This Row],[TIPO]]))</f>
        <v/>
      </c>
      <c r="C158" s="343" t="str">
        <f>IF(Tabla1[[#This Row],[Código_Actividad]]="","",'Formulario PPGR1'!#REF!)</f>
        <v/>
      </c>
      <c r="D158" s="343" t="str">
        <f>IF(Tabla1[[#This Row],[Código_Actividad]]="","",'Formulario PPGR1'!#REF!)</f>
        <v/>
      </c>
      <c r="E158" s="343" t="str">
        <f>IF(Tabla1[[#This Row],[Código_Actividad]]="","",'Formulario PPGR1'!#REF!)</f>
        <v/>
      </c>
      <c r="F158" s="343" t="str">
        <f>IF(Tabla1[[#This Row],[Código_Actividad]]="","",'Formulario PPGR1'!#REF!)</f>
        <v/>
      </c>
      <c r="G158" s="344"/>
      <c r="H158" s="345" t="str">
        <f>IFERROR(VLOOKUP(Tabla1[[#This Row],[Código_Actividad]],'Formulario PPGR2'!$C$9:$D$1048576,2,FALSE),"")</f>
        <v/>
      </c>
      <c r="I158" s="346" t="str">
        <f>IFERROR(VLOOKUP(Tabla1[[#This Row],[Código_Actividad]],Tabla2[[Código]:[Total de Acciones ]],15,FALSE),"")</f>
        <v/>
      </c>
      <c r="J158" s="347"/>
      <c r="K158" s="348" t="str">
        <f>IFERROR(VLOOKUP($J158,LSIns!$B$5:$C$45,2,FALSE),"")</f>
        <v/>
      </c>
      <c r="L158" s="349"/>
      <c r="M158" s="348" t="str">
        <f>IFERROR(VLOOKUP($L158,#REF!,2,FALSE),"")</f>
        <v/>
      </c>
      <c r="N158" s="353"/>
      <c r="O158" s="199"/>
      <c r="P158" s="350">
        <f t="shared" si="3"/>
        <v>0</v>
      </c>
      <c r="Q158" s="351"/>
      <c r="R158" s="347"/>
      <c r="S158" s="56"/>
      <c r="T158" s="56"/>
    </row>
    <row r="159" spans="2:20" x14ac:dyDescent="0.25">
      <c r="B159" s="343" t="e">
        <f>IF(Tabla1[[#This Row],[Código_Actividad]]="","",CONCATENATE(Tabla1[[#This Row],[POA]],".",Tabla1[[#This Row],[SRS]],".",Tabla1[[#This Row],[AREA]],".",Tabla1[[#This Row],[TIPO]]))</f>
        <v>#REF!</v>
      </c>
      <c r="C159" s="343" t="e">
        <f>IF(Tabla1[[#This Row],[Código_Actividad]]="","",'Formulario PPGR1'!#REF!)</f>
        <v>#REF!</v>
      </c>
      <c r="D159" s="343" t="e">
        <f>IF(Tabla1[[#This Row],[Código_Actividad]]="","",'Formulario PPGR1'!#REF!)</f>
        <v>#REF!</v>
      </c>
      <c r="E159" s="343" t="e">
        <f>IF(Tabla1[[#This Row],[Código_Actividad]]="","",'Formulario PPGR1'!#REF!)</f>
        <v>#REF!</v>
      </c>
      <c r="F159" s="343" t="e">
        <f>IF(Tabla1[[#This Row],[Código_Actividad]]="","",'Formulario PPGR1'!#REF!)</f>
        <v>#REF!</v>
      </c>
      <c r="G159" s="344" t="s">
        <v>1408</v>
      </c>
      <c r="H159" s="345" t="str">
        <f>IFERROR(VLOOKUP(Tabla1[[#This Row],[Código_Actividad]],'Formulario PPGR2'!$C$9:$D$1048576,2,FALSE),"")</f>
        <v xml:space="preserve">Seguimiento y análisis al proceso de facturación por venta de servicios a ARS en los EESS </v>
      </c>
      <c r="I159" s="346">
        <f>IFERROR(VLOOKUP(Tabla1[[#This Row],[Código_Actividad]],Tabla2[[Código]:[Total de Acciones ]],15,FALSE),"")</f>
        <v>4</v>
      </c>
      <c r="J159" s="347" t="s">
        <v>1920</v>
      </c>
      <c r="K159" s="348"/>
      <c r="L159" s="349"/>
      <c r="M159" s="348" t="s">
        <v>1904</v>
      </c>
      <c r="N159" s="344">
        <v>4</v>
      </c>
      <c r="O159" s="199">
        <v>750</v>
      </c>
      <c r="P159" s="350">
        <f t="shared" si="3"/>
        <v>3000</v>
      </c>
      <c r="Q159" s="351" t="s">
        <v>2113</v>
      </c>
      <c r="R159" s="347" t="s">
        <v>925</v>
      </c>
      <c r="S159" s="56"/>
      <c r="T159" s="56"/>
    </row>
    <row r="160" spans="2:20" x14ac:dyDescent="0.25">
      <c r="B160" s="343" t="str">
        <f>IF(Tabla1[[#This Row],[Código_Actividad]]="","",CONCATENATE(Tabla1[[#This Row],[POA]],".",Tabla1[[#This Row],[SRS]],".",Tabla1[[#This Row],[AREA]],".",Tabla1[[#This Row],[TIPO]]))</f>
        <v/>
      </c>
      <c r="C160" s="343" t="str">
        <f>IF(Tabla1[[#This Row],[Código_Actividad]]="","",'Formulario PPGR1'!#REF!)</f>
        <v/>
      </c>
      <c r="D160" s="343" t="str">
        <f>IF(Tabla1[[#This Row],[Código_Actividad]]="","",'Formulario PPGR1'!#REF!)</f>
        <v/>
      </c>
      <c r="E160" s="343" t="str">
        <f>IF(Tabla1[[#This Row],[Código_Actividad]]="","",'Formulario PPGR1'!#REF!)</f>
        <v/>
      </c>
      <c r="F160" s="343" t="str">
        <f>IF(Tabla1[[#This Row],[Código_Actividad]]="","",'Formulario PPGR1'!#REF!)</f>
        <v/>
      </c>
      <c r="G160" s="344"/>
      <c r="H160" s="345" t="str">
        <f>IFERROR(VLOOKUP(Tabla1[[#This Row],[Código_Actividad]],'Formulario PPGR2'!$C$9:$D$1048576,2,FALSE),"")</f>
        <v/>
      </c>
      <c r="I160" s="346" t="str">
        <f>IFERROR(VLOOKUP(Tabla1[[#This Row],[Código_Actividad]],Tabla2[[Código]:[Total de Acciones ]],15,FALSE),"")</f>
        <v/>
      </c>
      <c r="J160" s="347" t="s">
        <v>1921</v>
      </c>
      <c r="K160" s="348" t="s">
        <v>1902</v>
      </c>
      <c r="L160" s="349"/>
      <c r="M160" s="348" t="s">
        <v>1904</v>
      </c>
      <c r="N160" s="344">
        <v>4</v>
      </c>
      <c r="O160" s="199">
        <v>1250</v>
      </c>
      <c r="P160" s="350">
        <f t="shared" si="3"/>
        <v>5000</v>
      </c>
      <c r="Q160" s="351" t="s">
        <v>2113</v>
      </c>
      <c r="R160" s="347" t="s">
        <v>925</v>
      </c>
      <c r="S160" s="56"/>
      <c r="T160" s="56"/>
    </row>
    <row r="161" spans="2:20" x14ac:dyDescent="0.25">
      <c r="B161" s="343" t="str">
        <f>IF(Tabla1[[#This Row],[Código_Actividad]]="","",CONCATENATE(Tabla1[[#This Row],[POA]],".",Tabla1[[#This Row],[SRS]],".",Tabla1[[#This Row],[AREA]],".",Tabla1[[#This Row],[TIPO]]))</f>
        <v/>
      </c>
      <c r="C161" s="343" t="str">
        <f>IF(Tabla1[[#This Row],[Código_Actividad]]="","",'Formulario PPGR1'!#REF!)</f>
        <v/>
      </c>
      <c r="D161" s="343" t="str">
        <f>IF(Tabla1[[#This Row],[Código_Actividad]]="","",'Formulario PPGR1'!#REF!)</f>
        <v/>
      </c>
      <c r="E161" s="343" t="str">
        <f>IF(Tabla1[[#This Row],[Código_Actividad]]="","",'Formulario PPGR1'!#REF!)</f>
        <v/>
      </c>
      <c r="F161" s="343" t="str">
        <f>IF(Tabla1[[#This Row],[Código_Actividad]]="","",'Formulario PPGR1'!#REF!)</f>
        <v/>
      </c>
      <c r="G161" s="344"/>
      <c r="H161" s="345" t="str">
        <f>IFERROR(VLOOKUP(Tabla1[[#This Row],[Código_Actividad]],'Formulario PPGR2'!$C$9:$D$1048576,2,FALSE),"")</f>
        <v/>
      </c>
      <c r="I161" s="346" t="str">
        <f>IFERROR(VLOOKUP(Tabla1[[#This Row],[Código_Actividad]],Tabla2[[Código]:[Total de Acciones ]],15,FALSE),"")</f>
        <v/>
      </c>
      <c r="J161" s="347" t="s">
        <v>1922</v>
      </c>
      <c r="K161" s="348" t="s">
        <v>1902</v>
      </c>
      <c r="L161" s="349"/>
      <c r="M161" s="348" t="s">
        <v>1915</v>
      </c>
      <c r="N161" s="344">
        <v>16</v>
      </c>
      <c r="O161" s="199">
        <v>190</v>
      </c>
      <c r="P161" s="350">
        <f t="shared" si="3"/>
        <v>3040</v>
      </c>
      <c r="Q161" s="351" t="s">
        <v>2116</v>
      </c>
      <c r="R161" s="347" t="s">
        <v>925</v>
      </c>
      <c r="S161" s="56"/>
      <c r="T161" s="56"/>
    </row>
    <row r="162" spans="2:20" x14ac:dyDescent="0.25">
      <c r="B162" s="343" t="str">
        <f>IF(Tabla1[[#This Row],[Código_Actividad]]="","",CONCATENATE(Tabla1[[#This Row],[POA]],".",Tabla1[[#This Row],[SRS]],".",Tabla1[[#This Row],[AREA]],".",Tabla1[[#This Row],[TIPO]]))</f>
        <v/>
      </c>
      <c r="C162" s="343" t="str">
        <f>IF(Tabla1[[#This Row],[Código_Actividad]]="","",'Formulario PPGR1'!#REF!)</f>
        <v/>
      </c>
      <c r="D162" s="343" t="str">
        <f>IF(Tabla1[[#This Row],[Código_Actividad]]="","",'Formulario PPGR1'!#REF!)</f>
        <v/>
      </c>
      <c r="E162" s="343" t="str">
        <f>IF(Tabla1[[#This Row],[Código_Actividad]]="","",'Formulario PPGR1'!#REF!)</f>
        <v/>
      </c>
      <c r="F162" s="343" t="str">
        <f>IF(Tabla1[[#This Row],[Código_Actividad]]="","",'Formulario PPGR1'!#REF!)</f>
        <v/>
      </c>
      <c r="G162" s="344"/>
      <c r="H162" s="345" t="str">
        <f>IFERROR(VLOOKUP(Tabla1[[#This Row],[Código_Actividad]],'Formulario PPGR2'!$C$9:$D$1048576,2,FALSE),"")</f>
        <v/>
      </c>
      <c r="I162" s="346" t="str">
        <f>IFERROR(VLOOKUP(Tabla1[[#This Row],[Código_Actividad]],Tabla2[[Código]:[Total de Acciones ]],15,FALSE),"")</f>
        <v/>
      </c>
      <c r="J162" s="347"/>
      <c r="K162" s="348" t="str">
        <f>IFERROR(VLOOKUP($J162,LSIns!$B$5:$C$45,2,FALSE),"")</f>
        <v/>
      </c>
      <c r="L162" s="349"/>
      <c r="M162" s="348" t="str">
        <f>IFERROR(VLOOKUP($L162,#REF!,2,FALSE),"")</f>
        <v/>
      </c>
      <c r="N162" s="353"/>
      <c r="O162" s="199"/>
      <c r="P162" s="350">
        <f t="shared" si="3"/>
        <v>0</v>
      </c>
      <c r="Q162" s="351"/>
      <c r="R162" s="347"/>
      <c r="S162" s="56"/>
      <c r="T162" s="56"/>
    </row>
    <row r="163" spans="2:20" x14ac:dyDescent="0.25">
      <c r="B163" s="343" t="e">
        <f>IF(Tabla1[[#This Row],[Código_Actividad]]="","",CONCATENATE(Tabla1[[#This Row],[POA]],".",Tabla1[[#This Row],[SRS]],".",Tabla1[[#This Row],[AREA]],".",Tabla1[[#This Row],[TIPO]]))</f>
        <v>#REF!</v>
      </c>
      <c r="C163" s="343" t="e">
        <f>IF(Tabla1[[#This Row],[Código_Actividad]]="","",'Formulario PPGR1'!#REF!)</f>
        <v>#REF!</v>
      </c>
      <c r="D163" s="343" t="e">
        <f>IF(Tabla1[[#This Row],[Código_Actividad]]="","",'Formulario PPGR1'!#REF!)</f>
        <v>#REF!</v>
      </c>
      <c r="E163" s="343" t="e">
        <f>IF(Tabla1[[#This Row],[Código_Actividad]]="","",'Formulario PPGR1'!#REF!)</f>
        <v>#REF!</v>
      </c>
      <c r="F163" s="343" t="e">
        <f>IF(Tabla1[[#This Row],[Código_Actividad]]="","",'Formulario PPGR1'!#REF!)</f>
        <v>#REF!</v>
      </c>
      <c r="G163" s="344" t="s">
        <v>1409</v>
      </c>
      <c r="H163" s="345" t="str">
        <f>IFERROR(VLOOKUP(Tabla1[[#This Row],[Código_Actividad]],'Formulario PPGR2'!$C$9:$D$1048576,2,FALSE),"")</f>
        <v>Actualización portal de transparencia del SRS</v>
      </c>
      <c r="I163" s="346">
        <f>IFERROR(VLOOKUP(Tabla1[[#This Row],[Código_Actividad]],Tabla2[[Código]:[Total de Acciones ]],15,FALSE),"")</f>
        <v>12</v>
      </c>
      <c r="J163" s="347" t="s">
        <v>1931</v>
      </c>
      <c r="K163" s="348" t="str">
        <f>IFERROR(VLOOKUP($J163,LSIns!$B$5:$C$45,2,FALSE),"")</f>
        <v/>
      </c>
      <c r="L163" s="349"/>
      <c r="M163" s="348" t="str">
        <f>IFERROR(VLOOKUP($L163,#REF!,2,FALSE),"")</f>
        <v/>
      </c>
      <c r="N163" s="353"/>
      <c r="O163" s="199"/>
      <c r="P163" s="350">
        <f t="shared" si="3"/>
        <v>0</v>
      </c>
      <c r="Q163" s="351"/>
      <c r="R163" s="347"/>
      <c r="S163" s="56"/>
      <c r="T163" s="56"/>
    </row>
    <row r="164" spans="2:20" x14ac:dyDescent="0.25">
      <c r="B164" s="343" t="str">
        <f>IF(Tabla1[[#This Row],[Código_Actividad]]="","",CONCATENATE(Tabla1[[#This Row],[POA]],".",Tabla1[[#This Row],[SRS]],".",Tabla1[[#This Row],[AREA]],".",Tabla1[[#This Row],[TIPO]]))</f>
        <v/>
      </c>
      <c r="C164" s="343" t="str">
        <f>IF(Tabla1[[#This Row],[Código_Actividad]]="","",'Formulario PPGR1'!#REF!)</f>
        <v/>
      </c>
      <c r="D164" s="343" t="str">
        <f>IF(Tabla1[[#This Row],[Código_Actividad]]="","",'Formulario PPGR1'!#REF!)</f>
        <v/>
      </c>
      <c r="E164" s="343" t="str">
        <f>IF(Tabla1[[#This Row],[Código_Actividad]]="","",'Formulario PPGR1'!#REF!)</f>
        <v/>
      </c>
      <c r="F164" s="343" t="str">
        <f>IF(Tabla1[[#This Row],[Código_Actividad]]="","",'Formulario PPGR1'!#REF!)</f>
        <v/>
      </c>
      <c r="G164" s="344"/>
      <c r="H164" s="345" t="str">
        <f>IFERROR(VLOOKUP(Tabla1[[#This Row],[Código_Actividad]],'Formulario PPGR2'!$C$9:$D$1048576,2,FALSE),"")</f>
        <v/>
      </c>
      <c r="I164" s="346" t="str">
        <f>IFERROR(VLOOKUP(Tabla1[[#This Row],[Código_Actividad]],Tabla2[[Código]:[Total de Acciones ]],15,FALSE),"")</f>
        <v/>
      </c>
      <c r="J164" s="347"/>
      <c r="K164" s="348" t="str">
        <f>IFERROR(VLOOKUP($J164,LSIns!$B$5:$C$45,2,FALSE),"")</f>
        <v/>
      </c>
      <c r="L164" s="349"/>
      <c r="M164" s="348" t="str">
        <f>IFERROR(VLOOKUP($L164,#REF!,2,FALSE),"")</f>
        <v/>
      </c>
      <c r="N164" s="353"/>
      <c r="O164" s="199"/>
      <c r="P164" s="350">
        <f t="shared" si="3"/>
        <v>0</v>
      </c>
      <c r="Q164" s="351"/>
      <c r="R164" s="347"/>
      <c r="S164" s="56"/>
      <c r="T164" s="56"/>
    </row>
    <row r="165" spans="2:20" x14ac:dyDescent="0.25">
      <c r="B165" s="343" t="str">
        <f>IF(Tabla1[[#This Row],[Código_Actividad]]="","",CONCATENATE(Tabla1[[#This Row],[POA]],".",Tabla1[[#This Row],[SRS]],".",Tabla1[[#This Row],[AREA]],".",Tabla1[[#This Row],[TIPO]]))</f>
        <v/>
      </c>
      <c r="C165" s="343" t="str">
        <f>IF(Tabla1[[#This Row],[Código_Actividad]]="","",'Formulario PPGR1'!#REF!)</f>
        <v/>
      </c>
      <c r="D165" s="343" t="str">
        <f>IF(Tabla1[[#This Row],[Código_Actividad]]="","",'Formulario PPGR1'!#REF!)</f>
        <v/>
      </c>
      <c r="E165" s="343" t="str">
        <f>IF(Tabla1[[#This Row],[Código_Actividad]]="","",'Formulario PPGR1'!#REF!)</f>
        <v/>
      </c>
      <c r="F165" s="343" t="str">
        <f>IF(Tabla1[[#This Row],[Código_Actividad]]="","",'Formulario PPGR1'!#REF!)</f>
        <v/>
      </c>
      <c r="G165" s="344"/>
      <c r="H165" s="345" t="str">
        <f>IFERROR(VLOOKUP(Tabla1[[#This Row],[Código_Actividad]],'Formulario PPGR2'!$C$9:$D$1048576,2,FALSE),"")</f>
        <v/>
      </c>
      <c r="I165" s="346" t="str">
        <f>IFERROR(VLOOKUP(Tabla1[[#This Row],[Código_Actividad]],Tabla2[[Código]:[Total de Acciones ]],15,FALSE),"")</f>
        <v/>
      </c>
      <c r="J165" s="347"/>
      <c r="K165" s="348" t="str">
        <f>IFERROR(VLOOKUP($J165,LSIns!$B$5:$C$45,2,FALSE),"")</f>
        <v/>
      </c>
      <c r="L165" s="349"/>
      <c r="M165" s="348" t="str">
        <f>IFERROR(VLOOKUP($L165,#REF!,2,FALSE),"")</f>
        <v/>
      </c>
      <c r="N165" s="353"/>
      <c r="O165" s="199"/>
      <c r="P165" s="350">
        <f t="shared" si="3"/>
        <v>0</v>
      </c>
      <c r="Q165" s="351"/>
      <c r="R165" s="347"/>
      <c r="S165" s="56"/>
      <c r="T165" s="56"/>
    </row>
    <row r="166" spans="2:20" x14ac:dyDescent="0.25">
      <c r="B166" s="343" t="e">
        <f>IF(Tabla1[[#This Row],[Código_Actividad]]="","",CONCATENATE(Tabla1[[#This Row],[POA]],".",Tabla1[[#This Row],[SRS]],".",Tabla1[[#This Row],[AREA]],".",Tabla1[[#This Row],[TIPO]]))</f>
        <v>#REF!</v>
      </c>
      <c r="C166" s="343" t="e">
        <f>IF(Tabla1[[#This Row],[Código_Actividad]]="","",'Formulario PPGR1'!#REF!)</f>
        <v>#REF!</v>
      </c>
      <c r="D166" s="343" t="e">
        <f>IF(Tabla1[[#This Row],[Código_Actividad]]="","",'Formulario PPGR1'!#REF!)</f>
        <v>#REF!</v>
      </c>
      <c r="E166" s="343" t="e">
        <f>IF(Tabla1[[#This Row],[Código_Actividad]]="","",'Formulario PPGR1'!#REF!)</f>
        <v>#REF!</v>
      </c>
      <c r="F166" s="343" t="e">
        <f>IF(Tabla1[[#This Row],[Código_Actividad]]="","",'Formulario PPGR1'!#REF!)</f>
        <v>#REF!</v>
      </c>
      <c r="G166" s="344" t="s">
        <v>1410</v>
      </c>
      <c r="H166" s="345" t="str">
        <f>IFERROR(VLOOKUP(Tabla1[[#This Row],[Código_Actividad]],'Formulario PPGR2'!$C$9:$D$1048576,2,FALSE),"")</f>
        <v>Reunión de seguimiento al comité de medios web</v>
      </c>
      <c r="I166" s="346">
        <f>IFERROR(VLOOKUP(Tabla1[[#This Row],[Código_Actividad]],Tabla2[[Código]:[Total de Acciones ]],15,FALSE),"")</f>
        <v>4</v>
      </c>
      <c r="J166" s="347" t="s">
        <v>1913</v>
      </c>
      <c r="K166" s="348"/>
      <c r="L166" s="349"/>
      <c r="M166" s="348" t="s">
        <v>1914</v>
      </c>
      <c r="N166" s="344">
        <v>4</v>
      </c>
      <c r="O166" s="199">
        <v>7500</v>
      </c>
      <c r="P166" s="350">
        <f t="shared" si="3"/>
        <v>30000</v>
      </c>
      <c r="Q166" s="351" t="s">
        <v>2115</v>
      </c>
      <c r="R166" s="347" t="s">
        <v>925</v>
      </c>
      <c r="S166" s="56"/>
      <c r="T166" s="56"/>
    </row>
    <row r="167" spans="2:20" x14ac:dyDescent="0.25">
      <c r="B167" s="343" t="str">
        <f>IF(Tabla1[[#This Row],[Código_Actividad]]="","",CONCATENATE(Tabla1[[#This Row],[POA]],".",Tabla1[[#This Row],[SRS]],".",Tabla1[[#This Row],[AREA]],".",Tabla1[[#This Row],[TIPO]]))</f>
        <v/>
      </c>
      <c r="C167" s="343" t="str">
        <f>IF(Tabla1[[#This Row],[Código_Actividad]]="","",'Formulario PPGR1'!#REF!)</f>
        <v/>
      </c>
      <c r="D167" s="343" t="str">
        <f>IF(Tabla1[[#This Row],[Código_Actividad]]="","",'Formulario PPGR1'!#REF!)</f>
        <v/>
      </c>
      <c r="E167" s="343" t="str">
        <f>IF(Tabla1[[#This Row],[Código_Actividad]]="","",'Formulario PPGR1'!#REF!)</f>
        <v/>
      </c>
      <c r="F167" s="343" t="str">
        <f>IF(Tabla1[[#This Row],[Código_Actividad]]="","",'Formulario PPGR1'!#REF!)</f>
        <v/>
      </c>
      <c r="G167" s="344"/>
      <c r="H167" s="345" t="str">
        <f>IFERROR(VLOOKUP(Tabla1[[#This Row],[Código_Actividad]],'Formulario PPGR2'!$C$9:$D$1048576,2,FALSE),"")</f>
        <v/>
      </c>
      <c r="I167" s="346" t="str">
        <f>IFERROR(VLOOKUP(Tabla1[[#This Row],[Código_Actividad]],Tabla2[[Código]:[Total de Acciones ]],15,FALSE),"")</f>
        <v/>
      </c>
      <c r="J167" s="347" t="s">
        <v>1894</v>
      </c>
      <c r="K167" s="348" t="s">
        <v>1902</v>
      </c>
      <c r="L167" s="349"/>
      <c r="M167" s="348" t="s">
        <v>1893</v>
      </c>
      <c r="N167" s="355">
        <v>0.16</v>
      </c>
      <c r="O167" s="199">
        <v>250</v>
      </c>
      <c r="P167" s="350">
        <f t="shared" si="3"/>
        <v>40</v>
      </c>
      <c r="Q167" s="351" t="s">
        <v>2114</v>
      </c>
      <c r="R167" s="347" t="s">
        <v>923</v>
      </c>
      <c r="S167" s="56"/>
      <c r="T167" s="56"/>
    </row>
    <row r="168" spans="2:20" x14ac:dyDescent="0.25">
      <c r="B168" s="343" t="str">
        <f>IF(Tabla1[[#This Row],[Código_Actividad]]="","",CONCATENATE(Tabla1[[#This Row],[POA]],".",Tabla1[[#This Row],[SRS]],".",Tabla1[[#This Row],[AREA]],".",Tabla1[[#This Row],[TIPO]]))</f>
        <v/>
      </c>
      <c r="C168" s="343" t="str">
        <f>IF(Tabla1[[#This Row],[Código_Actividad]]="","",'Formulario PPGR1'!#REF!)</f>
        <v/>
      </c>
      <c r="D168" s="343" t="str">
        <f>IF(Tabla1[[#This Row],[Código_Actividad]]="","",'Formulario PPGR1'!#REF!)</f>
        <v/>
      </c>
      <c r="E168" s="343" t="str">
        <f>IF(Tabla1[[#This Row],[Código_Actividad]]="","",'Formulario PPGR1'!#REF!)</f>
        <v/>
      </c>
      <c r="F168" s="343" t="str">
        <f>IF(Tabla1[[#This Row],[Código_Actividad]]="","",'Formulario PPGR1'!#REF!)</f>
        <v/>
      </c>
      <c r="G168" s="344"/>
      <c r="H168" s="345" t="str">
        <f>IFERROR(VLOOKUP(Tabla1[[#This Row],[Código_Actividad]],'Formulario PPGR2'!$C$9:$D$1048576,2,FALSE),"")</f>
        <v/>
      </c>
      <c r="I168" s="346" t="str">
        <f>IFERROR(VLOOKUP(Tabla1[[#This Row],[Código_Actividad]],Tabla2[[Código]:[Total de Acciones ]],15,FALSE),"")</f>
        <v/>
      </c>
      <c r="J168" s="347" t="s">
        <v>1910</v>
      </c>
      <c r="K168" s="348" t="s">
        <v>1902</v>
      </c>
      <c r="L168" s="349"/>
      <c r="M168" s="348" t="s">
        <v>1906</v>
      </c>
      <c r="N168" s="353">
        <v>0.16</v>
      </c>
      <c r="O168" s="199">
        <v>648</v>
      </c>
      <c r="P168" s="350">
        <f t="shared" si="3"/>
        <v>103.68</v>
      </c>
      <c r="Q168" s="351" t="s">
        <v>2114</v>
      </c>
      <c r="R168" s="347" t="s">
        <v>925</v>
      </c>
      <c r="S168" s="56"/>
      <c r="T168" s="56"/>
    </row>
    <row r="169" spans="2:20" x14ac:dyDescent="0.25">
      <c r="B169" s="343" t="str">
        <f>IF(Tabla1[[#This Row],[Código_Actividad]]="","",CONCATENATE(Tabla1[[#This Row],[POA]],".",Tabla1[[#This Row],[SRS]],".",Tabla1[[#This Row],[AREA]],".",Tabla1[[#This Row],[TIPO]]))</f>
        <v/>
      </c>
      <c r="C169" s="343" t="str">
        <f>IF(Tabla1[[#This Row],[Código_Actividad]]="","",'Formulario PPGR1'!#REF!)</f>
        <v/>
      </c>
      <c r="D169" s="343" t="str">
        <f>IF(Tabla1[[#This Row],[Código_Actividad]]="","",'Formulario PPGR1'!#REF!)</f>
        <v/>
      </c>
      <c r="E169" s="343" t="str">
        <f>IF(Tabla1[[#This Row],[Código_Actividad]]="","",'Formulario PPGR1'!#REF!)</f>
        <v/>
      </c>
      <c r="F169" s="343" t="str">
        <f>IF(Tabla1[[#This Row],[Código_Actividad]]="","",'Formulario PPGR1'!#REF!)</f>
        <v/>
      </c>
      <c r="G169" s="344"/>
      <c r="H169" s="345" t="str">
        <f>IFERROR(VLOOKUP(Tabla1[[#This Row],[Código_Actividad]],'Formulario PPGR2'!$C$9:$D$1048576,2,FALSE),"")</f>
        <v/>
      </c>
      <c r="I169" s="346" t="str">
        <f>IFERROR(VLOOKUP(Tabla1[[#This Row],[Código_Actividad]],Tabla2[[Código]:[Total de Acciones ]],15,FALSE),"")</f>
        <v/>
      </c>
      <c r="J169" s="347" t="s">
        <v>1916</v>
      </c>
      <c r="K169" s="348" t="s">
        <v>1902</v>
      </c>
      <c r="L169" s="349"/>
      <c r="M169" s="348" t="s">
        <v>1917</v>
      </c>
      <c r="N169" s="353">
        <v>0.4</v>
      </c>
      <c r="O169" s="199">
        <v>84</v>
      </c>
      <c r="P169" s="350">
        <f t="shared" si="3"/>
        <v>33.6</v>
      </c>
      <c r="Q169" s="351" t="s">
        <v>2117</v>
      </c>
      <c r="R169" s="347" t="s">
        <v>925</v>
      </c>
      <c r="S169" s="56"/>
      <c r="T169" s="56"/>
    </row>
    <row r="170" spans="2:20" x14ac:dyDescent="0.25">
      <c r="B170" s="343" t="str">
        <f>IF(Tabla1[[#This Row],[Código_Actividad]]="","",CONCATENATE(Tabla1[[#This Row],[POA]],".",Tabla1[[#This Row],[SRS]],".",Tabla1[[#This Row],[AREA]],".",Tabla1[[#This Row],[TIPO]]))</f>
        <v/>
      </c>
      <c r="C170" s="343" t="str">
        <f>IF(Tabla1[[#This Row],[Código_Actividad]]="","",'Formulario PPGR1'!#REF!)</f>
        <v/>
      </c>
      <c r="D170" s="343" t="str">
        <f>IF(Tabla1[[#This Row],[Código_Actividad]]="","",'Formulario PPGR1'!#REF!)</f>
        <v/>
      </c>
      <c r="E170" s="343" t="str">
        <f>IF(Tabla1[[#This Row],[Código_Actividad]]="","",'Formulario PPGR1'!#REF!)</f>
        <v/>
      </c>
      <c r="F170" s="343" t="str">
        <f>IF(Tabla1[[#This Row],[Código_Actividad]]="","",'Formulario PPGR1'!#REF!)</f>
        <v/>
      </c>
      <c r="G170" s="344"/>
      <c r="H170" s="345" t="str">
        <f>IFERROR(VLOOKUP(Tabla1[[#This Row],[Código_Actividad]],'Formulario PPGR2'!$C$9:$D$1048576,2,FALSE),"")</f>
        <v/>
      </c>
      <c r="I170" s="346" t="str">
        <f>IFERROR(VLOOKUP(Tabla1[[#This Row],[Código_Actividad]],Tabla2[[Código]:[Total de Acciones ]],15,FALSE),"")</f>
        <v/>
      </c>
      <c r="J170" s="347"/>
      <c r="K170" s="348" t="str">
        <f>IFERROR(VLOOKUP($J170,LSIns!$B$5:$C$45,2,FALSE),"")</f>
        <v/>
      </c>
      <c r="L170" s="349"/>
      <c r="M170" s="348" t="str">
        <f>IFERROR(VLOOKUP($L170,#REF!,2,FALSE),"")</f>
        <v/>
      </c>
      <c r="N170" s="353"/>
      <c r="O170" s="199"/>
      <c r="P170" s="350">
        <f t="shared" si="3"/>
        <v>0</v>
      </c>
      <c r="Q170" s="351"/>
      <c r="R170" s="347"/>
      <c r="S170" s="56"/>
      <c r="T170" s="56"/>
    </row>
    <row r="171" spans="2:20" x14ac:dyDescent="0.25">
      <c r="B171" s="343" t="e">
        <f>IF(Tabla1[[#This Row],[Código_Actividad]]="","",CONCATENATE(Tabla1[[#This Row],[POA]],".",Tabla1[[#This Row],[SRS]],".",Tabla1[[#This Row],[AREA]],".",Tabla1[[#This Row],[TIPO]]))</f>
        <v>#REF!</v>
      </c>
      <c r="C171" s="343" t="e">
        <f>IF(Tabla1[[#This Row],[Código_Actividad]]="","",'Formulario PPGR1'!#REF!)</f>
        <v>#REF!</v>
      </c>
      <c r="D171" s="343" t="e">
        <f>IF(Tabla1[[#This Row],[Código_Actividad]]="","",'Formulario PPGR1'!#REF!)</f>
        <v>#REF!</v>
      </c>
      <c r="E171" s="343" t="e">
        <f>IF(Tabla1[[#This Row],[Código_Actividad]]="","",'Formulario PPGR1'!#REF!)</f>
        <v>#REF!</v>
      </c>
      <c r="F171" s="343" t="e">
        <f>IF(Tabla1[[#This Row],[Código_Actividad]]="","",'Formulario PPGR1'!#REF!)</f>
        <v>#REF!</v>
      </c>
      <c r="G171" s="344" t="s">
        <v>1411</v>
      </c>
      <c r="H171" s="345" t="str">
        <f>IFERROR(VLOOKUP(Tabla1[[#This Row],[Código_Actividad]],'Formulario PPGR2'!$C$9:$D$1048576,2,FALSE),"")</f>
        <v>Clasificación de la Información según el artículo 23 y 29, de la ley 200-04</v>
      </c>
      <c r="I171" s="346">
        <f>IFERROR(VLOOKUP(Tabla1[[#This Row],[Código_Actividad]],Tabla2[[Código]:[Total de Acciones ]],15,FALSE),"")</f>
        <v>3</v>
      </c>
      <c r="J171" s="347" t="s">
        <v>1913</v>
      </c>
      <c r="K171" s="348"/>
      <c r="L171" s="349"/>
      <c r="M171" s="348" t="s">
        <v>1914</v>
      </c>
      <c r="N171" s="344">
        <v>2</v>
      </c>
      <c r="O171" s="199">
        <v>7500</v>
      </c>
      <c r="P171" s="350">
        <f t="shared" si="3"/>
        <v>15000</v>
      </c>
      <c r="Q171" s="351" t="s">
        <v>2115</v>
      </c>
      <c r="R171" s="347" t="s">
        <v>925</v>
      </c>
      <c r="S171" s="56"/>
      <c r="T171" s="56"/>
    </row>
    <row r="172" spans="2:20" x14ac:dyDescent="0.25">
      <c r="B172" s="343" t="str">
        <f>IF(Tabla1[[#This Row],[Código_Actividad]]="","",CONCATENATE(Tabla1[[#This Row],[POA]],".",Tabla1[[#This Row],[SRS]],".",Tabla1[[#This Row],[AREA]],".",Tabla1[[#This Row],[TIPO]]))</f>
        <v/>
      </c>
      <c r="C172" s="343" t="str">
        <f>IF(Tabla1[[#This Row],[Código_Actividad]]="","",'Formulario PPGR1'!#REF!)</f>
        <v/>
      </c>
      <c r="D172" s="343" t="str">
        <f>IF(Tabla1[[#This Row],[Código_Actividad]]="","",'Formulario PPGR1'!#REF!)</f>
        <v/>
      </c>
      <c r="E172" s="343" t="str">
        <f>IF(Tabla1[[#This Row],[Código_Actividad]]="","",'Formulario PPGR1'!#REF!)</f>
        <v/>
      </c>
      <c r="F172" s="343" t="str">
        <f>IF(Tabla1[[#This Row],[Código_Actividad]]="","",'Formulario PPGR1'!#REF!)</f>
        <v/>
      </c>
      <c r="G172" s="344"/>
      <c r="H172" s="345" t="str">
        <f>IFERROR(VLOOKUP(Tabla1[[#This Row],[Código_Actividad]],'Formulario PPGR2'!$C$9:$D$1048576,2,FALSE),"")</f>
        <v/>
      </c>
      <c r="I172" s="346" t="str">
        <f>IFERROR(VLOOKUP(Tabla1[[#This Row],[Código_Actividad]],Tabla2[[Código]:[Total de Acciones ]],15,FALSE),"")</f>
        <v/>
      </c>
      <c r="J172" s="347" t="s">
        <v>1894</v>
      </c>
      <c r="K172" s="348" t="s">
        <v>1902</v>
      </c>
      <c r="L172" s="349"/>
      <c r="M172" s="348" t="s">
        <v>1893</v>
      </c>
      <c r="N172" s="355">
        <v>0.08</v>
      </c>
      <c r="O172" s="199">
        <v>250</v>
      </c>
      <c r="P172" s="350">
        <f t="shared" si="3"/>
        <v>20</v>
      </c>
      <c r="Q172" s="351" t="s">
        <v>2114</v>
      </c>
      <c r="R172" s="347" t="s">
        <v>923</v>
      </c>
      <c r="S172" s="56"/>
      <c r="T172" s="56"/>
    </row>
    <row r="173" spans="2:20" x14ac:dyDescent="0.25">
      <c r="B173" s="343" t="str">
        <f>IF(Tabla1[[#This Row],[Código_Actividad]]="","",CONCATENATE(Tabla1[[#This Row],[POA]],".",Tabla1[[#This Row],[SRS]],".",Tabla1[[#This Row],[AREA]],".",Tabla1[[#This Row],[TIPO]]))</f>
        <v/>
      </c>
      <c r="C173" s="343" t="str">
        <f>IF(Tabla1[[#This Row],[Código_Actividad]]="","",'Formulario PPGR1'!#REF!)</f>
        <v/>
      </c>
      <c r="D173" s="343" t="str">
        <f>IF(Tabla1[[#This Row],[Código_Actividad]]="","",'Formulario PPGR1'!#REF!)</f>
        <v/>
      </c>
      <c r="E173" s="343" t="str">
        <f>IF(Tabla1[[#This Row],[Código_Actividad]]="","",'Formulario PPGR1'!#REF!)</f>
        <v/>
      </c>
      <c r="F173" s="343" t="str">
        <f>IF(Tabla1[[#This Row],[Código_Actividad]]="","",'Formulario PPGR1'!#REF!)</f>
        <v/>
      </c>
      <c r="G173" s="344"/>
      <c r="H173" s="345" t="str">
        <f>IFERROR(VLOOKUP(Tabla1[[#This Row],[Código_Actividad]],'Formulario PPGR2'!$C$9:$D$1048576,2,FALSE),"")</f>
        <v/>
      </c>
      <c r="I173" s="346" t="str">
        <f>IFERROR(VLOOKUP(Tabla1[[#This Row],[Código_Actividad]],Tabla2[[Código]:[Total de Acciones ]],15,FALSE),"")</f>
        <v/>
      </c>
      <c r="J173" s="347" t="s">
        <v>1910</v>
      </c>
      <c r="K173" s="348" t="s">
        <v>1902</v>
      </c>
      <c r="L173" s="349"/>
      <c r="M173" s="348" t="s">
        <v>1906</v>
      </c>
      <c r="N173" s="355">
        <v>0.08</v>
      </c>
      <c r="O173" s="199">
        <v>648</v>
      </c>
      <c r="P173" s="350">
        <f t="shared" si="3"/>
        <v>51.84</v>
      </c>
      <c r="Q173" s="351" t="s">
        <v>2114</v>
      </c>
      <c r="R173" s="347" t="s">
        <v>925</v>
      </c>
      <c r="S173" s="56"/>
      <c r="T173" s="56"/>
    </row>
    <row r="174" spans="2:20" x14ac:dyDescent="0.25">
      <c r="B174" s="343" t="str">
        <f>IF(Tabla1[[#This Row],[Código_Actividad]]="","",CONCATENATE(Tabla1[[#This Row],[POA]],".",Tabla1[[#This Row],[SRS]],".",Tabla1[[#This Row],[AREA]],".",Tabla1[[#This Row],[TIPO]]))</f>
        <v/>
      </c>
      <c r="C174" s="343" t="str">
        <f>IF(Tabla1[[#This Row],[Código_Actividad]]="","",'Formulario PPGR1'!#REF!)</f>
        <v/>
      </c>
      <c r="D174" s="343" t="str">
        <f>IF(Tabla1[[#This Row],[Código_Actividad]]="","",'Formulario PPGR1'!#REF!)</f>
        <v/>
      </c>
      <c r="E174" s="343" t="str">
        <f>IF(Tabla1[[#This Row],[Código_Actividad]]="","",'Formulario PPGR1'!#REF!)</f>
        <v/>
      </c>
      <c r="F174" s="343" t="str">
        <f>IF(Tabla1[[#This Row],[Código_Actividad]]="","",'Formulario PPGR1'!#REF!)</f>
        <v/>
      </c>
      <c r="G174" s="344"/>
      <c r="H174" s="345" t="str">
        <f>IFERROR(VLOOKUP(Tabla1[[#This Row],[Código_Actividad]],'Formulario PPGR2'!$C$9:$D$1048576,2,FALSE),"")</f>
        <v/>
      </c>
      <c r="I174" s="346" t="str">
        <f>IFERROR(VLOOKUP(Tabla1[[#This Row],[Código_Actividad]],Tabla2[[Código]:[Total de Acciones ]],15,FALSE),"")</f>
        <v/>
      </c>
      <c r="J174" s="347" t="s">
        <v>1916</v>
      </c>
      <c r="K174" s="348" t="s">
        <v>1902</v>
      </c>
      <c r="L174" s="349"/>
      <c r="M174" s="348" t="s">
        <v>1917</v>
      </c>
      <c r="N174" s="353">
        <v>0.2</v>
      </c>
      <c r="O174" s="199">
        <v>84</v>
      </c>
      <c r="P174" s="350">
        <f t="shared" si="3"/>
        <v>16.8</v>
      </c>
      <c r="Q174" s="351" t="s">
        <v>2117</v>
      </c>
      <c r="R174" s="347" t="s">
        <v>925</v>
      </c>
      <c r="S174" s="56"/>
      <c r="T174" s="56"/>
    </row>
    <row r="175" spans="2:20" x14ac:dyDescent="0.25">
      <c r="B175" s="343" t="str">
        <f>IF(Tabla1[[#This Row],[Código_Actividad]]="","",CONCATENATE(Tabla1[[#This Row],[POA]],".",Tabla1[[#This Row],[SRS]],".",Tabla1[[#This Row],[AREA]],".",Tabla1[[#This Row],[TIPO]]))</f>
        <v/>
      </c>
      <c r="C175" s="343" t="str">
        <f>IF(Tabla1[[#This Row],[Código_Actividad]]="","",'Formulario PPGR1'!#REF!)</f>
        <v/>
      </c>
      <c r="D175" s="343" t="str">
        <f>IF(Tabla1[[#This Row],[Código_Actividad]]="","",'Formulario PPGR1'!#REF!)</f>
        <v/>
      </c>
      <c r="E175" s="343" t="str">
        <f>IF(Tabla1[[#This Row],[Código_Actividad]]="","",'Formulario PPGR1'!#REF!)</f>
        <v/>
      </c>
      <c r="F175" s="343" t="str">
        <f>IF(Tabla1[[#This Row],[Código_Actividad]]="","",'Formulario PPGR1'!#REF!)</f>
        <v/>
      </c>
      <c r="G175" s="344"/>
      <c r="H175" s="345" t="str">
        <f>IFERROR(VLOOKUP(Tabla1[[#This Row],[Código_Actividad]],'Formulario PPGR2'!$C$9:$D$1048576,2,FALSE),"")</f>
        <v/>
      </c>
      <c r="I175" s="346" t="str">
        <f>IFERROR(VLOOKUP(Tabla1[[#This Row],[Código_Actividad]],Tabla2[[Código]:[Total de Acciones ]],15,FALSE),"")</f>
        <v/>
      </c>
      <c r="J175" s="347"/>
      <c r="K175" s="348" t="str">
        <f>IFERROR(VLOOKUP($J175,LSIns!$B$5:$C$45,2,FALSE),"")</f>
        <v/>
      </c>
      <c r="L175" s="349"/>
      <c r="M175" s="348" t="str">
        <f>IFERROR(VLOOKUP($L175,#REF!,2,FALSE),"")</f>
        <v/>
      </c>
      <c r="N175" s="353"/>
      <c r="O175" s="199"/>
      <c r="P175" s="350">
        <f t="shared" si="3"/>
        <v>0</v>
      </c>
      <c r="Q175" s="351"/>
      <c r="R175" s="347"/>
      <c r="S175" s="56"/>
      <c r="T175" s="56"/>
    </row>
    <row r="176" spans="2:20" x14ac:dyDescent="0.25">
      <c r="B176" s="343" t="e">
        <f>IF(Tabla1[[#This Row],[Código_Actividad]]="","",CONCATENATE(Tabla1[[#This Row],[POA]],".",Tabla1[[#This Row],[SRS]],".",Tabla1[[#This Row],[AREA]],".",Tabla1[[#This Row],[TIPO]]))</f>
        <v>#REF!</v>
      </c>
      <c r="C176" s="343" t="e">
        <f>IF(Tabla1[[#This Row],[Código_Actividad]]="","",'Formulario PPGR1'!#REF!)</f>
        <v>#REF!</v>
      </c>
      <c r="D176" s="343" t="e">
        <f>IF(Tabla1[[#This Row],[Código_Actividad]]="","",'Formulario PPGR1'!#REF!)</f>
        <v>#REF!</v>
      </c>
      <c r="E176" s="343" t="e">
        <f>IF(Tabla1[[#This Row],[Código_Actividad]]="","",'Formulario PPGR1'!#REF!)</f>
        <v>#REF!</v>
      </c>
      <c r="F176" s="343" t="e">
        <f>IF(Tabla1[[#This Row],[Código_Actividad]]="","",'Formulario PPGR1'!#REF!)</f>
        <v>#REF!</v>
      </c>
      <c r="G176" s="344" t="s">
        <v>1412</v>
      </c>
      <c r="H176" s="345" t="str">
        <f>IFERROR(VLOOKUP(Tabla1[[#This Row],[Código_Actividad]],'Formulario PPGR2'!$C$9:$D$1048576,2,FALSE),"")</f>
        <v>Análisis y seguimiento al proceso de Quejas y Sugerencias del portal de Atención Ciudadana 311</v>
      </c>
      <c r="I176" s="346">
        <f>IFERROR(VLOOKUP(Tabla1[[#This Row],[Código_Actividad]],Tabla2[[Código]:[Total de Acciones ]],15,FALSE),"")</f>
        <v>4</v>
      </c>
      <c r="J176" s="347" t="s">
        <v>1894</v>
      </c>
      <c r="K176" s="348" t="s">
        <v>1902</v>
      </c>
      <c r="L176" s="349"/>
      <c r="M176" s="348" t="s">
        <v>1893</v>
      </c>
      <c r="N176" s="355">
        <v>0.04</v>
      </c>
      <c r="O176" s="199">
        <v>250</v>
      </c>
      <c r="P176" s="350">
        <f t="shared" si="3"/>
        <v>10</v>
      </c>
      <c r="Q176" s="351" t="s">
        <v>2114</v>
      </c>
      <c r="R176" s="347" t="s">
        <v>923</v>
      </c>
      <c r="S176" s="56"/>
      <c r="T176" s="56"/>
    </row>
    <row r="177" spans="2:20" x14ac:dyDescent="0.25">
      <c r="B177" s="343" t="str">
        <f>IF(Tabla1[[#This Row],[Código_Actividad]]="","",CONCATENATE(Tabla1[[#This Row],[POA]],".",Tabla1[[#This Row],[SRS]],".",Tabla1[[#This Row],[AREA]],".",Tabla1[[#This Row],[TIPO]]))</f>
        <v/>
      </c>
      <c r="C177" s="343" t="str">
        <f>IF(Tabla1[[#This Row],[Código_Actividad]]="","",'Formulario PPGR1'!#REF!)</f>
        <v/>
      </c>
      <c r="D177" s="343" t="str">
        <f>IF(Tabla1[[#This Row],[Código_Actividad]]="","",'Formulario PPGR1'!#REF!)</f>
        <v/>
      </c>
      <c r="E177" s="343" t="str">
        <f>IF(Tabla1[[#This Row],[Código_Actividad]]="","",'Formulario PPGR1'!#REF!)</f>
        <v/>
      </c>
      <c r="F177" s="343" t="str">
        <f>IF(Tabla1[[#This Row],[Código_Actividad]]="","",'Formulario PPGR1'!#REF!)</f>
        <v/>
      </c>
      <c r="G177" s="344"/>
      <c r="H177" s="345" t="str">
        <f>IFERROR(VLOOKUP(Tabla1[[#This Row],[Código_Actividad]],'Formulario PPGR2'!$C$9:$D$1048576,2,FALSE),"")</f>
        <v/>
      </c>
      <c r="I177" s="346" t="str">
        <f>IFERROR(VLOOKUP(Tabla1[[#This Row],[Código_Actividad]],Tabla2[[Código]:[Total de Acciones ]],15,FALSE),"")</f>
        <v/>
      </c>
      <c r="J177" s="347" t="s">
        <v>1910</v>
      </c>
      <c r="K177" s="348" t="s">
        <v>1902</v>
      </c>
      <c r="L177" s="349"/>
      <c r="M177" s="348" t="s">
        <v>1906</v>
      </c>
      <c r="N177" s="355">
        <v>0.04</v>
      </c>
      <c r="O177" s="199">
        <v>648</v>
      </c>
      <c r="P177" s="350">
        <f t="shared" si="3"/>
        <v>25.92</v>
      </c>
      <c r="Q177" s="351" t="s">
        <v>2114</v>
      </c>
      <c r="R177" s="347" t="s">
        <v>925</v>
      </c>
      <c r="S177" s="56"/>
      <c r="T177" s="56"/>
    </row>
    <row r="178" spans="2:20" x14ac:dyDescent="0.25">
      <c r="B178" s="343" t="str">
        <f>IF(Tabla1[[#This Row],[Código_Actividad]]="","",CONCATENATE(Tabla1[[#This Row],[POA]],".",Tabla1[[#This Row],[SRS]],".",Tabla1[[#This Row],[AREA]],".",Tabla1[[#This Row],[TIPO]]))</f>
        <v/>
      </c>
      <c r="C178" s="343" t="str">
        <f>IF(Tabla1[[#This Row],[Código_Actividad]]="","",'Formulario PPGR1'!#REF!)</f>
        <v/>
      </c>
      <c r="D178" s="343" t="str">
        <f>IF(Tabla1[[#This Row],[Código_Actividad]]="","",'Formulario PPGR1'!#REF!)</f>
        <v/>
      </c>
      <c r="E178" s="343" t="str">
        <f>IF(Tabla1[[#This Row],[Código_Actividad]]="","",'Formulario PPGR1'!#REF!)</f>
        <v/>
      </c>
      <c r="F178" s="343" t="str">
        <f>IF(Tabla1[[#This Row],[Código_Actividad]]="","",'Formulario PPGR1'!#REF!)</f>
        <v/>
      </c>
      <c r="G178" s="344"/>
      <c r="H178" s="345" t="str">
        <f>IFERROR(VLOOKUP(Tabla1[[#This Row],[Código_Actividad]],'Formulario PPGR2'!$C$9:$D$1048576,2,FALSE),"")</f>
        <v/>
      </c>
      <c r="I178" s="346" t="str">
        <f>IFERROR(VLOOKUP(Tabla1[[#This Row],[Código_Actividad]],Tabla2[[Código]:[Total de Acciones ]],15,FALSE),"")</f>
        <v/>
      </c>
      <c r="J178" s="347"/>
      <c r="K178" s="348" t="str">
        <f>IFERROR(VLOOKUP($J178,LSIns!$B$5:$C$45,2,FALSE),"")</f>
        <v/>
      </c>
      <c r="L178" s="349"/>
      <c r="M178" s="348" t="str">
        <f>IFERROR(VLOOKUP($L178,#REF!,2,FALSE),"")</f>
        <v/>
      </c>
      <c r="N178" s="353"/>
      <c r="O178" s="199"/>
      <c r="P178" s="350">
        <f t="shared" si="3"/>
        <v>0</v>
      </c>
      <c r="Q178" s="351"/>
      <c r="R178" s="347"/>
      <c r="S178" s="56"/>
      <c r="T178" s="56"/>
    </row>
    <row r="179" spans="2:20" x14ac:dyDescent="0.25">
      <c r="B179" s="343" t="e">
        <f>IF(Tabla1[[#This Row],[Código_Actividad]]="","",CONCATENATE(Tabla1[[#This Row],[POA]],".",Tabla1[[#This Row],[SRS]],".",Tabla1[[#This Row],[AREA]],".",Tabla1[[#This Row],[TIPO]]))</f>
        <v>#REF!</v>
      </c>
      <c r="C179" s="343" t="e">
        <f>IF(Tabla1[[#This Row],[Código_Actividad]]="","",'Formulario PPGR1'!#REF!)</f>
        <v>#REF!</v>
      </c>
      <c r="D179" s="343" t="e">
        <f>IF(Tabla1[[#This Row],[Código_Actividad]]="","",'Formulario PPGR1'!#REF!)</f>
        <v>#REF!</v>
      </c>
      <c r="E179" s="343" t="e">
        <f>IF(Tabla1[[#This Row],[Código_Actividad]]="","",'Formulario PPGR1'!#REF!)</f>
        <v>#REF!</v>
      </c>
      <c r="F179" s="343" t="e">
        <f>IF(Tabla1[[#This Row],[Código_Actividad]]="","",'Formulario PPGR1'!#REF!)</f>
        <v>#REF!</v>
      </c>
      <c r="G179" s="344" t="s">
        <v>1413</v>
      </c>
      <c r="H179" s="345" t="str">
        <f>IFERROR(VLOOKUP(Tabla1[[#This Row],[Código_Actividad]],'Formulario PPGR2'!$C$9:$D$1048576,2,FALSE),"")</f>
        <v>Visita  de supervision al apego de las guias de atención en VIH</v>
      </c>
      <c r="I179" s="346">
        <f>IFERROR(VLOOKUP(Tabla1[[#This Row],[Código_Actividad]],Tabla2[[Código]:[Total de Acciones ]],15,FALSE),"")</f>
        <v>4</v>
      </c>
      <c r="J179" s="347" t="s">
        <v>1894</v>
      </c>
      <c r="K179" s="348" t="s">
        <v>1902</v>
      </c>
      <c r="L179" s="349"/>
      <c r="M179" s="348" t="s">
        <v>1893</v>
      </c>
      <c r="N179" s="344">
        <v>1</v>
      </c>
      <c r="O179" s="199">
        <v>250</v>
      </c>
      <c r="P179" s="350">
        <f t="shared" si="3"/>
        <v>250</v>
      </c>
      <c r="Q179" s="351" t="s">
        <v>2114</v>
      </c>
      <c r="R179" s="347" t="s">
        <v>923</v>
      </c>
      <c r="S179" s="56"/>
      <c r="T179" s="56"/>
    </row>
    <row r="180" spans="2:20" x14ac:dyDescent="0.25">
      <c r="B180" s="343" t="str">
        <f>IF(Tabla1[[#This Row],[Código_Actividad]]="","",CONCATENATE(Tabla1[[#This Row],[POA]],".",Tabla1[[#This Row],[SRS]],".",Tabla1[[#This Row],[AREA]],".",Tabla1[[#This Row],[TIPO]]))</f>
        <v/>
      </c>
      <c r="C180" s="343" t="str">
        <f>IF(Tabla1[[#This Row],[Código_Actividad]]="","",'Formulario PPGR1'!#REF!)</f>
        <v/>
      </c>
      <c r="D180" s="343" t="str">
        <f>IF(Tabla1[[#This Row],[Código_Actividad]]="","",'Formulario PPGR1'!#REF!)</f>
        <v/>
      </c>
      <c r="E180" s="343" t="str">
        <f>IF(Tabla1[[#This Row],[Código_Actividad]]="","",'Formulario PPGR1'!#REF!)</f>
        <v/>
      </c>
      <c r="F180" s="343" t="str">
        <f>IF(Tabla1[[#This Row],[Código_Actividad]]="","",'Formulario PPGR1'!#REF!)</f>
        <v/>
      </c>
      <c r="G180" s="344"/>
      <c r="H180" s="345" t="str">
        <f>IFERROR(VLOOKUP(Tabla1[[#This Row],[Código_Actividad]],'Formulario PPGR2'!$C$9:$D$1048576,2,FALSE),"")</f>
        <v/>
      </c>
      <c r="I180" s="346" t="str">
        <f>IFERROR(VLOOKUP(Tabla1[[#This Row],[Código_Actividad]],Tabla2[[Código]:[Total de Acciones ]],15,FALSE),"")</f>
        <v/>
      </c>
      <c r="J180" s="347" t="s">
        <v>1910</v>
      </c>
      <c r="K180" s="348" t="s">
        <v>1902</v>
      </c>
      <c r="L180" s="349"/>
      <c r="M180" s="348" t="s">
        <v>1906</v>
      </c>
      <c r="N180" s="344">
        <v>1</v>
      </c>
      <c r="O180" s="199">
        <v>648</v>
      </c>
      <c r="P180" s="350">
        <f t="shared" si="3"/>
        <v>648</v>
      </c>
      <c r="Q180" s="351" t="s">
        <v>2114</v>
      </c>
      <c r="R180" s="347" t="s">
        <v>925</v>
      </c>
      <c r="S180" s="56"/>
      <c r="T180" s="56"/>
    </row>
    <row r="181" spans="2:20" x14ac:dyDescent="0.25">
      <c r="B181" s="343" t="str">
        <f>IF(Tabla1[[#This Row],[Código_Actividad]]="","",CONCATENATE(Tabla1[[#This Row],[POA]],".",Tabla1[[#This Row],[SRS]],".",Tabla1[[#This Row],[AREA]],".",Tabla1[[#This Row],[TIPO]]))</f>
        <v/>
      </c>
      <c r="C181" s="343" t="str">
        <f>IF(Tabla1[[#This Row],[Código_Actividad]]="","",'Formulario PPGR1'!#REF!)</f>
        <v/>
      </c>
      <c r="D181" s="343" t="str">
        <f>IF(Tabla1[[#This Row],[Código_Actividad]]="","",'Formulario PPGR1'!#REF!)</f>
        <v/>
      </c>
      <c r="E181" s="343" t="str">
        <f>IF(Tabla1[[#This Row],[Código_Actividad]]="","",'Formulario PPGR1'!#REF!)</f>
        <v/>
      </c>
      <c r="F181" s="343" t="str">
        <f>IF(Tabla1[[#This Row],[Código_Actividad]]="","",'Formulario PPGR1'!#REF!)</f>
        <v/>
      </c>
      <c r="G181" s="344"/>
      <c r="H181" s="345" t="str">
        <f>IFERROR(VLOOKUP(Tabla1[[#This Row],[Código_Actividad]],'Formulario PPGR2'!$C$9:$D$1048576,2,FALSE),"")</f>
        <v/>
      </c>
      <c r="I181" s="346" t="str">
        <f>IFERROR(VLOOKUP(Tabla1[[#This Row],[Código_Actividad]],Tabla2[[Código]:[Total de Acciones ]],15,FALSE),"")</f>
        <v/>
      </c>
      <c r="J181" s="198" t="s">
        <v>1922</v>
      </c>
      <c r="K181" s="348" t="str">
        <f>IFERROR(VLOOKUP($J181,LSIns!$B$5:$C$45,2,FALSE),"")</f>
        <v/>
      </c>
      <c r="L181" s="349"/>
      <c r="M181" s="358" t="s">
        <v>1915</v>
      </c>
      <c r="N181" s="344">
        <v>40</v>
      </c>
      <c r="O181" s="199">
        <v>230</v>
      </c>
      <c r="P181" s="350">
        <f t="shared" si="3"/>
        <v>9200</v>
      </c>
      <c r="Q181" s="351" t="s">
        <v>2116</v>
      </c>
      <c r="R181" s="347" t="s">
        <v>925</v>
      </c>
      <c r="S181" s="56"/>
      <c r="T181" s="56"/>
    </row>
    <row r="182" spans="2:20" x14ac:dyDescent="0.25">
      <c r="B182" s="343" t="str">
        <f>IF(Tabla1[[#This Row],[Código_Actividad]]="","",CONCATENATE(Tabla1[[#This Row],[POA]],".",Tabla1[[#This Row],[SRS]],".",Tabla1[[#This Row],[AREA]],".",Tabla1[[#This Row],[TIPO]]))</f>
        <v/>
      </c>
      <c r="C182" s="343" t="str">
        <f>IF(Tabla1[[#This Row],[Código_Actividad]]="","",'Formulario PPGR1'!#REF!)</f>
        <v/>
      </c>
      <c r="D182" s="343" t="str">
        <f>IF(Tabla1[[#This Row],[Código_Actividad]]="","",'Formulario PPGR1'!#REF!)</f>
        <v/>
      </c>
      <c r="E182" s="343" t="str">
        <f>IF(Tabla1[[#This Row],[Código_Actividad]]="","",'Formulario PPGR1'!#REF!)</f>
        <v/>
      </c>
      <c r="F182" s="343" t="str">
        <f>IF(Tabla1[[#This Row],[Código_Actividad]]="","",'Formulario PPGR1'!#REF!)</f>
        <v/>
      </c>
      <c r="G182" s="344"/>
      <c r="H182" s="345" t="str">
        <f>IFERROR(VLOOKUP(Tabla1[[#This Row],[Código_Actividad]],'Formulario PPGR2'!$C$9:$D$1048576,2,FALSE),"")</f>
        <v/>
      </c>
      <c r="I182" s="346" t="str">
        <f>IFERROR(VLOOKUP(Tabla1[[#This Row],[Código_Actividad]],Tabla2[[Código]:[Total de Acciones ]],15,FALSE),"")</f>
        <v/>
      </c>
      <c r="J182" s="347"/>
      <c r="K182" s="348" t="str">
        <f>IFERROR(VLOOKUP($J182,LSIns!$B$5:$C$45,2,FALSE),"")</f>
        <v/>
      </c>
      <c r="L182" s="349"/>
      <c r="M182" s="348" t="str">
        <f>IFERROR(VLOOKUP($L182,#REF!,2,FALSE),"")</f>
        <v/>
      </c>
      <c r="N182" s="353"/>
      <c r="O182" s="199"/>
      <c r="P182" s="350">
        <f t="shared" si="3"/>
        <v>0</v>
      </c>
      <c r="Q182" s="351"/>
      <c r="R182" s="347"/>
      <c r="S182" s="56"/>
      <c r="T182" s="56"/>
    </row>
    <row r="183" spans="2:20" x14ac:dyDescent="0.25">
      <c r="B183" s="343" t="e">
        <f>IF(Tabla1[[#This Row],[Código_Actividad]]="","",CONCATENATE(Tabla1[[#This Row],[POA]],".",Tabla1[[#This Row],[SRS]],".",Tabla1[[#This Row],[AREA]],".",Tabla1[[#This Row],[TIPO]]))</f>
        <v>#REF!</v>
      </c>
      <c r="C183" s="343" t="e">
        <f>IF(Tabla1[[#This Row],[Código_Actividad]]="","",'Formulario PPGR1'!#REF!)</f>
        <v>#REF!</v>
      </c>
      <c r="D183" s="343" t="e">
        <f>IF(Tabla1[[#This Row],[Código_Actividad]]="","",'Formulario PPGR1'!#REF!)</f>
        <v>#REF!</v>
      </c>
      <c r="E183" s="343" t="e">
        <f>IF(Tabla1[[#This Row],[Código_Actividad]]="","",'Formulario PPGR1'!#REF!)</f>
        <v>#REF!</v>
      </c>
      <c r="F183" s="343" t="e">
        <f>IF(Tabla1[[#This Row],[Código_Actividad]]="","",'Formulario PPGR1'!#REF!)</f>
        <v>#REF!</v>
      </c>
      <c r="G183" s="344" t="s">
        <v>1414</v>
      </c>
      <c r="H183" s="345" t="str">
        <f>IFERROR(VLOOKUP(Tabla1[[#This Row],[Código_Actividad]],'Formulario PPGR2'!$C$9:$D$1048576,2,FALSE),"")</f>
        <v xml:space="preserve">Visita de seguimiento a la co-infecciones TB-VIH </v>
      </c>
      <c r="I183" s="346">
        <f>IFERROR(VLOOKUP(Tabla1[[#This Row],[Código_Actividad]],Tabla2[[Código]:[Total de Acciones ]],15,FALSE),"")</f>
        <v>4</v>
      </c>
      <c r="J183" s="347" t="s">
        <v>1894</v>
      </c>
      <c r="K183" s="348" t="s">
        <v>1902</v>
      </c>
      <c r="L183" s="349"/>
      <c r="M183" s="348" t="s">
        <v>1893</v>
      </c>
      <c r="N183" s="344">
        <v>1</v>
      </c>
      <c r="O183" s="199">
        <v>250</v>
      </c>
      <c r="P183" s="350">
        <f t="shared" si="3"/>
        <v>250</v>
      </c>
      <c r="Q183" s="351" t="s">
        <v>2114</v>
      </c>
      <c r="R183" s="347" t="s">
        <v>923</v>
      </c>
      <c r="S183" s="56"/>
      <c r="T183" s="56"/>
    </row>
    <row r="184" spans="2:20" x14ac:dyDescent="0.25">
      <c r="B184" s="343" t="str">
        <f>IF(Tabla1[[#This Row],[Código_Actividad]]="","",CONCATENATE(Tabla1[[#This Row],[POA]],".",Tabla1[[#This Row],[SRS]],".",Tabla1[[#This Row],[AREA]],".",Tabla1[[#This Row],[TIPO]]))</f>
        <v/>
      </c>
      <c r="C184" s="343" t="str">
        <f>IF(Tabla1[[#This Row],[Código_Actividad]]="","",'Formulario PPGR1'!#REF!)</f>
        <v/>
      </c>
      <c r="D184" s="343" t="str">
        <f>IF(Tabla1[[#This Row],[Código_Actividad]]="","",'Formulario PPGR1'!#REF!)</f>
        <v/>
      </c>
      <c r="E184" s="343" t="str">
        <f>IF(Tabla1[[#This Row],[Código_Actividad]]="","",'Formulario PPGR1'!#REF!)</f>
        <v/>
      </c>
      <c r="F184" s="343" t="str">
        <f>IF(Tabla1[[#This Row],[Código_Actividad]]="","",'Formulario PPGR1'!#REF!)</f>
        <v/>
      </c>
      <c r="G184" s="344"/>
      <c r="H184" s="345" t="str">
        <f>IFERROR(VLOOKUP(Tabla1[[#This Row],[Código_Actividad]],'Formulario PPGR2'!$C$9:$D$1048576,2,FALSE),"")</f>
        <v/>
      </c>
      <c r="I184" s="346" t="str">
        <f>IFERROR(VLOOKUP(Tabla1[[#This Row],[Código_Actividad]],Tabla2[[Código]:[Total de Acciones ]],15,FALSE),"")</f>
        <v/>
      </c>
      <c r="J184" s="347" t="s">
        <v>1910</v>
      </c>
      <c r="K184" s="348" t="s">
        <v>1902</v>
      </c>
      <c r="L184" s="349"/>
      <c r="M184" s="348" t="s">
        <v>1906</v>
      </c>
      <c r="N184" s="344">
        <v>1</v>
      </c>
      <c r="O184" s="199">
        <v>648</v>
      </c>
      <c r="P184" s="350">
        <f t="shared" si="3"/>
        <v>648</v>
      </c>
      <c r="Q184" s="351" t="s">
        <v>2114</v>
      </c>
      <c r="R184" s="347" t="s">
        <v>925</v>
      </c>
      <c r="S184" s="56"/>
      <c r="T184" s="56"/>
    </row>
    <row r="185" spans="2:20" x14ac:dyDescent="0.25">
      <c r="B185" s="343" t="str">
        <f>IF(Tabla1[[#This Row],[Código_Actividad]]="","",CONCATENATE(Tabla1[[#This Row],[POA]],".",Tabla1[[#This Row],[SRS]],".",Tabla1[[#This Row],[AREA]],".",Tabla1[[#This Row],[TIPO]]))</f>
        <v/>
      </c>
      <c r="C185" s="343" t="str">
        <f>IF(Tabla1[[#This Row],[Código_Actividad]]="","",'Formulario PPGR1'!#REF!)</f>
        <v/>
      </c>
      <c r="D185" s="343" t="str">
        <f>IF(Tabla1[[#This Row],[Código_Actividad]]="","",'Formulario PPGR1'!#REF!)</f>
        <v/>
      </c>
      <c r="E185" s="343" t="str">
        <f>IF(Tabla1[[#This Row],[Código_Actividad]]="","",'Formulario PPGR1'!#REF!)</f>
        <v/>
      </c>
      <c r="F185" s="343" t="str">
        <f>IF(Tabla1[[#This Row],[Código_Actividad]]="","",'Formulario PPGR1'!#REF!)</f>
        <v/>
      </c>
      <c r="G185" s="344"/>
      <c r="H185" s="345" t="str">
        <f>IFERROR(VLOOKUP(Tabla1[[#This Row],[Código_Actividad]],'Formulario PPGR2'!$C$9:$D$1048576,2,FALSE),"")</f>
        <v/>
      </c>
      <c r="I185" s="346" t="str">
        <f>IFERROR(VLOOKUP(Tabla1[[#This Row],[Código_Actividad]],Tabla2[[Código]:[Total de Acciones ]],15,FALSE),"")</f>
        <v/>
      </c>
      <c r="J185" s="347" t="s">
        <v>1922</v>
      </c>
      <c r="K185" s="348" t="s">
        <v>1902</v>
      </c>
      <c r="L185" s="349"/>
      <c r="M185" s="348" t="s">
        <v>1915</v>
      </c>
      <c r="N185" s="344">
        <v>20</v>
      </c>
      <c r="O185" s="199">
        <v>230</v>
      </c>
      <c r="P185" s="350">
        <f t="shared" si="3"/>
        <v>4600</v>
      </c>
      <c r="Q185" s="351" t="s">
        <v>2116</v>
      </c>
      <c r="R185" s="347" t="s">
        <v>925</v>
      </c>
      <c r="S185" s="56"/>
      <c r="T185" s="56"/>
    </row>
    <row r="186" spans="2:20" x14ac:dyDescent="0.25">
      <c r="B186" s="343" t="str">
        <f>IF(Tabla1[[#This Row],[Código_Actividad]]="","",CONCATENATE(Tabla1[[#This Row],[POA]],".",Tabla1[[#This Row],[SRS]],".",Tabla1[[#This Row],[AREA]],".",Tabla1[[#This Row],[TIPO]]))</f>
        <v/>
      </c>
      <c r="C186" s="343" t="str">
        <f>IF(Tabla1[[#This Row],[Código_Actividad]]="","",'Formulario PPGR1'!#REF!)</f>
        <v/>
      </c>
      <c r="D186" s="343" t="str">
        <f>IF(Tabla1[[#This Row],[Código_Actividad]]="","",'Formulario PPGR1'!#REF!)</f>
        <v/>
      </c>
      <c r="E186" s="343" t="str">
        <f>IF(Tabla1[[#This Row],[Código_Actividad]]="","",'Formulario PPGR1'!#REF!)</f>
        <v/>
      </c>
      <c r="F186" s="343" t="str">
        <f>IF(Tabla1[[#This Row],[Código_Actividad]]="","",'Formulario PPGR1'!#REF!)</f>
        <v/>
      </c>
      <c r="G186" s="344"/>
      <c r="H186" s="345" t="str">
        <f>IFERROR(VLOOKUP(Tabla1[[#This Row],[Código_Actividad]],'Formulario PPGR2'!$C$9:$D$1048576,2,FALSE),"")</f>
        <v/>
      </c>
      <c r="I186" s="346" t="str">
        <f>IFERROR(VLOOKUP(Tabla1[[#This Row],[Código_Actividad]],Tabla2[[Código]:[Total de Acciones ]],15,FALSE),"")</f>
        <v/>
      </c>
      <c r="J186" s="347"/>
      <c r="K186" s="348" t="str">
        <f>IFERROR(VLOOKUP($J186,LSIns!$B$5:$C$45,2,FALSE),"")</f>
        <v/>
      </c>
      <c r="L186" s="349"/>
      <c r="M186" s="348" t="str">
        <f>IFERROR(VLOOKUP($L186,#REF!,2,FALSE),"")</f>
        <v/>
      </c>
      <c r="N186" s="353"/>
      <c r="O186" s="199"/>
      <c r="P186" s="350">
        <f t="shared" si="3"/>
        <v>0</v>
      </c>
      <c r="Q186" s="351"/>
      <c r="R186" s="347"/>
      <c r="S186" s="56"/>
      <c r="T186" s="56"/>
    </row>
    <row r="187" spans="2:20" x14ac:dyDescent="0.25">
      <c r="B187" s="343" t="e">
        <f>IF(Tabla1[[#This Row],[Código_Actividad]]="","",CONCATENATE(Tabla1[[#This Row],[POA]],".",Tabla1[[#This Row],[SRS]],".",Tabla1[[#This Row],[AREA]],".",Tabla1[[#This Row],[TIPO]]))</f>
        <v>#REF!</v>
      </c>
      <c r="C187" s="343" t="e">
        <f>IF(Tabla1[[#This Row],[Código_Actividad]]="","",'Formulario PPGR1'!#REF!)</f>
        <v>#REF!</v>
      </c>
      <c r="D187" s="343" t="e">
        <f>IF(Tabla1[[#This Row],[Código_Actividad]]="","",'Formulario PPGR1'!#REF!)</f>
        <v>#REF!</v>
      </c>
      <c r="E187" s="343" t="e">
        <f>IF(Tabla1[[#This Row],[Código_Actividad]]="","",'Formulario PPGR1'!#REF!)</f>
        <v>#REF!</v>
      </c>
      <c r="F187" s="343" t="e">
        <f>IF(Tabla1[[#This Row],[Código_Actividad]]="","",'Formulario PPGR1'!#REF!)</f>
        <v>#REF!</v>
      </c>
      <c r="G187" s="344" t="s">
        <v>1415</v>
      </c>
      <c r="H187" s="345" t="str">
        <f>IFERROR(VLOOKUP(Tabla1[[#This Row],[Código_Actividad]],'Formulario PPGR2'!$C$9:$D$1048576,2,FALSE),"")</f>
        <v>Capacitacion al personal del Programa de TB.</v>
      </c>
      <c r="I187" s="346">
        <f>IFERROR(VLOOKUP(Tabla1[[#This Row],[Código_Actividad]],Tabla2[[Código]:[Total de Acciones ]],15,FALSE),"")</f>
        <v>4</v>
      </c>
      <c r="J187" s="347" t="s">
        <v>1913</v>
      </c>
      <c r="K187" s="348"/>
      <c r="L187" s="349"/>
      <c r="M187" s="348" t="s">
        <v>1914</v>
      </c>
      <c r="N187" s="353">
        <v>2</v>
      </c>
      <c r="O187" s="199">
        <v>7500</v>
      </c>
      <c r="P187" s="350">
        <f t="shared" si="3"/>
        <v>15000</v>
      </c>
      <c r="Q187" s="351" t="s">
        <v>2115</v>
      </c>
      <c r="R187" s="347" t="s">
        <v>925</v>
      </c>
      <c r="S187" s="56"/>
      <c r="T187" s="56"/>
    </row>
    <row r="188" spans="2:20" x14ac:dyDescent="0.25">
      <c r="B188" s="343" t="str">
        <f>IF(Tabla1[[#This Row],[Código_Actividad]]="","",CONCATENATE(Tabla1[[#This Row],[POA]],".",Tabla1[[#This Row],[SRS]],".",Tabla1[[#This Row],[AREA]],".",Tabla1[[#This Row],[TIPO]]))</f>
        <v/>
      </c>
      <c r="C188" s="343" t="str">
        <f>IF(Tabla1[[#This Row],[Código_Actividad]]="","",'Formulario PPGR1'!#REF!)</f>
        <v/>
      </c>
      <c r="D188" s="343" t="str">
        <f>IF(Tabla1[[#This Row],[Código_Actividad]]="","",'Formulario PPGR1'!#REF!)</f>
        <v/>
      </c>
      <c r="E188" s="343" t="str">
        <f>IF(Tabla1[[#This Row],[Código_Actividad]]="","",'Formulario PPGR1'!#REF!)</f>
        <v/>
      </c>
      <c r="F188" s="343" t="str">
        <f>IF(Tabla1[[#This Row],[Código_Actividad]]="","",'Formulario PPGR1'!#REF!)</f>
        <v/>
      </c>
      <c r="G188" s="344"/>
      <c r="H188" s="345" t="str">
        <f>IFERROR(VLOOKUP(Tabla1[[#This Row],[Código_Actividad]],'Formulario PPGR2'!$C$9:$D$1048576,2,FALSE),"")</f>
        <v/>
      </c>
      <c r="I188" s="346" t="str">
        <f>IFERROR(VLOOKUP(Tabla1[[#This Row],[Código_Actividad]],Tabla2[[Código]:[Total de Acciones ]],15,FALSE),"")</f>
        <v/>
      </c>
      <c r="J188" s="347" t="s">
        <v>1894</v>
      </c>
      <c r="K188" s="348" t="s">
        <v>1902</v>
      </c>
      <c r="L188" s="349"/>
      <c r="M188" s="348" t="s">
        <v>1893</v>
      </c>
      <c r="N188" s="355">
        <v>0.24</v>
      </c>
      <c r="O188" s="199">
        <v>250</v>
      </c>
      <c r="P188" s="350">
        <f t="shared" si="3"/>
        <v>60</v>
      </c>
      <c r="Q188" s="351" t="s">
        <v>2114</v>
      </c>
      <c r="R188" s="347" t="s">
        <v>923</v>
      </c>
      <c r="S188" s="56"/>
      <c r="T188" s="56"/>
    </row>
    <row r="189" spans="2:20" x14ac:dyDescent="0.25">
      <c r="B189" s="343" t="str">
        <f>IF(Tabla1[[#This Row],[Código_Actividad]]="","",CONCATENATE(Tabla1[[#This Row],[POA]],".",Tabla1[[#This Row],[SRS]],".",Tabla1[[#This Row],[AREA]],".",Tabla1[[#This Row],[TIPO]]))</f>
        <v/>
      </c>
      <c r="C189" s="343" t="str">
        <f>IF(Tabla1[[#This Row],[Código_Actividad]]="","",'Formulario PPGR1'!#REF!)</f>
        <v/>
      </c>
      <c r="D189" s="343" t="str">
        <f>IF(Tabla1[[#This Row],[Código_Actividad]]="","",'Formulario PPGR1'!#REF!)</f>
        <v/>
      </c>
      <c r="E189" s="343" t="str">
        <f>IF(Tabla1[[#This Row],[Código_Actividad]]="","",'Formulario PPGR1'!#REF!)</f>
        <v/>
      </c>
      <c r="F189" s="343" t="str">
        <f>IF(Tabla1[[#This Row],[Código_Actividad]]="","",'Formulario PPGR1'!#REF!)</f>
        <v/>
      </c>
      <c r="G189" s="344"/>
      <c r="H189" s="345" t="str">
        <f>IFERROR(VLOOKUP(Tabla1[[#This Row],[Código_Actividad]],'Formulario PPGR2'!$C$9:$D$1048576,2,FALSE),"")</f>
        <v/>
      </c>
      <c r="I189" s="346" t="str">
        <f>IFERROR(VLOOKUP(Tabla1[[#This Row],[Código_Actividad]],Tabla2[[Código]:[Total de Acciones ]],15,FALSE),"")</f>
        <v/>
      </c>
      <c r="J189" s="347" t="s">
        <v>1910</v>
      </c>
      <c r="K189" s="348" t="s">
        <v>1902</v>
      </c>
      <c r="L189" s="349"/>
      <c r="M189" s="348" t="s">
        <v>1906</v>
      </c>
      <c r="N189" s="355">
        <v>0.24</v>
      </c>
      <c r="O189" s="199">
        <v>648</v>
      </c>
      <c r="P189" s="350">
        <f t="shared" si="3"/>
        <v>155.51999999999998</v>
      </c>
      <c r="Q189" s="351" t="s">
        <v>2114</v>
      </c>
      <c r="R189" s="347" t="s">
        <v>925</v>
      </c>
      <c r="S189" s="56"/>
      <c r="T189" s="56"/>
    </row>
    <row r="190" spans="2:20" x14ac:dyDescent="0.25">
      <c r="B190" s="343" t="str">
        <f>IF(Tabla1[[#This Row],[Código_Actividad]]="","",CONCATENATE(Tabla1[[#This Row],[POA]],".",Tabla1[[#This Row],[SRS]],".",Tabla1[[#This Row],[AREA]],".",Tabla1[[#This Row],[TIPO]]))</f>
        <v/>
      </c>
      <c r="C190" s="343" t="str">
        <f>IF(Tabla1[[#This Row],[Código_Actividad]]="","",'Formulario PPGR1'!#REF!)</f>
        <v/>
      </c>
      <c r="D190" s="343" t="str">
        <f>IF(Tabla1[[#This Row],[Código_Actividad]]="","",'Formulario PPGR1'!#REF!)</f>
        <v/>
      </c>
      <c r="E190" s="343" t="str">
        <f>IF(Tabla1[[#This Row],[Código_Actividad]]="","",'Formulario PPGR1'!#REF!)</f>
        <v/>
      </c>
      <c r="F190" s="343" t="str">
        <f>IF(Tabla1[[#This Row],[Código_Actividad]]="","",'Formulario PPGR1'!#REF!)</f>
        <v/>
      </c>
      <c r="G190" s="344"/>
      <c r="H190" s="345" t="str">
        <f>IFERROR(VLOOKUP(Tabla1[[#This Row],[Código_Actividad]],'Formulario PPGR2'!$C$9:$D$1048576,2,FALSE),"")</f>
        <v/>
      </c>
      <c r="I190" s="346" t="str">
        <f>IFERROR(VLOOKUP(Tabla1[[#This Row],[Código_Actividad]],Tabla2[[Código]:[Total de Acciones ]],15,FALSE),"")</f>
        <v/>
      </c>
      <c r="J190" s="347" t="s">
        <v>1916</v>
      </c>
      <c r="K190" s="348" t="s">
        <v>1902</v>
      </c>
      <c r="L190" s="349"/>
      <c r="M190" s="348" t="s">
        <v>1917</v>
      </c>
      <c r="N190" s="353">
        <v>0.6</v>
      </c>
      <c r="O190" s="199">
        <v>84</v>
      </c>
      <c r="P190" s="350">
        <f t="shared" si="3"/>
        <v>50.4</v>
      </c>
      <c r="Q190" s="351" t="s">
        <v>2117</v>
      </c>
      <c r="R190" s="347" t="s">
        <v>925</v>
      </c>
      <c r="S190" s="56"/>
      <c r="T190" s="56"/>
    </row>
    <row r="191" spans="2:20" x14ac:dyDescent="0.25">
      <c r="B191" s="343" t="str">
        <f>IF(Tabla1[[#This Row],[Código_Actividad]]="","",CONCATENATE(Tabla1[[#This Row],[POA]],".",Tabla1[[#This Row],[SRS]],".",Tabla1[[#This Row],[AREA]],".",Tabla1[[#This Row],[TIPO]]))</f>
        <v/>
      </c>
      <c r="C191" s="343" t="str">
        <f>IF(Tabla1[[#This Row],[Código_Actividad]]="","",'Formulario PPGR1'!#REF!)</f>
        <v/>
      </c>
      <c r="D191" s="343" t="str">
        <f>IF(Tabla1[[#This Row],[Código_Actividad]]="","",'Formulario PPGR1'!#REF!)</f>
        <v/>
      </c>
      <c r="E191" s="343" t="str">
        <f>IF(Tabla1[[#This Row],[Código_Actividad]]="","",'Formulario PPGR1'!#REF!)</f>
        <v/>
      </c>
      <c r="F191" s="343" t="str">
        <f>IF(Tabla1[[#This Row],[Código_Actividad]]="","",'Formulario PPGR1'!#REF!)</f>
        <v/>
      </c>
      <c r="G191" s="344"/>
      <c r="H191" s="345" t="str">
        <f>IFERROR(VLOOKUP(Tabla1[[#This Row],[Código_Actividad]],'Formulario PPGR2'!$C$9:$D$1048576,2,FALSE),"")</f>
        <v/>
      </c>
      <c r="I191" s="346" t="str">
        <f>IFERROR(VLOOKUP(Tabla1[[#This Row],[Código_Actividad]],Tabla2[[Código]:[Total de Acciones ]],15,FALSE),"")</f>
        <v/>
      </c>
      <c r="J191" s="347"/>
      <c r="K191" s="348" t="str">
        <f>IFERROR(VLOOKUP($J191,LSIns!$B$5:$C$45,2,FALSE),"")</f>
        <v/>
      </c>
      <c r="L191" s="349"/>
      <c r="M191" s="348" t="str">
        <f>IFERROR(VLOOKUP($L191,#REF!,2,FALSE),"")</f>
        <v/>
      </c>
      <c r="N191" s="353"/>
      <c r="O191" s="199"/>
      <c r="P191" s="350">
        <f t="shared" si="3"/>
        <v>0</v>
      </c>
      <c r="Q191" s="351"/>
      <c r="R191" s="347"/>
      <c r="S191" s="56"/>
      <c r="T191" s="56"/>
    </row>
    <row r="192" spans="2:20" x14ac:dyDescent="0.25">
      <c r="B192" s="343" t="e">
        <f>IF(Tabla1[[#This Row],[Código_Actividad]]="","",CONCATENATE(Tabla1[[#This Row],[POA]],".",Tabla1[[#This Row],[SRS]],".",Tabla1[[#This Row],[AREA]],".",Tabla1[[#This Row],[TIPO]]))</f>
        <v>#REF!</v>
      </c>
      <c r="C192" s="343" t="e">
        <f>IF(Tabla1[[#This Row],[Código_Actividad]]="","",'Formulario PPGR1'!#REF!)</f>
        <v>#REF!</v>
      </c>
      <c r="D192" s="343" t="e">
        <f>IF(Tabla1[[#This Row],[Código_Actividad]]="","",'Formulario PPGR1'!#REF!)</f>
        <v>#REF!</v>
      </c>
      <c r="E192" s="343" t="e">
        <f>IF(Tabla1[[#This Row],[Código_Actividad]]="","",'Formulario PPGR1'!#REF!)</f>
        <v>#REF!</v>
      </c>
      <c r="F192" s="343" t="e">
        <f>IF(Tabla1[[#This Row],[Código_Actividad]]="","",'Formulario PPGR1'!#REF!)</f>
        <v>#REF!</v>
      </c>
      <c r="G192" s="344" t="s">
        <v>1416</v>
      </c>
      <c r="H192" s="345" t="str">
        <f>IFERROR(VLOOKUP(Tabla1[[#This Row],[Código_Actividad]],'Formulario PPGR2'!$C$9:$D$1048576,2,FALSE),"")</f>
        <v>Visita  de supervision al apego de las guias de atención en TB</v>
      </c>
      <c r="I192" s="346">
        <f>IFERROR(VLOOKUP(Tabla1[[#This Row],[Código_Actividad]],Tabla2[[Código]:[Total de Acciones ]],15,FALSE),"")</f>
        <v>4</v>
      </c>
      <c r="J192" s="347" t="s">
        <v>1894</v>
      </c>
      <c r="K192" s="348" t="s">
        <v>1902</v>
      </c>
      <c r="L192" s="349"/>
      <c r="M192" s="348" t="s">
        <v>1893</v>
      </c>
      <c r="N192" s="344">
        <v>1</v>
      </c>
      <c r="O192" s="199">
        <v>250</v>
      </c>
      <c r="P192" s="350">
        <f t="shared" si="3"/>
        <v>250</v>
      </c>
      <c r="Q192" s="351" t="s">
        <v>2114</v>
      </c>
      <c r="R192" s="347" t="s">
        <v>923</v>
      </c>
      <c r="S192" s="56"/>
      <c r="T192" s="56"/>
    </row>
    <row r="193" spans="2:20" x14ac:dyDescent="0.25">
      <c r="B193" s="343" t="str">
        <f>IF(Tabla1[[#This Row],[Código_Actividad]]="","",CONCATENATE(Tabla1[[#This Row],[POA]],".",Tabla1[[#This Row],[SRS]],".",Tabla1[[#This Row],[AREA]],".",Tabla1[[#This Row],[TIPO]]))</f>
        <v/>
      </c>
      <c r="C193" s="343" t="str">
        <f>IF(Tabla1[[#This Row],[Código_Actividad]]="","",'Formulario PPGR1'!#REF!)</f>
        <v/>
      </c>
      <c r="D193" s="343" t="str">
        <f>IF(Tabla1[[#This Row],[Código_Actividad]]="","",'Formulario PPGR1'!#REF!)</f>
        <v/>
      </c>
      <c r="E193" s="343" t="str">
        <f>IF(Tabla1[[#This Row],[Código_Actividad]]="","",'Formulario PPGR1'!#REF!)</f>
        <v/>
      </c>
      <c r="F193" s="343" t="str">
        <f>IF(Tabla1[[#This Row],[Código_Actividad]]="","",'Formulario PPGR1'!#REF!)</f>
        <v/>
      </c>
      <c r="G193" s="344"/>
      <c r="H193" s="345" t="str">
        <f>IFERROR(VLOOKUP(Tabla1[[#This Row],[Código_Actividad]],'Formulario PPGR2'!$C$9:$D$1048576,2,FALSE),"")</f>
        <v/>
      </c>
      <c r="I193" s="346" t="str">
        <f>IFERROR(VLOOKUP(Tabla1[[#This Row],[Código_Actividad]],Tabla2[[Código]:[Total de Acciones ]],15,FALSE),"")</f>
        <v/>
      </c>
      <c r="J193" s="347" t="s">
        <v>1910</v>
      </c>
      <c r="K193" s="348" t="s">
        <v>1902</v>
      </c>
      <c r="L193" s="349"/>
      <c r="M193" s="348" t="s">
        <v>1906</v>
      </c>
      <c r="N193" s="344">
        <v>1</v>
      </c>
      <c r="O193" s="199">
        <v>648</v>
      </c>
      <c r="P193" s="350">
        <f t="shared" si="3"/>
        <v>648</v>
      </c>
      <c r="Q193" s="351" t="s">
        <v>2114</v>
      </c>
      <c r="R193" s="347" t="s">
        <v>925</v>
      </c>
      <c r="S193" s="56"/>
      <c r="T193" s="56"/>
    </row>
    <row r="194" spans="2:20" x14ac:dyDescent="0.25">
      <c r="B194" s="343" t="str">
        <f>IF(Tabla1[[#This Row],[Código_Actividad]]="","",CONCATENATE(Tabla1[[#This Row],[POA]],".",Tabla1[[#This Row],[SRS]],".",Tabla1[[#This Row],[AREA]],".",Tabla1[[#This Row],[TIPO]]))</f>
        <v/>
      </c>
      <c r="C194" s="343" t="str">
        <f>IF(Tabla1[[#This Row],[Código_Actividad]]="","",'Formulario PPGR1'!#REF!)</f>
        <v/>
      </c>
      <c r="D194" s="343" t="str">
        <f>IF(Tabla1[[#This Row],[Código_Actividad]]="","",'Formulario PPGR1'!#REF!)</f>
        <v/>
      </c>
      <c r="E194" s="343" t="str">
        <f>IF(Tabla1[[#This Row],[Código_Actividad]]="","",'Formulario PPGR1'!#REF!)</f>
        <v/>
      </c>
      <c r="F194" s="343" t="str">
        <f>IF(Tabla1[[#This Row],[Código_Actividad]]="","",'Formulario PPGR1'!#REF!)</f>
        <v/>
      </c>
      <c r="G194" s="344"/>
      <c r="H194" s="345" t="str">
        <f>IFERROR(VLOOKUP(Tabla1[[#This Row],[Código_Actividad]],'Formulario PPGR2'!$C$9:$D$1048576,2,FALSE),"")</f>
        <v/>
      </c>
      <c r="I194" s="346" t="str">
        <f>IFERROR(VLOOKUP(Tabla1[[#This Row],[Código_Actividad]],Tabla2[[Código]:[Total de Acciones ]],15,FALSE),"")</f>
        <v/>
      </c>
      <c r="J194" s="347" t="s">
        <v>1922</v>
      </c>
      <c r="K194" s="348" t="s">
        <v>1902</v>
      </c>
      <c r="L194" s="349"/>
      <c r="M194" s="348" t="s">
        <v>1915</v>
      </c>
      <c r="N194" s="344">
        <v>20</v>
      </c>
      <c r="O194" s="199">
        <v>230</v>
      </c>
      <c r="P194" s="350">
        <f t="shared" si="3"/>
        <v>4600</v>
      </c>
      <c r="Q194" s="351" t="s">
        <v>2116</v>
      </c>
      <c r="R194" s="347" t="s">
        <v>925</v>
      </c>
      <c r="S194" s="56"/>
      <c r="T194" s="56"/>
    </row>
    <row r="195" spans="2:20" x14ac:dyDescent="0.25">
      <c r="B195" s="343" t="str">
        <f>IF(Tabla1[[#This Row],[Código_Actividad]]="","",CONCATENATE(Tabla1[[#This Row],[POA]],".",Tabla1[[#This Row],[SRS]],".",Tabla1[[#This Row],[AREA]],".",Tabla1[[#This Row],[TIPO]]))</f>
        <v/>
      </c>
      <c r="C195" s="343" t="str">
        <f>IF(Tabla1[[#This Row],[Código_Actividad]]="","",'Formulario PPGR1'!#REF!)</f>
        <v/>
      </c>
      <c r="D195" s="343" t="str">
        <f>IF(Tabla1[[#This Row],[Código_Actividad]]="","",'Formulario PPGR1'!#REF!)</f>
        <v/>
      </c>
      <c r="E195" s="343" t="str">
        <f>IF(Tabla1[[#This Row],[Código_Actividad]]="","",'Formulario PPGR1'!#REF!)</f>
        <v/>
      </c>
      <c r="F195" s="343" t="str">
        <f>IF(Tabla1[[#This Row],[Código_Actividad]]="","",'Formulario PPGR1'!#REF!)</f>
        <v/>
      </c>
      <c r="G195" s="344"/>
      <c r="H195" s="345" t="str">
        <f>IFERROR(VLOOKUP(Tabla1[[#This Row],[Código_Actividad]],'Formulario PPGR2'!$C$9:$D$1048576,2,FALSE),"")</f>
        <v/>
      </c>
      <c r="I195" s="346" t="str">
        <f>IFERROR(VLOOKUP(Tabla1[[#This Row],[Código_Actividad]],Tabla2[[Código]:[Total de Acciones ]],15,FALSE),"")</f>
        <v/>
      </c>
      <c r="J195" s="347"/>
      <c r="K195" s="348" t="str">
        <f>IFERROR(VLOOKUP($J195,LSIns!$B$5:$C$45,2,FALSE),"")</f>
        <v/>
      </c>
      <c r="L195" s="349"/>
      <c r="M195" s="348" t="str">
        <f>IFERROR(VLOOKUP($L195,#REF!,2,FALSE),"")</f>
        <v/>
      </c>
      <c r="N195" s="353"/>
      <c r="O195" s="199"/>
      <c r="P195" s="350">
        <f t="shared" si="3"/>
        <v>0</v>
      </c>
      <c r="Q195" s="351"/>
      <c r="R195" s="347"/>
      <c r="S195" s="56"/>
      <c r="T195" s="56"/>
    </row>
    <row r="196" spans="2:20" x14ac:dyDescent="0.25">
      <c r="B196" s="343" t="str">
        <f>IF(Tabla1[[#This Row],[Código_Actividad]]="","",CONCATENATE(Tabla1[[#This Row],[POA]],".",Tabla1[[#This Row],[SRS]],".",Tabla1[[#This Row],[AREA]],".",Tabla1[[#This Row],[TIPO]]))</f>
        <v/>
      </c>
      <c r="C196" s="343" t="str">
        <f>IF(Tabla1[[#This Row],[Código_Actividad]]="","",'Formulario PPGR1'!#REF!)</f>
        <v/>
      </c>
      <c r="D196" s="343" t="str">
        <f>IF(Tabla1[[#This Row],[Código_Actividad]]="","",'Formulario PPGR1'!#REF!)</f>
        <v/>
      </c>
      <c r="E196" s="343" t="str">
        <f>IF(Tabla1[[#This Row],[Código_Actividad]]="","",'Formulario PPGR1'!#REF!)</f>
        <v/>
      </c>
      <c r="F196" s="343" t="str">
        <f>IF(Tabla1[[#This Row],[Código_Actividad]]="","",'Formulario PPGR1'!#REF!)</f>
        <v/>
      </c>
      <c r="G196" s="344"/>
      <c r="H196" s="345" t="str">
        <f>IFERROR(VLOOKUP(Tabla1[[#This Row],[Código_Actividad]],'Formulario PPGR2'!$C$9:$D$1048576,2,FALSE),"")</f>
        <v/>
      </c>
      <c r="I196" s="346" t="str">
        <f>IFERROR(VLOOKUP(Tabla1[[#This Row],[Código_Actividad]],Tabla2[[Código]:[Total de Acciones ]],15,FALSE),"")</f>
        <v/>
      </c>
      <c r="J196" s="347"/>
      <c r="K196" s="348" t="str">
        <f>IFERROR(VLOOKUP($J196,LSIns!$B$5:$C$45,2,FALSE),"")</f>
        <v/>
      </c>
      <c r="L196" s="349"/>
      <c r="M196" s="348" t="str">
        <f>IFERROR(VLOOKUP($L196,#REF!,2,FALSE),"")</f>
        <v/>
      </c>
      <c r="N196" s="353"/>
      <c r="O196" s="199"/>
      <c r="P196" s="350">
        <f t="shared" si="3"/>
        <v>0</v>
      </c>
      <c r="Q196" s="351"/>
      <c r="R196" s="347"/>
      <c r="S196" s="56"/>
      <c r="T196" s="56"/>
    </row>
    <row r="197" spans="2:20" x14ac:dyDescent="0.25">
      <c r="B197" s="343" t="e">
        <f>IF(Tabla1[[#This Row],[Código_Actividad]]="","",CONCATENATE(Tabla1[[#This Row],[POA]],".",Tabla1[[#This Row],[SRS]],".",Tabla1[[#This Row],[AREA]],".",Tabla1[[#This Row],[TIPO]]))</f>
        <v>#REF!</v>
      </c>
      <c r="C197" s="343" t="e">
        <f>IF(Tabla1[[#This Row],[Código_Actividad]]="","",'Formulario PPGR1'!#REF!)</f>
        <v>#REF!</v>
      </c>
      <c r="D197" s="343" t="e">
        <f>IF(Tabla1[[#This Row],[Código_Actividad]]="","",'Formulario PPGR1'!#REF!)</f>
        <v>#REF!</v>
      </c>
      <c r="E197" s="343" t="e">
        <f>IF(Tabla1[[#This Row],[Código_Actividad]]="","",'Formulario PPGR1'!#REF!)</f>
        <v>#REF!</v>
      </c>
      <c r="F197" s="343" t="e">
        <f>IF(Tabla1[[#This Row],[Código_Actividad]]="","",'Formulario PPGR1'!#REF!)</f>
        <v>#REF!</v>
      </c>
      <c r="G197" s="344" t="s">
        <v>1417</v>
      </c>
      <c r="H197" s="345" t="str">
        <f>IFERROR(VLOOKUP(Tabla1[[#This Row],[Código_Actividad]],'Formulario PPGR2'!$C$9:$D$1048576,2,FALSE),"")</f>
        <v>Seguimiento a la prestación de servicios de laboratorio y servicios de transfusión ofertados 24 h</v>
      </c>
      <c r="I197" s="346">
        <f>IFERROR(VLOOKUP(Tabla1[[#This Row],[Código_Actividad]],Tabla2[[Código]:[Total de Acciones ]],15,FALSE),"")</f>
        <v>4</v>
      </c>
      <c r="J197" s="347" t="s">
        <v>1894</v>
      </c>
      <c r="K197" s="348" t="str">
        <f>IFERROR(VLOOKUP($J197,LSIns!$B$5:$C$45,2,FALSE),"")</f>
        <v/>
      </c>
      <c r="L197" s="349"/>
      <c r="M197" s="348" t="s">
        <v>1893</v>
      </c>
      <c r="N197" s="355">
        <v>0.04</v>
      </c>
      <c r="O197" s="199">
        <v>250</v>
      </c>
      <c r="P197" s="350">
        <f t="shared" si="3"/>
        <v>10</v>
      </c>
      <c r="Q197" s="351" t="s">
        <v>2114</v>
      </c>
      <c r="R197" s="347" t="s">
        <v>923</v>
      </c>
      <c r="S197" s="56"/>
      <c r="T197" s="56"/>
    </row>
    <row r="198" spans="2:20" x14ac:dyDescent="0.25">
      <c r="B198" s="343" t="str">
        <f>IF(Tabla1[[#This Row],[Código_Actividad]]="","",CONCATENATE(Tabla1[[#This Row],[POA]],".",Tabla1[[#This Row],[SRS]],".",Tabla1[[#This Row],[AREA]],".",Tabla1[[#This Row],[TIPO]]))</f>
        <v/>
      </c>
      <c r="C198" s="343" t="str">
        <f>IF(Tabla1[[#This Row],[Código_Actividad]]="","",'Formulario PPGR1'!#REF!)</f>
        <v/>
      </c>
      <c r="D198" s="343" t="str">
        <f>IF(Tabla1[[#This Row],[Código_Actividad]]="","",'Formulario PPGR1'!#REF!)</f>
        <v/>
      </c>
      <c r="E198" s="343" t="str">
        <f>IF(Tabla1[[#This Row],[Código_Actividad]]="","",'Formulario PPGR1'!#REF!)</f>
        <v/>
      </c>
      <c r="F198" s="343" t="str">
        <f>IF(Tabla1[[#This Row],[Código_Actividad]]="","",'Formulario PPGR1'!#REF!)</f>
        <v/>
      </c>
      <c r="G198" s="344"/>
      <c r="H198" s="345" t="str">
        <f>IFERROR(VLOOKUP(Tabla1[[#This Row],[Código_Actividad]],'Formulario PPGR2'!$C$9:$D$1048576,2,FALSE),"")</f>
        <v/>
      </c>
      <c r="I198" s="346" t="str">
        <f>IFERROR(VLOOKUP(Tabla1[[#This Row],[Código_Actividad]],Tabla2[[Código]:[Total de Acciones ]],15,FALSE),"")</f>
        <v/>
      </c>
      <c r="J198" s="347" t="s">
        <v>1910</v>
      </c>
      <c r="K198" s="348" t="str">
        <f>IFERROR(VLOOKUP($J198,LSIns!$B$5:$C$45,2,FALSE),"")</f>
        <v/>
      </c>
      <c r="L198" s="349"/>
      <c r="M198" s="348" t="s">
        <v>1906</v>
      </c>
      <c r="N198" s="355">
        <v>0.04</v>
      </c>
      <c r="O198" s="199">
        <v>648</v>
      </c>
      <c r="P198" s="350">
        <f t="shared" si="3"/>
        <v>25.92</v>
      </c>
      <c r="Q198" s="351" t="s">
        <v>2114</v>
      </c>
      <c r="R198" s="347" t="s">
        <v>925</v>
      </c>
      <c r="S198" s="56"/>
      <c r="T198" s="56"/>
    </row>
    <row r="199" spans="2:20" x14ac:dyDescent="0.25">
      <c r="B199" s="343" t="str">
        <f>IF(Tabla1[[#This Row],[Código_Actividad]]="","",CONCATENATE(Tabla1[[#This Row],[POA]],".",Tabla1[[#This Row],[SRS]],".",Tabla1[[#This Row],[AREA]],".",Tabla1[[#This Row],[TIPO]]))</f>
        <v/>
      </c>
      <c r="C199" s="343" t="str">
        <f>IF(Tabla1[[#This Row],[Código_Actividad]]="","",'Formulario PPGR1'!#REF!)</f>
        <v/>
      </c>
      <c r="D199" s="343" t="str">
        <f>IF(Tabla1[[#This Row],[Código_Actividad]]="","",'Formulario PPGR1'!#REF!)</f>
        <v/>
      </c>
      <c r="E199" s="343" t="str">
        <f>IF(Tabla1[[#This Row],[Código_Actividad]]="","",'Formulario PPGR1'!#REF!)</f>
        <v/>
      </c>
      <c r="F199" s="343" t="str">
        <f>IF(Tabla1[[#This Row],[Código_Actividad]]="","",'Formulario PPGR1'!#REF!)</f>
        <v/>
      </c>
      <c r="G199" s="344"/>
      <c r="H199" s="345" t="str">
        <f>IFERROR(VLOOKUP(Tabla1[[#This Row],[Código_Actividad]],'Formulario PPGR2'!$C$9:$D$1048576,2,FALSE),"")</f>
        <v/>
      </c>
      <c r="I199" s="346" t="str">
        <f>IFERROR(VLOOKUP(Tabla1[[#This Row],[Código_Actividad]],Tabla2[[Código]:[Total de Acciones ]],15,FALSE),"")</f>
        <v/>
      </c>
      <c r="J199" s="347" t="s">
        <v>1916</v>
      </c>
      <c r="K199" s="348" t="str">
        <f>IFERROR(VLOOKUP($J199,LSIns!$B$5:$C$45,2,FALSE),"")</f>
        <v/>
      </c>
      <c r="L199" s="349"/>
      <c r="M199" s="348" t="s">
        <v>1917</v>
      </c>
      <c r="N199" s="353">
        <v>0.4</v>
      </c>
      <c r="O199" s="199">
        <v>84</v>
      </c>
      <c r="P199" s="350">
        <f t="shared" si="3"/>
        <v>33.6</v>
      </c>
      <c r="Q199" s="351" t="s">
        <v>2117</v>
      </c>
      <c r="R199" s="347" t="s">
        <v>925</v>
      </c>
      <c r="S199" s="56"/>
      <c r="T199" s="56"/>
    </row>
    <row r="200" spans="2:20" x14ac:dyDescent="0.25">
      <c r="B200" s="343" t="str">
        <f>IF(Tabla1[[#This Row],[Código_Actividad]]="","",CONCATENATE(Tabla1[[#This Row],[POA]],".",Tabla1[[#This Row],[SRS]],".",Tabla1[[#This Row],[AREA]],".",Tabla1[[#This Row],[TIPO]]))</f>
        <v/>
      </c>
      <c r="C200" s="343" t="str">
        <f>IF(Tabla1[[#This Row],[Código_Actividad]]="","",'Formulario PPGR1'!#REF!)</f>
        <v/>
      </c>
      <c r="D200" s="343" t="str">
        <f>IF(Tabla1[[#This Row],[Código_Actividad]]="","",'Formulario PPGR1'!#REF!)</f>
        <v/>
      </c>
      <c r="E200" s="343" t="str">
        <f>IF(Tabla1[[#This Row],[Código_Actividad]]="","",'Formulario PPGR1'!#REF!)</f>
        <v/>
      </c>
      <c r="F200" s="343" t="str">
        <f>IF(Tabla1[[#This Row],[Código_Actividad]]="","",'Formulario PPGR1'!#REF!)</f>
        <v/>
      </c>
      <c r="G200" s="344"/>
      <c r="H200" s="345" t="str">
        <f>IFERROR(VLOOKUP(Tabla1[[#This Row],[Código_Actividad]],'Formulario PPGR2'!$C$9:$D$1048576,2,FALSE),"")</f>
        <v/>
      </c>
      <c r="I200" s="346" t="str">
        <f>IFERROR(VLOOKUP(Tabla1[[#This Row],[Código_Actividad]],Tabla2[[Código]:[Total de Acciones ]],15,FALSE),"")</f>
        <v/>
      </c>
      <c r="J200" s="347" t="s">
        <v>1922</v>
      </c>
      <c r="K200" s="348" t="str">
        <f>IFERROR(VLOOKUP($J200,LSIns!$B$5:$C$45,2,FALSE),"")</f>
        <v/>
      </c>
      <c r="L200" s="349"/>
      <c r="M200" s="348" t="s">
        <v>1915</v>
      </c>
      <c r="N200" s="353">
        <v>10</v>
      </c>
      <c r="O200" s="199">
        <v>190</v>
      </c>
      <c r="P200" s="350">
        <f t="shared" si="3"/>
        <v>1900</v>
      </c>
      <c r="Q200" s="351" t="s">
        <v>2116</v>
      </c>
      <c r="R200" s="347" t="s">
        <v>925</v>
      </c>
      <c r="S200" s="56"/>
      <c r="T200" s="56"/>
    </row>
    <row r="201" spans="2:20" x14ac:dyDescent="0.25">
      <c r="B201" s="343" t="str">
        <f>IF(Tabla1[[#This Row],[Código_Actividad]]="","",CONCATENATE(Tabla1[[#This Row],[POA]],".",Tabla1[[#This Row],[SRS]],".",Tabla1[[#This Row],[AREA]],".",Tabla1[[#This Row],[TIPO]]))</f>
        <v/>
      </c>
      <c r="C201" s="343" t="str">
        <f>IF(Tabla1[[#This Row],[Código_Actividad]]="","",'Formulario PPGR1'!#REF!)</f>
        <v/>
      </c>
      <c r="D201" s="343" t="str">
        <f>IF(Tabla1[[#This Row],[Código_Actividad]]="","",'Formulario PPGR1'!#REF!)</f>
        <v/>
      </c>
      <c r="E201" s="343" t="str">
        <f>IF(Tabla1[[#This Row],[Código_Actividad]]="","",'Formulario PPGR1'!#REF!)</f>
        <v/>
      </c>
      <c r="F201" s="343" t="str">
        <f>IF(Tabla1[[#This Row],[Código_Actividad]]="","",'Formulario PPGR1'!#REF!)</f>
        <v/>
      </c>
      <c r="G201" s="344"/>
      <c r="H201" s="345" t="str">
        <f>IFERROR(VLOOKUP(Tabla1[[#This Row],[Código_Actividad]],'Formulario PPGR2'!$C$9:$D$1048576,2,FALSE),"")</f>
        <v/>
      </c>
      <c r="I201" s="346" t="str">
        <f>IFERROR(VLOOKUP(Tabla1[[#This Row],[Código_Actividad]],Tabla2[[Código]:[Total de Acciones ]],15,FALSE),"")</f>
        <v/>
      </c>
      <c r="J201" s="347"/>
      <c r="K201" s="348" t="str">
        <f>IFERROR(VLOOKUP($J201,LSIns!$B$5:$C$45,2,FALSE),"")</f>
        <v/>
      </c>
      <c r="L201" s="349"/>
      <c r="M201" s="348" t="str">
        <f>IFERROR(VLOOKUP($L201,#REF!,2,FALSE),"")</f>
        <v/>
      </c>
      <c r="N201" s="353"/>
      <c r="O201" s="199"/>
      <c r="P201" s="350">
        <f t="shared" si="3"/>
        <v>0</v>
      </c>
      <c r="Q201" s="351"/>
      <c r="R201" s="347"/>
      <c r="S201" s="56"/>
      <c r="T201" s="56"/>
    </row>
    <row r="202" spans="2:20" x14ac:dyDescent="0.25">
      <c r="B202" s="343" t="str">
        <f>IF(Tabla1[[#This Row],[Código_Actividad]]="","",CONCATENATE(Tabla1[[#This Row],[POA]],".",Tabla1[[#This Row],[SRS]],".",Tabla1[[#This Row],[AREA]],".",Tabla1[[#This Row],[TIPO]]))</f>
        <v/>
      </c>
      <c r="C202" s="343" t="str">
        <f>IF(Tabla1[[#This Row],[Código_Actividad]]="","",'Formulario PPGR1'!#REF!)</f>
        <v/>
      </c>
      <c r="D202" s="343" t="str">
        <f>IF(Tabla1[[#This Row],[Código_Actividad]]="","",'Formulario PPGR1'!#REF!)</f>
        <v/>
      </c>
      <c r="E202" s="343" t="str">
        <f>IF(Tabla1[[#This Row],[Código_Actividad]]="","",'Formulario PPGR1'!#REF!)</f>
        <v/>
      </c>
      <c r="F202" s="343" t="str">
        <f>IF(Tabla1[[#This Row],[Código_Actividad]]="","",'Formulario PPGR1'!#REF!)</f>
        <v/>
      </c>
      <c r="G202" s="344"/>
      <c r="H202" s="345" t="str">
        <f>IFERROR(VLOOKUP(Tabla1[[#This Row],[Código_Actividad]],'Formulario PPGR2'!$C$9:$D$1048576,2,FALSE),"")</f>
        <v/>
      </c>
      <c r="I202" s="346" t="str">
        <f>IFERROR(VLOOKUP(Tabla1[[#This Row],[Código_Actividad]],Tabla2[[Código]:[Total de Acciones ]],15,FALSE),"")</f>
        <v/>
      </c>
      <c r="J202" s="347"/>
      <c r="K202" s="348" t="str">
        <f>IFERROR(VLOOKUP($J202,LSIns!$B$5:$C$45,2,FALSE),"")</f>
        <v/>
      </c>
      <c r="L202" s="349"/>
      <c r="M202" s="348" t="str">
        <f>IFERROR(VLOOKUP($L202,#REF!,2,FALSE),"")</f>
        <v/>
      </c>
      <c r="N202" s="353"/>
      <c r="O202" s="199"/>
      <c r="P202" s="350">
        <f t="shared" si="3"/>
        <v>0</v>
      </c>
      <c r="Q202" s="351"/>
      <c r="R202" s="347"/>
      <c r="S202" s="56"/>
      <c r="T202" s="56"/>
    </row>
    <row r="203" spans="2:20" x14ac:dyDescent="0.25">
      <c r="B203" s="343" t="e">
        <f>IF(Tabla1[[#This Row],[Código_Actividad]]="","",CONCATENATE(Tabla1[[#This Row],[POA]],".",Tabla1[[#This Row],[SRS]],".",Tabla1[[#This Row],[AREA]],".",Tabla1[[#This Row],[TIPO]]))</f>
        <v>#REF!</v>
      </c>
      <c r="C203" s="343" t="e">
        <f>IF(Tabla1[[#This Row],[Código_Actividad]]="","",'Formulario PPGR1'!#REF!)</f>
        <v>#REF!</v>
      </c>
      <c r="D203" s="343" t="e">
        <f>IF(Tabla1[[#This Row],[Código_Actividad]]="","",'Formulario PPGR1'!#REF!)</f>
        <v>#REF!</v>
      </c>
      <c r="E203" s="343" t="e">
        <f>IF(Tabla1[[#This Row],[Código_Actividad]]="","",'Formulario PPGR1'!#REF!)</f>
        <v>#REF!</v>
      </c>
      <c r="F203" s="343" t="e">
        <f>IF(Tabla1[[#This Row],[Código_Actividad]]="","",'Formulario PPGR1'!#REF!)</f>
        <v>#REF!</v>
      </c>
      <c r="G203" s="344" t="s">
        <v>1418</v>
      </c>
      <c r="H203" s="345" t="str">
        <f>IFERROR(VLOOKUP(Tabla1[[#This Row],[Código_Actividad]],'Formulario PPGR2'!$C$9:$D$1048576,2,FALSE),"")</f>
        <v xml:space="preserve">Seguimiento de los avances de la implementacion del sistema logistico de transporte de muestras biológica </v>
      </c>
      <c r="I203" s="346">
        <f>IFERROR(VLOOKUP(Tabla1[[#This Row],[Código_Actividad]],Tabla2[[Código]:[Total de Acciones ]],15,FALSE),"")</f>
        <v>4</v>
      </c>
      <c r="J203" s="347" t="s">
        <v>1894</v>
      </c>
      <c r="K203" s="348" t="s">
        <v>1902</v>
      </c>
      <c r="L203" s="349"/>
      <c r="M203" s="348" t="s">
        <v>1893</v>
      </c>
      <c r="N203" s="355">
        <v>0.02</v>
      </c>
      <c r="O203" s="199">
        <v>250</v>
      </c>
      <c r="P203" s="350">
        <f t="shared" si="3"/>
        <v>5</v>
      </c>
      <c r="Q203" s="351" t="s">
        <v>2114</v>
      </c>
      <c r="R203" s="347" t="s">
        <v>923</v>
      </c>
      <c r="S203" s="56"/>
      <c r="T203" s="56"/>
    </row>
    <row r="204" spans="2:20" x14ac:dyDescent="0.25">
      <c r="B204" s="343" t="str">
        <f>IF(Tabla1[[#This Row],[Código_Actividad]]="","",CONCATENATE(Tabla1[[#This Row],[POA]],".",Tabla1[[#This Row],[SRS]],".",Tabla1[[#This Row],[AREA]],".",Tabla1[[#This Row],[TIPO]]))</f>
        <v/>
      </c>
      <c r="C204" s="343" t="str">
        <f>IF(Tabla1[[#This Row],[Código_Actividad]]="","",'Formulario PPGR1'!#REF!)</f>
        <v/>
      </c>
      <c r="D204" s="343" t="str">
        <f>IF(Tabla1[[#This Row],[Código_Actividad]]="","",'Formulario PPGR1'!#REF!)</f>
        <v/>
      </c>
      <c r="E204" s="343" t="str">
        <f>IF(Tabla1[[#This Row],[Código_Actividad]]="","",'Formulario PPGR1'!#REF!)</f>
        <v/>
      </c>
      <c r="F204" s="343" t="str">
        <f>IF(Tabla1[[#This Row],[Código_Actividad]]="","",'Formulario PPGR1'!#REF!)</f>
        <v/>
      </c>
      <c r="G204" s="344"/>
      <c r="H204" s="345" t="str">
        <f>IFERROR(VLOOKUP(Tabla1[[#This Row],[Código_Actividad]],'Formulario PPGR2'!$C$9:$D$1048576,2,FALSE),"")</f>
        <v/>
      </c>
      <c r="I204" s="346" t="str">
        <f>IFERROR(VLOOKUP(Tabla1[[#This Row],[Código_Actividad]],Tabla2[[Código]:[Total de Acciones ]],15,FALSE),"")</f>
        <v/>
      </c>
      <c r="J204" s="347" t="s">
        <v>1910</v>
      </c>
      <c r="K204" s="348" t="s">
        <v>1902</v>
      </c>
      <c r="L204" s="349"/>
      <c r="M204" s="348" t="s">
        <v>1906</v>
      </c>
      <c r="N204" s="355">
        <v>0.02</v>
      </c>
      <c r="O204" s="199">
        <v>648</v>
      </c>
      <c r="P204" s="350">
        <f t="shared" ref="P204:P267" si="4">+N204*O204</f>
        <v>12.96</v>
      </c>
      <c r="Q204" s="351" t="s">
        <v>2114</v>
      </c>
      <c r="R204" s="347" t="s">
        <v>925</v>
      </c>
      <c r="S204" s="56"/>
      <c r="T204" s="56"/>
    </row>
    <row r="205" spans="2:20" x14ac:dyDescent="0.25">
      <c r="B205" s="343" t="str">
        <f>IF(Tabla1[[#This Row],[Código_Actividad]]="","",CONCATENATE(Tabla1[[#This Row],[POA]],".",Tabla1[[#This Row],[SRS]],".",Tabla1[[#This Row],[AREA]],".",Tabla1[[#This Row],[TIPO]]))</f>
        <v/>
      </c>
      <c r="C205" s="343" t="str">
        <f>IF(Tabla1[[#This Row],[Código_Actividad]]="","",'Formulario PPGR1'!#REF!)</f>
        <v/>
      </c>
      <c r="D205" s="343" t="str">
        <f>IF(Tabla1[[#This Row],[Código_Actividad]]="","",'Formulario PPGR1'!#REF!)</f>
        <v/>
      </c>
      <c r="E205" s="343" t="str">
        <f>IF(Tabla1[[#This Row],[Código_Actividad]]="","",'Formulario PPGR1'!#REF!)</f>
        <v/>
      </c>
      <c r="F205" s="343" t="str">
        <f>IF(Tabla1[[#This Row],[Código_Actividad]]="","",'Formulario PPGR1'!#REF!)</f>
        <v/>
      </c>
      <c r="G205" s="344"/>
      <c r="H205" s="345" t="str">
        <f>IFERROR(VLOOKUP(Tabla1[[#This Row],[Código_Actividad]],'Formulario PPGR2'!$C$9:$D$1048576,2,FALSE),"")</f>
        <v/>
      </c>
      <c r="I205" s="346" t="str">
        <f>IFERROR(VLOOKUP(Tabla1[[#This Row],[Código_Actividad]],Tabla2[[Código]:[Total de Acciones ]],15,FALSE),"")</f>
        <v/>
      </c>
      <c r="J205" s="347" t="s">
        <v>1916</v>
      </c>
      <c r="K205" s="348" t="s">
        <v>1902</v>
      </c>
      <c r="L205" s="349"/>
      <c r="M205" s="348" t="s">
        <v>1917</v>
      </c>
      <c r="N205" s="353">
        <v>0.2</v>
      </c>
      <c r="O205" s="199">
        <v>84</v>
      </c>
      <c r="P205" s="350">
        <f t="shared" si="4"/>
        <v>16.8</v>
      </c>
      <c r="Q205" s="351" t="s">
        <v>2117</v>
      </c>
      <c r="R205" s="347" t="s">
        <v>925</v>
      </c>
      <c r="S205" s="56"/>
      <c r="T205" s="56"/>
    </row>
    <row r="206" spans="2:20" x14ac:dyDescent="0.25">
      <c r="B206" s="343" t="str">
        <f>IF(Tabla1[[#This Row],[Código_Actividad]]="","",CONCATENATE(Tabla1[[#This Row],[POA]],".",Tabla1[[#This Row],[SRS]],".",Tabla1[[#This Row],[AREA]],".",Tabla1[[#This Row],[TIPO]]))</f>
        <v/>
      </c>
      <c r="C206" s="343" t="str">
        <f>IF(Tabla1[[#This Row],[Código_Actividad]]="","",'Formulario PPGR1'!#REF!)</f>
        <v/>
      </c>
      <c r="D206" s="343" t="str">
        <f>IF(Tabla1[[#This Row],[Código_Actividad]]="","",'Formulario PPGR1'!#REF!)</f>
        <v/>
      </c>
      <c r="E206" s="343" t="str">
        <f>IF(Tabla1[[#This Row],[Código_Actividad]]="","",'Formulario PPGR1'!#REF!)</f>
        <v/>
      </c>
      <c r="F206" s="343" t="str">
        <f>IF(Tabla1[[#This Row],[Código_Actividad]]="","",'Formulario PPGR1'!#REF!)</f>
        <v/>
      </c>
      <c r="G206" s="344"/>
      <c r="H206" s="345" t="str">
        <f>IFERROR(VLOOKUP(Tabla1[[#This Row],[Código_Actividad]],'Formulario PPGR2'!$C$9:$D$1048576,2,FALSE),"")</f>
        <v/>
      </c>
      <c r="I206" s="346" t="str">
        <f>IFERROR(VLOOKUP(Tabla1[[#This Row],[Código_Actividad]],Tabla2[[Código]:[Total de Acciones ]],15,FALSE),"")</f>
        <v/>
      </c>
      <c r="J206" s="347" t="s">
        <v>1922</v>
      </c>
      <c r="K206" s="348" t="s">
        <v>1902</v>
      </c>
      <c r="L206" s="349"/>
      <c r="M206" s="348" t="s">
        <v>1915</v>
      </c>
      <c r="N206" s="353">
        <v>8</v>
      </c>
      <c r="O206" s="199">
        <v>190</v>
      </c>
      <c r="P206" s="350">
        <f t="shared" si="4"/>
        <v>1520</v>
      </c>
      <c r="Q206" s="351" t="s">
        <v>2116</v>
      </c>
      <c r="R206" s="347" t="s">
        <v>925</v>
      </c>
      <c r="S206" s="56"/>
      <c r="T206" s="56"/>
    </row>
    <row r="207" spans="2:20" x14ac:dyDescent="0.25">
      <c r="B207" s="343" t="str">
        <f>IF(Tabla1[[#This Row],[Código_Actividad]]="","",CONCATENATE(Tabla1[[#This Row],[POA]],".",Tabla1[[#This Row],[SRS]],".",Tabla1[[#This Row],[AREA]],".",Tabla1[[#This Row],[TIPO]]))</f>
        <v/>
      </c>
      <c r="C207" s="343" t="str">
        <f>IF(Tabla1[[#This Row],[Código_Actividad]]="","",'Formulario PPGR1'!#REF!)</f>
        <v/>
      </c>
      <c r="D207" s="343" t="str">
        <f>IF(Tabla1[[#This Row],[Código_Actividad]]="","",'Formulario PPGR1'!#REF!)</f>
        <v/>
      </c>
      <c r="E207" s="343" t="str">
        <f>IF(Tabla1[[#This Row],[Código_Actividad]]="","",'Formulario PPGR1'!#REF!)</f>
        <v/>
      </c>
      <c r="F207" s="343" t="str">
        <f>IF(Tabla1[[#This Row],[Código_Actividad]]="","",'Formulario PPGR1'!#REF!)</f>
        <v/>
      </c>
      <c r="G207" s="344"/>
      <c r="H207" s="345" t="str">
        <f>IFERROR(VLOOKUP(Tabla1[[#This Row],[Código_Actividad]],'Formulario PPGR2'!$C$9:$D$1048576,2,FALSE),"")</f>
        <v/>
      </c>
      <c r="I207" s="346" t="str">
        <f>IFERROR(VLOOKUP(Tabla1[[#This Row],[Código_Actividad]],Tabla2[[Código]:[Total de Acciones ]],15,FALSE),"")</f>
        <v/>
      </c>
      <c r="J207" s="347"/>
      <c r="K207" s="348" t="str">
        <f>IFERROR(VLOOKUP($J207,LSIns!$B$5:$C$45,2,FALSE),"")</f>
        <v/>
      </c>
      <c r="L207" s="349"/>
      <c r="M207" s="348" t="str">
        <f>IFERROR(VLOOKUP($L207,#REF!,2,FALSE),"")</f>
        <v/>
      </c>
      <c r="N207" s="353"/>
      <c r="O207" s="199"/>
      <c r="P207" s="350">
        <f t="shared" si="4"/>
        <v>0</v>
      </c>
      <c r="Q207" s="351"/>
      <c r="R207" s="347"/>
      <c r="S207" s="56"/>
      <c r="T207" s="56"/>
    </row>
    <row r="208" spans="2:20" x14ac:dyDescent="0.25">
      <c r="B208" s="343" t="e">
        <f>IF(Tabla1[[#This Row],[Código_Actividad]]="","",CONCATENATE(Tabla1[[#This Row],[POA]],".",Tabla1[[#This Row],[SRS]],".",Tabla1[[#This Row],[AREA]],".",Tabla1[[#This Row],[TIPO]]))</f>
        <v>#REF!</v>
      </c>
      <c r="C208" s="343" t="e">
        <f>IF(Tabla1[[#This Row],[Código_Actividad]]="","",'Formulario PPGR1'!#REF!)</f>
        <v>#REF!</v>
      </c>
      <c r="D208" s="343" t="e">
        <f>IF(Tabla1[[#This Row],[Código_Actividad]]="","",'Formulario PPGR1'!#REF!)</f>
        <v>#REF!</v>
      </c>
      <c r="E208" s="343" t="e">
        <f>IF(Tabla1[[#This Row],[Código_Actividad]]="","",'Formulario PPGR1'!#REF!)</f>
        <v>#REF!</v>
      </c>
      <c r="F208" s="343" t="e">
        <f>IF(Tabla1[[#This Row],[Código_Actividad]]="","",'Formulario PPGR1'!#REF!)</f>
        <v>#REF!</v>
      </c>
      <c r="G208" s="344" t="s">
        <v>1419</v>
      </c>
      <c r="H208" s="345" t="str">
        <f>IFERROR(VLOOKUP(Tabla1[[#This Row],[Código_Actividad]],'Formulario PPGR2'!$C$9:$D$1048576,2,FALSE),"")</f>
        <v xml:space="preserve">Visitas de supervisión de la prestación de  la  servicios en los laboratorios que realizan pruebas especiales de VIH (CD4, CV y ADN-PCR) </v>
      </c>
      <c r="I208" s="346">
        <f>IFERROR(VLOOKUP(Tabla1[[#This Row],[Código_Actividad]],Tabla2[[Código]:[Total de Acciones ]],15,FALSE),"")</f>
        <v>4</v>
      </c>
      <c r="J208" s="347" t="s">
        <v>1894</v>
      </c>
      <c r="K208" s="348" t="s">
        <v>1902</v>
      </c>
      <c r="L208" s="349"/>
      <c r="M208" s="348" t="s">
        <v>1893</v>
      </c>
      <c r="N208" s="355">
        <v>0.03</v>
      </c>
      <c r="O208" s="199">
        <v>250</v>
      </c>
      <c r="P208" s="350">
        <f t="shared" si="4"/>
        <v>7.5</v>
      </c>
      <c r="Q208" s="351" t="s">
        <v>2114</v>
      </c>
      <c r="R208" s="347" t="s">
        <v>923</v>
      </c>
      <c r="S208" s="56"/>
      <c r="T208" s="56"/>
    </row>
    <row r="209" spans="2:20" x14ac:dyDescent="0.25">
      <c r="B209" s="343" t="str">
        <f>IF(Tabla1[[#This Row],[Código_Actividad]]="","",CONCATENATE(Tabla1[[#This Row],[POA]],".",Tabla1[[#This Row],[SRS]],".",Tabla1[[#This Row],[AREA]],".",Tabla1[[#This Row],[TIPO]]))</f>
        <v/>
      </c>
      <c r="C209" s="343" t="str">
        <f>IF(Tabla1[[#This Row],[Código_Actividad]]="","",'Formulario PPGR1'!#REF!)</f>
        <v/>
      </c>
      <c r="D209" s="343" t="str">
        <f>IF(Tabla1[[#This Row],[Código_Actividad]]="","",'Formulario PPGR1'!#REF!)</f>
        <v/>
      </c>
      <c r="E209" s="343" t="str">
        <f>IF(Tabla1[[#This Row],[Código_Actividad]]="","",'Formulario PPGR1'!#REF!)</f>
        <v/>
      </c>
      <c r="F209" s="343" t="str">
        <f>IF(Tabla1[[#This Row],[Código_Actividad]]="","",'Formulario PPGR1'!#REF!)</f>
        <v/>
      </c>
      <c r="G209" s="344"/>
      <c r="H209" s="345" t="str">
        <f>IFERROR(VLOOKUP(Tabla1[[#This Row],[Código_Actividad]],'Formulario PPGR2'!$C$9:$D$1048576,2,FALSE),"")</f>
        <v/>
      </c>
      <c r="I209" s="346" t="str">
        <f>IFERROR(VLOOKUP(Tabla1[[#This Row],[Código_Actividad]],Tabla2[[Código]:[Total de Acciones ]],15,FALSE),"")</f>
        <v/>
      </c>
      <c r="J209" s="347" t="s">
        <v>1910</v>
      </c>
      <c r="K209" s="348" t="s">
        <v>1902</v>
      </c>
      <c r="L209" s="349"/>
      <c r="M209" s="348" t="s">
        <v>1906</v>
      </c>
      <c r="N209" s="355">
        <v>0.03</v>
      </c>
      <c r="O209" s="199">
        <v>648</v>
      </c>
      <c r="P209" s="350">
        <f t="shared" si="4"/>
        <v>19.439999999999998</v>
      </c>
      <c r="Q209" s="351" t="s">
        <v>2114</v>
      </c>
      <c r="R209" s="347" t="s">
        <v>925</v>
      </c>
      <c r="S209" s="56"/>
      <c r="T209" s="56"/>
    </row>
    <row r="210" spans="2:20" x14ac:dyDescent="0.25">
      <c r="B210" s="343" t="str">
        <f>IF(Tabla1[[#This Row],[Código_Actividad]]="","",CONCATENATE(Tabla1[[#This Row],[POA]],".",Tabla1[[#This Row],[SRS]],".",Tabla1[[#This Row],[AREA]],".",Tabla1[[#This Row],[TIPO]]))</f>
        <v/>
      </c>
      <c r="C210" s="343" t="str">
        <f>IF(Tabla1[[#This Row],[Código_Actividad]]="","",'Formulario PPGR1'!#REF!)</f>
        <v/>
      </c>
      <c r="D210" s="343" t="str">
        <f>IF(Tabla1[[#This Row],[Código_Actividad]]="","",'Formulario PPGR1'!#REF!)</f>
        <v/>
      </c>
      <c r="E210" s="343" t="str">
        <f>IF(Tabla1[[#This Row],[Código_Actividad]]="","",'Formulario PPGR1'!#REF!)</f>
        <v/>
      </c>
      <c r="F210" s="343" t="str">
        <f>IF(Tabla1[[#This Row],[Código_Actividad]]="","",'Formulario PPGR1'!#REF!)</f>
        <v/>
      </c>
      <c r="G210" s="344"/>
      <c r="H210" s="345" t="str">
        <f>IFERROR(VLOOKUP(Tabla1[[#This Row],[Código_Actividad]],'Formulario PPGR2'!$C$9:$D$1048576,2,FALSE),"")</f>
        <v/>
      </c>
      <c r="I210" s="346" t="str">
        <f>IFERROR(VLOOKUP(Tabla1[[#This Row],[Código_Actividad]],Tabla2[[Código]:[Total de Acciones ]],15,FALSE),"")</f>
        <v/>
      </c>
      <c r="J210" s="347" t="s">
        <v>1916</v>
      </c>
      <c r="K210" s="348" t="s">
        <v>1902</v>
      </c>
      <c r="L210" s="349"/>
      <c r="M210" s="348" t="s">
        <v>1917</v>
      </c>
      <c r="N210" s="353">
        <v>0.3</v>
      </c>
      <c r="O210" s="199">
        <v>84</v>
      </c>
      <c r="P210" s="350">
        <f t="shared" si="4"/>
        <v>25.2</v>
      </c>
      <c r="Q210" s="351" t="s">
        <v>2117</v>
      </c>
      <c r="R210" s="347" t="s">
        <v>925</v>
      </c>
      <c r="S210" s="56"/>
      <c r="T210" s="56"/>
    </row>
    <row r="211" spans="2:20" x14ac:dyDescent="0.25">
      <c r="B211" s="343" t="str">
        <f>IF(Tabla1[[#This Row],[Código_Actividad]]="","",CONCATENATE(Tabla1[[#This Row],[POA]],".",Tabla1[[#This Row],[SRS]],".",Tabla1[[#This Row],[AREA]],".",Tabla1[[#This Row],[TIPO]]))</f>
        <v/>
      </c>
      <c r="C211" s="343" t="str">
        <f>IF(Tabla1[[#This Row],[Código_Actividad]]="","",'Formulario PPGR1'!#REF!)</f>
        <v/>
      </c>
      <c r="D211" s="343" t="str">
        <f>IF(Tabla1[[#This Row],[Código_Actividad]]="","",'Formulario PPGR1'!#REF!)</f>
        <v/>
      </c>
      <c r="E211" s="343" t="str">
        <f>IF(Tabla1[[#This Row],[Código_Actividad]]="","",'Formulario PPGR1'!#REF!)</f>
        <v/>
      </c>
      <c r="F211" s="343" t="str">
        <f>IF(Tabla1[[#This Row],[Código_Actividad]]="","",'Formulario PPGR1'!#REF!)</f>
        <v/>
      </c>
      <c r="G211" s="344"/>
      <c r="H211" s="345" t="str">
        <f>IFERROR(VLOOKUP(Tabla1[[#This Row],[Código_Actividad]],'Formulario PPGR2'!$C$9:$D$1048576,2,FALSE),"")</f>
        <v/>
      </c>
      <c r="I211" s="346" t="str">
        <f>IFERROR(VLOOKUP(Tabla1[[#This Row],[Código_Actividad]],Tabla2[[Código]:[Total de Acciones ]],15,FALSE),"")</f>
        <v/>
      </c>
      <c r="J211" s="347" t="s">
        <v>1922</v>
      </c>
      <c r="K211" s="348" t="s">
        <v>1902</v>
      </c>
      <c r="L211" s="349"/>
      <c r="M211" s="348" t="s">
        <v>1915</v>
      </c>
      <c r="N211" s="344">
        <v>10</v>
      </c>
      <c r="O211" s="199">
        <v>190</v>
      </c>
      <c r="P211" s="350">
        <f t="shared" si="4"/>
        <v>1900</v>
      </c>
      <c r="Q211" s="351" t="s">
        <v>2116</v>
      </c>
      <c r="R211" s="347" t="s">
        <v>925</v>
      </c>
      <c r="S211" s="56"/>
      <c r="T211" s="56"/>
    </row>
    <row r="212" spans="2:20" x14ac:dyDescent="0.25">
      <c r="B212" s="343" t="str">
        <f>IF(Tabla1[[#This Row],[Código_Actividad]]="","",CONCATENATE(Tabla1[[#This Row],[POA]],".",Tabla1[[#This Row],[SRS]],".",Tabla1[[#This Row],[AREA]],".",Tabla1[[#This Row],[TIPO]]))</f>
        <v/>
      </c>
      <c r="C212" s="343" t="str">
        <f>IF(Tabla1[[#This Row],[Código_Actividad]]="","",'Formulario PPGR1'!#REF!)</f>
        <v/>
      </c>
      <c r="D212" s="343" t="str">
        <f>IF(Tabla1[[#This Row],[Código_Actividad]]="","",'Formulario PPGR1'!#REF!)</f>
        <v/>
      </c>
      <c r="E212" s="343" t="str">
        <f>IF(Tabla1[[#This Row],[Código_Actividad]]="","",'Formulario PPGR1'!#REF!)</f>
        <v/>
      </c>
      <c r="F212" s="343" t="str">
        <f>IF(Tabla1[[#This Row],[Código_Actividad]]="","",'Formulario PPGR1'!#REF!)</f>
        <v/>
      </c>
      <c r="G212" s="344"/>
      <c r="H212" s="345" t="str">
        <f>IFERROR(VLOOKUP(Tabla1[[#This Row],[Código_Actividad]],'Formulario PPGR2'!$C$9:$D$1048576,2,FALSE),"")</f>
        <v/>
      </c>
      <c r="I212" s="346" t="str">
        <f>IFERROR(VLOOKUP(Tabla1[[#This Row],[Código_Actividad]],Tabla2[[Código]:[Total de Acciones ]],15,FALSE),"")</f>
        <v/>
      </c>
      <c r="J212" s="347"/>
      <c r="K212" s="348" t="str">
        <f>IFERROR(VLOOKUP($J212,LSIns!$B$5:$C$45,2,FALSE),"")</f>
        <v/>
      </c>
      <c r="L212" s="349"/>
      <c r="M212" s="348" t="str">
        <f>IFERROR(VLOOKUP($L212,#REF!,2,FALSE),"")</f>
        <v/>
      </c>
      <c r="N212" s="353"/>
      <c r="O212" s="199"/>
      <c r="P212" s="350">
        <f t="shared" si="4"/>
        <v>0</v>
      </c>
      <c r="Q212" s="351"/>
      <c r="R212" s="347"/>
      <c r="S212" s="56"/>
      <c r="T212" s="56"/>
    </row>
    <row r="213" spans="2:20" x14ac:dyDescent="0.25">
      <c r="B213" s="343" t="e">
        <f>IF(Tabla1[[#This Row],[Código_Actividad]]="","",CONCATENATE(Tabla1[[#This Row],[POA]],".",Tabla1[[#This Row],[SRS]],".",Tabla1[[#This Row],[AREA]],".",Tabla1[[#This Row],[TIPO]]))</f>
        <v>#REF!</v>
      </c>
      <c r="C213" s="343" t="e">
        <f>IF(Tabla1[[#This Row],[Código_Actividad]]="","",'Formulario PPGR1'!#REF!)</f>
        <v>#REF!</v>
      </c>
      <c r="D213" s="343" t="e">
        <f>IF(Tabla1[[#This Row],[Código_Actividad]]="","",'Formulario PPGR1'!#REF!)</f>
        <v>#REF!</v>
      </c>
      <c r="E213" s="343" t="e">
        <f>IF(Tabla1[[#This Row],[Código_Actividad]]="","",'Formulario PPGR1'!#REF!)</f>
        <v>#REF!</v>
      </c>
      <c r="F213" s="343" t="e">
        <f>IF(Tabla1[[#This Row],[Código_Actividad]]="","",'Formulario PPGR1'!#REF!)</f>
        <v>#REF!</v>
      </c>
      <c r="G213" s="344" t="s">
        <v>1420</v>
      </c>
      <c r="H213" s="345" t="str">
        <f>IFERROR(VLOOKUP(Tabla1[[#This Row],[Código_Actividad]],'Formulario PPGR2'!$C$9:$D$1048576,2,FALSE),"")</f>
        <v xml:space="preserve">Supervisión de la calidad del dato acentado en el Sistema de Registro Nominal de VIH (SIRENP-VIH) en EESS </v>
      </c>
      <c r="I213" s="346">
        <f>IFERROR(VLOOKUP(Tabla1[[#This Row],[Código_Actividad]],Tabla2[[Código]:[Total de Acciones ]],15,FALSE),"")</f>
        <v>4</v>
      </c>
      <c r="J213" s="347" t="s">
        <v>1894</v>
      </c>
      <c r="K213" s="348" t="s">
        <v>1902</v>
      </c>
      <c r="L213" s="349"/>
      <c r="M213" s="348" t="s">
        <v>1893</v>
      </c>
      <c r="N213" s="355">
        <v>0.04</v>
      </c>
      <c r="O213" s="199">
        <v>250</v>
      </c>
      <c r="P213" s="350">
        <f t="shared" si="4"/>
        <v>10</v>
      </c>
      <c r="Q213" s="351" t="s">
        <v>2114</v>
      </c>
      <c r="R213" s="347" t="s">
        <v>923</v>
      </c>
      <c r="S213" s="56"/>
      <c r="T213" s="56"/>
    </row>
    <row r="214" spans="2:20" x14ac:dyDescent="0.25">
      <c r="B214" s="343" t="str">
        <f>IF(Tabla1[[#This Row],[Código_Actividad]]="","",CONCATENATE(Tabla1[[#This Row],[POA]],".",Tabla1[[#This Row],[SRS]],".",Tabla1[[#This Row],[AREA]],".",Tabla1[[#This Row],[TIPO]]))</f>
        <v/>
      </c>
      <c r="C214" s="343" t="str">
        <f>IF(Tabla1[[#This Row],[Código_Actividad]]="","",'Formulario PPGR1'!#REF!)</f>
        <v/>
      </c>
      <c r="D214" s="343" t="str">
        <f>IF(Tabla1[[#This Row],[Código_Actividad]]="","",'Formulario PPGR1'!#REF!)</f>
        <v/>
      </c>
      <c r="E214" s="343" t="str">
        <f>IF(Tabla1[[#This Row],[Código_Actividad]]="","",'Formulario PPGR1'!#REF!)</f>
        <v/>
      </c>
      <c r="F214" s="343" t="str">
        <f>IF(Tabla1[[#This Row],[Código_Actividad]]="","",'Formulario PPGR1'!#REF!)</f>
        <v/>
      </c>
      <c r="G214" s="344"/>
      <c r="H214" s="345" t="str">
        <f>IFERROR(VLOOKUP(Tabla1[[#This Row],[Código_Actividad]],'Formulario PPGR2'!$C$9:$D$1048576,2,FALSE),"")</f>
        <v/>
      </c>
      <c r="I214" s="346" t="str">
        <f>IFERROR(VLOOKUP(Tabla1[[#This Row],[Código_Actividad]],Tabla2[[Código]:[Total de Acciones ]],15,FALSE),"")</f>
        <v/>
      </c>
      <c r="J214" s="347" t="s">
        <v>1910</v>
      </c>
      <c r="K214" s="348" t="s">
        <v>1902</v>
      </c>
      <c r="L214" s="349"/>
      <c r="M214" s="348" t="s">
        <v>1906</v>
      </c>
      <c r="N214" s="355">
        <v>0.04</v>
      </c>
      <c r="O214" s="199">
        <v>648</v>
      </c>
      <c r="P214" s="350">
        <f t="shared" si="4"/>
        <v>25.92</v>
      </c>
      <c r="Q214" s="351" t="s">
        <v>2114</v>
      </c>
      <c r="R214" s="347" t="s">
        <v>925</v>
      </c>
      <c r="S214" s="56"/>
      <c r="T214" s="56"/>
    </row>
    <row r="215" spans="2:20" x14ac:dyDescent="0.25">
      <c r="B215" s="343" t="str">
        <f>IF(Tabla1[[#This Row],[Código_Actividad]]="","",CONCATENATE(Tabla1[[#This Row],[POA]],".",Tabla1[[#This Row],[SRS]],".",Tabla1[[#This Row],[AREA]],".",Tabla1[[#This Row],[TIPO]]))</f>
        <v/>
      </c>
      <c r="C215" s="343" t="str">
        <f>IF(Tabla1[[#This Row],[Código_Actividad]]="","",'Formulario PPGR1'!#REF!)</f>
        <v/>
      </c>
      <c r="D215" s="343" t="str">
        <f>IF(Tabla1[[#This Row],[Código_Actividad]]="","",'Formulario PPGR1'!#REF!)</f>
        <v/>
      </c>
      <c r="E215" s="343" t="str">
        <f>IF(Tabla1[[#This Row],[Código_Actividad]]="","",'Formulario PPGR1'!#REF!)</f>
        <v/>
      </c>
      <c r="F215" s="343" t="str">
        <f>IF(Tabla1[[#This Row],[Código_Actividad]]="","",'Formulario PPGR1'!#REF!)</f>
        <v/>
      </c>
      <c r="G215" s="344"/>
      <c r="H215" s="345" t="str">
        <f>IFERROR(VLOOKUP(Tabla1[[#This Row],[Código_Actividad]],'Formulario PPGR2'!$C$9:$D$1048576,2,FALSE),"")</f>
        <v/>
      </c>
      <c r="I215" s="346" t="str">
        <f>IFERROR(VLOOKUP(Tabla1[[#This Row],[Código_Actividad]],Tabla2[[Código]:[Total de Acciones ]],15,FALSE),"")</f>
        <v/>
      </c>
      <c r="J215" s="347" t="s">
        <v>1916</v>
      </c>
      <c r="K215" s="348" t="s">
        <v>1902</v>
      </c>
      <c r="L215" s="349"/>
      <c r="M215" s="348" t="s">
        <v>1917</v>
      </c>
      <c r="N215" s="353">
        <v>0.4</v>
      </c>
      <c r="O215" s="199">
        <v>84</v>
      </c>
      <c r="P215" s="350">
        <f t="shared" si="4"/>
        <v>33.6</v>
      </c>
      <c r="Q215" s="351" t="s">
        <v>2117</v>
      </c>
      <c r="R215" s="347" t="s">
        <v>925</v>
      </c>
      <c r="S215" s="56"/>
      <c r="T215" s="56"/>
    </row>
    <row r="216" spans="2:20" x14ac:dyDescent="0.25">
      <c r="B216" s="343" t="str">
        <f>IF(Tabla1[[#This Row],[Código_Actividad]]="","",CONCATENATE(Tabla1[[#This Row],[POA]],".",Tabla1[[#This Row],[SRS]],".",Tabla1[[#This Row],[AREA]],".",Tabla1[[#This Row],[TIPO]]))</f>
        <v/>
      </c>
      <c r="C216" s="343" t="str">
        <f>IF(Tabla1[[#This Row],[Código_Actividad]]="","",'Formulario PPGR1'!#REF!)</f>
        <v/>
      </c>
      <c r="D216" s="343" t="str">
        <f>IF(Tabla1[[#This Row],[Código_Actividad]]="","",'Formulario PPGR1'!#REF!)</f>
        <v/>
      </c>
      <c r="E216" s="343" t="str">
        <f>IF(Tabla1[[#This Row],[Código_Actividad]]="","",'Formulario PPGR1'!#REF!)</f>
        <v/>
      </c>
      <c r="F216" s="343" t="str">
        <f>IF(Tabla1[[#This Row],[Código_Actividad]]="","",'Formulario PPGR1'!#REF!)</f>
        <v/>
      </c>
      <c r="G216" s="344"/>
      <c r="H216" s="345" t="str">
        <f>IFERROR(VLOOKUP(Tabla1[[#This Row],[Código_Actividad]],'Formulario PPGR2'!$C$9:$D$1048576,2,FALSE),"")</f>
        <v/>
      </c>
      <c r="I216" s="346" t="str">
        <f>IFERROR(VLOOKUP(Tabla1[[#This Row],[Código_Actividad]],Tabla2[[Código]:[Total de Acciones ]],15,FALSE),"")</f>
        <v/>
      </c>
      <c r="J216" s="347" t="s">
        <v>1922</v>
      </c>
      <c r="K216" s="348" t="s">
        <v>1902</v>
      </c>
      <c r="L216" s="349"/>
      <c r="M216" s="348" t="s">
        <v>1915</v>
      </c>
      <c r="N216" s="353">
        <v>12</v>
      </c>
      <c r="O216" s="199">
        <v>190</v>
      </c>
      <c r="P216" s="350">
        <f t="shared" si="4"/>
        <v>2280</v>
      </c>
      <c r="Q216" s="351" t="s">
        <v>2116</v>
      </c>
      <c r="R216" s="347" t="s">
        <v>925</v>
      </c>
      <c r="S216" s="56"/>
      <c r="T216" s="56"/>
    </row>
    <row r="217" spans="2:20" x14ac:dyDescent="0.25">
      <c r="B217" s="343" t="str">
        <f>IF(Tabla1[[#This Row],[Código_Actividad]]="","",CONCATENATE(Tabla1[[#This Row],[POA]],".",Tabla1[[#This Row],[SRS]],".",Tabla1[[#This Row],[AREA]],".",Tabla1[[#This Row],[TIPO]]))</f>
        <v/>
      </c>
      <c r="C217" s="343" t="str">
        <f>IF(Tabla1[[#This Row],[Código_Actividad]]="","",'Formulario PPGR1'!#REF!)</f>
        <v/>
      </c>
      <c r="D217" s="343" t="str">
        <f>IF(Tabla1[[#This Row],[Código_Actividad]]="","",'Formulario PPGR1'!#REF!)</f>
        <v/>
      </c>
      <c r="E217" s="343" t="str">
        <f>IF(Tabla1[[#This Row],[Código_Actividad]]="","",'Formulario PPGR1'!#REF!)</f>
        <v/>
      </c>
      <c r="F217" s="343" t="str">
        <f>IF(Tabla1[[#This Row],[Código_Actividad]]="","",'Formulario PPGR1'!#REF!)</f>
        <v/>
      </c>
      <c r="G217" s="344"/>
      <c r="H217" s="345" t="str">
        <f>IFERROR(VLOOKUP(Tabla1[[#This Row],[Código_Actividad]],'Formulario PPGR2'!$C$9:$D$1048576,2,FALSE),"")</f>
        <v/>
      </c>
      <c r="I217" s="346" t="str">
        <f>IFERROR(VLOOKUP(Tabla1[[#This Row],[Código_Actividad]],Tabla2[[Código]:[Total de Acciones ]],15,FALSE),"")</f>
        <v/>
      </c>
      <c r="J217" s="347"/>
      <c r="K217" s="348" t="str">
        <f>IFERROR(VLOOKUP($J217,LSIns!$B$5:$C$45,2,FALSE),"")</f>
        <v/>
      </c>
      <c r="L217" s="349"/>
      <c r="M217" s="348" t="str">
        <f>IFERROR(VLOOKUP($L217,#REF!,2,FALSE),"")</f>
        <v/>
      </c>
      <c r="N217" s="353"/>
      <c r="O217" s="199"/>
      <c r="P217" s="350">
        <f t="shared" si="4"/>
        <v>0</v>
      </c>
      <c r="Q217" s="351"/>
      <c r="R217" s="347"/>
      <c r="S217" s="56"/>
      <c r="T217" s="56"/>
    </row>
    <row r="218" spans="2:20" x14ac:dyDescent="0.25">
      <c r="B218" s="343" t="e">
        <f>IF(Tabla1[[#This Row],[Código_Actividad]]="","",CONCATENATE(Tabla1[[#This Row],[POA]],".",Tabla1[[#This Row],[SRS]],".",Tabla1[[#This Row],[AREA]],".",Tabla1[[#This Row],[TIPO]]))</f>
        <v>#REF!</v>
      </c>
      <c r="C218" s="343" t="e">
        <f>IF(Tabla1[[#This Row],[Código_Actividad]]="","",'Formulario PPGR1'!#REF!)</f>
        <v>#REF!</v>
      </c>
      <c r="D218" s="343" t="e">
        <f>IF(Tabla1[[#This Row],[Código_Actividad]]="","",'Formulario PPGR1'!#REF!)</f>
        <v>#REF!</v>
      </c>
      <c r="E218" s="343" t="e">
        <f>IF(Tabla1[[#This Row],[Código_Actividad]]="","",'Formulario PPGR1'!#REF!)</f>
        <v>#REF!</v>
      </c>
      <c r="F218" s="343" t="e">
        <f>IF(Tabla1[[#This Row],[Código_Actividad]]="","",'Formulario PPGR1'!#REF!)</f>
        <v>#REF!</v>
      </c>
      <c r="G218" s="344" t="s">
        <v>1421</v>
      </c>
      <c r="H218" s="345" t="str">
        <f>IFERROR(VLOOKUP(Tabla1[[#This Row],[Código_Actividad]],'Formulario PPGR2'!$C$9:$D$1048576,2,FALSE),"")</f>
        <v>Seguimiento a la oferta de los servicios diagnósticos en CEAS y Centros Diagnósticos</v>
      </c>
      <c r="I218" s="346">
        <f>IFERROR(VLOOKUP(Tabla1[[#This Row],[Código_Actividad]],Tabla2[[Código]:[Total de Acciones ]],15,FALSE),"")</f>
        <v>4</v>
      </c>
      <c r="J218" s="347" t="s">
        <v>1894</v>
      </c>
      <c r="K218" s="348" t="s">
        <v>1902</v>
      </c>
      <c r="L218" s="349"/>
      <c r="M218" s="348" t="s">
        <v>1893</v>
      </c>
      <c r="N218" s="344">
        <v>1</v>
      </c>
      <c r="O218" s="199">
        <v>250</v>
      </c>
      <c r="P218" s="350">
        <f t="shared" si="4"/>
        <v>250</v>
      </c>
      <c r="Q218" s="351" t="s">
        <v>2114</v>
      </c>
      <c r="R218" s="347" t="s">
        <v>923</v>
      </c>
      <c r="S218" s="56"/>
      <c r="T218" s="56"/>
    </row>
    <row r="219" spans="2:20" x14ac:dyDescent="0.25">
      <c r="B219" s="343" t="str">
        <f>IF(Tabla1[[#This Row],[Código_Actividad]]="","",CONCATENATE(Tabla1[[#This Row],[POA]],".",Tabla1[[#This Row],[SRS]],".",Tabla1[[#This Row],[AREA]],".",Tabla1[[#This Row],[TIPO]]))</f>
        <v/>
      </c>
      <c r="C219" s="343" t="str">
        <f>IF(Tabla1[[#This Row],[Código_Actividad]]="","",'Formulario PPGR1'!#REF!)</f>
        <v/>
      </c>
      <c r="D219" s="343" t="str">
        <f>IF(Tabla1[[#This Row],[Código_Actividad]]="","",'Formulario PPGR1'!#REF!)</f>
        <v/>
      </c>
      <c r="E219" s="343" t="str">
        <f>IF(Tabla1[[#This Row],[Código_Actividad]]="","",'Formulario PPGR1'!#REF!)</f>
        <v/>
      </c>
      <c r="F219" s="343" t="str">
        <f>IF(Tabla1[[#This Row],[Código_Actividad]]="","",'Formulario PPGR1'!#REF!)</f>
        <v/>
      </c>
      <c r="G219" s="344"/>
      <c r="H219" s="345" t="str">
        <f>IFERROR(VLOOKUP(Tabla1[[#This Row],[Código_Actividad]],'Formulario PPGR2'!$C$9:$D$1048576,2,FALSE),"")</f>
        <v/>
      </c>
      <c r="I219" s="346" t="str">
        <f>IFERROR(VLOOKUP(Tabla1[[#This Row],[Código_Actividad]],Tabla2[[Código]:[Total de Acciones ]],15,FALSE),"")</f>
        <v/>
      </c>
      <c r="J219" s="347" t="s">
        <v>1910</v>
      </c>
      <c r="K219" s="348" t="s">
        <v>1902</v>
      </c>
      <c r="L219" s="349"/>
      <c r="M219" s="348" t="s">
        <v>1906</v>
      </c>
      <c r="N219" s="344">
        <v>1</v>
      </c>
      <c r="O219" s="199">
        <v>648</v>
      </c>
      <c r="P219" s="350">
        <f t="shared" si="4"/>
        <v>648</v>
      </c>
      <c r="Q219" s="351" t="s">
        <v>2114</v>
      </c>
      <c r="R219" s="347" t="s">
        <v>925</v>
      </c>
      <c r="S219" s="56"/>
      <c r="T219" s="56"/>
    </row>
    <row r="220" spans="2:20" x14ac:dyDescent="0.25">
      <c r="B220" s="343" t="str">
        <f>IF(Tabla1[[#This Row],[Código_Actividad]]="","",CONCATENATE(Tabla1[[#This Row],[POA]],".",Tabla1[[#This Row],[SRS]],".",Tabla1[[#This Row],[AREA]],".",Tabla1[[#This Row],[TIPO]]))</f>
        <v/>
      </c>
      <c r="C220" s="343" t="str">
        <f>IF(Tabla1[[#This Row],[Código_Actividad]]="","",'Formulario PPGR1'!#REF!)</f>
        <v/>
      </c>
      <c r="D220" s="343" t="str">
        <f>IF(Tabla1[[#This Row],[Código_Actividad]]="","",'Formulario PPGR1'!#REF!)</f>
        <v/>
      </c>
      <c r="E220" s="343" t="str">
        <f>IF(Tabla1[[#This Row],[Código_Actividad]]="","",'Formulario PPGR1'!#REF!)</f>
        <v/>
      </c>
      <c r="F220" s="343" t="str">
        <f>IF(Tabla1[[#This Row],[Código_Actividad]]="","",'Formulario PPGR1'!#REF!)</f>
        <v/>
      </c>
      <c r="G220" s="344"/>
      <c r="H220" s="345" t="str">
        <f>IFERROR(VLOOKUP(Tabla1[[#This Row],[Código_Actividad]],'Formulario PPGR2'!$C$9:$D$1048576,2,FALSE),"")</f>
        <v/>
      </c>
      <c r="I220" s="346" t="str">
        <f>IFERROR(VLOOKUP(Tabla1[[#This Row],[Código_Actividad]],Tabla2[[Código]:[Total de Acciones ]],15,FALSE),"")</f>
        <v/>
      </c>
      <c r="J220" s="347" t="s">
        <v>1916</v>
      </c>
      <c r="K220" s="348" t="s">
        <v>1902</v>
      </c>
      <c r="L220" s="349"/>
      <c r="M220" s="348" t="s">
        <v>1917</v>
      </c>
      <c r="N220" s="344">
        <v>1</v>
      </c>
      <c r="O220" s="199">
        <v>84</v>
      </c>
      <c r="P220" s="350">
        <f t="shared" si="4"/>
        <v>84</v>
      </c>
      <c r="Q220" s="351" t="s">
        <v>2117</v>
      </c>
      <c r="R220" s="347" t="s">
        <v>925</v>
      </c>
      <c r="S220" s="56"/>
      <c r="T220" s="56"/>
    </row>
    <row r="221" spans="2:20" x14ac:dyDescent="0.25">
      <c r="B221" s="343" t="str">
        <f>IF(Tabla1[[#This Row],[Código_Actividad]]="","",CONCATENATE(Tabla1[[#This Row],[POA]],".",Tabla1[[#This Row],[SRS]],".",Tabla1[[#This Row],[AREA]],".",Tabla1[[#This Row],[TIPO]]))</f>
        <v/>
      </c>
      <c r="C221" s="343" t="str">
        <f>IF(Tabla1[[#This Row],[Código_Actividad]]="","",'Formulario PPGR1'!#REF!)</f>
        <v/>
      </c>
      <c r="D221" s="343" t="str">
        <f>IF(Tabla1[[#This Row],[Código_Actividad]]="","",'Formulario PPGR1'!#REF!)</f>
        <v/>
      </c>
      <c r="E221" s="343" t="str">
        <f>IF(Tabla1[[#This Row],[Código_Actividad]]="","",'Formulario PPGR1'!#REF!)</f>
        <v/>
      </c>
      <c r="F221" s="343" t="str">
        <f>IF(Tabla1[[#This Row],[Código_Actividad]]="","",'Formulario PPGR1'!#REF!)</f>
        <v/>
      </c>
      <c r="G221" s="344"/>
      <c r="H221" s="345" t="str">
        <f>IFERROR(VLOOKUP(Tabla1[[#This Row],[Código_Actividad]],'Formulario PPGR2'!$C$9:$D$1048576,2,FALSE),"")</f>
        <v/>
      </c>
      <c r="I221" s="346" t="str">
        <f>IFERROR(VLOOKUP(Tabla1[[#This Row],[Código_Actividad]],Tabla2[[Código]:[Total de Acciones ]],15,FALSE),"")</f>
        <v/>
      </c>
      <c r="J221" s="347" t="s">
        <v>1922</v>
      </c>
      <c r="K221" s="348" t="s">
        <v>1902</v>
      </c>
      <c r="L221" s="349"/>
      <c r="M221" s="348" t="s">
        <v>1915</v>
      </c>
      <c r="N221" s="344">
        <v>20</v>
      </c>
      <c r="O221" s="199">
        <v>190</v>
      </c>
      <c r="P221" s="350">
        <f t="shared" si="4"/>
        <v>3800</v>
      </c>
      <c r="Q221" s="351" t="s">
        <v>2116</v>
      </c>
      <c r="R221" s="347" t="s">
        <v>925</v>
      </c>
      <c r="S221" s="56"/>
      <c r="T221" s="56"/>
    </row>
    <row r="222" spans="2:20" x14ac:dyDescent="0.25">
      <c r="B222" s="343" t="str">
        <f>IF(Tabla1[[#This Row],[Código_Actividad]]="","",CONCATENATE(Tabla1[[#This Row],[POA]],".",Tabla1[[#This Row],[SRS]],".",Tabla1[[#This Row],[AREA]],".",Tabla1[[#This Row],[TIPO]]))</f>
        <v/>
      </c>
      <c r="C222" s="343" t="str">
        <f>IF(Tabla1[[#This Row],[Código_Actividad]]="","",'Formulario PPGR1'!#REF!)</f>
        <v/>
      </c>
      <c r="D222" s="343" t="str">
        <f>IF(Tabla1[[#This Row],[Código_Actividad]]="","",'Formulario PPGR1'!#REF!)</f>
        <v/>
      </c>
      <c r="E222" s="343" t="str">
        <f>IF(Tabla1[[#This Row],[Código_Actividad]]="","",'Formulario PPGR1'!#REF!)</f>
        <v/>
      </c>
      <c r="F222" s="343" t="str">
        <f>IF(Tabla1[[#This Row],[Código_Actividad]]="","",'Formulario PPGR1'!#REF!)</f>
        <v/>
      </c>
      <c r="G222" s="344"/>
      <c r="H222" s="345" t="str">
        <f>IFERROR(VLOOKUP(Tabla1[[#This Row],[Código_Actividad]],'Formulario PPGR2'!$C$9:$D$1048576,2,FALSE),"")</f>
        <v/>
      </c>
      <c r="I222" s="346" t="str">
        <f>IFERROR(VLOOKUP(Tabla1[[#This Row],[Código_Actividad]],Tabla2[[Código]:[Total de Acciones ]],15,FALSE),"")</f>
        <v/>
      </c>
      <c r="J222" s="347"/>
      <c r="K222" s="348" t="str">
        <f>IFERROR(VLOOKUP($J222,LSIns!$B$5:$C$45,2,FALSE),"")</f>
        <v/>
      </c>
      <c r="L222" s="349"/>
      <c r="M222" s="348" t="str">
        <f>IFERROR(VLOOKUP($L222,#REF!,2,FALSE),"")</f>
        <v/>
      </c>
      <c r="N222" s="353"/>
      <c r="O222" s="199"/>
      <c r="P222" s="350">
        <f t="shared" si="4"/>
        <v>0</v>
      </c>
      <c r="Q222" s="351"/>
      <c r="R222" s="347"/>
      <c r="S222" s="56"/>
      <c r="T222" s="56"/>
    </row>
    <row r="223" spans="2:20" x14ac:dyDescent="0.25">
      <c r="B223" s="343" t="e">
        <f>IF(Tabla1[[#This Row],[Código_Actividad]]="","",CONCATENATE(Tabla1[[#This Row],[POA]],".",Tabla1[[#This Row],[SRS]],".",Tabla1[[#This Row],[AREA]],".",Tabla1[[#This Row],[TIPO]]))</f>
        <v>#REF!</v>
      </c>
      <c r="C223" s="343" t="e">
        <f>IF(Tabla1[[#This Row],[Código_Actividad]]="","",'Formulario PPGR1'!#REF!)</f>
        <v>#REF!</v>
      </c>
      <c r="D223" s="343" t="e">
        <f>IF(Tabla1[[#This Row],[Código_Actividad]]="","",'Formulario PPGR1'!#REF!)</f>
        <v>#REF!</v>
      </c>
      <c r="E223" s="343" t="e">
        <f>IF(Tabla1[[#This Row],[Código_Actividad]]="","",'Formulario PPGR1'!#REF!)</f>
        <v>#REF!</v>
      </c>
      <c r="F223" s="343" t="e">
        <f>IF(Tabla1[[#This Row],[Código_Actividad]]="","",'Formulario PPGR1'!#REF!)</f>
        <v>#REF!</v>
      </c>
      <c r="G223" s="344" t="s">
        <v>1422</v>
      </c>
      <c r="H223" s="345" t="str">
        <f>IFERROR(VLOOKUP(Tabla1[[#This Row],[Código_Actividad]],'Formulario PPGR2'!$C$9:$D$1048576,2,FALSE),"")</f>
        <v>Capacitacion al personal de los centros de diagnóstico sobre medios diagnósticos de tuberculosis.</v>
      </c>
      <c r="I223" s="346">
        <f>IFERROR(VLOOKUP(Tabla1[[#This Row],[Código_Actividad]],Tabla2[[Código]:[Total de Acciones ]],15,FALSE),"")</f>
        <v>2</v>
      </c>
      <c r="J223" s="347" t="s">
        <v>1913</v>
      </c>
      <c r="K223" s="348"/>
      <c r="L223" s="349"/>
      <c r="M223" s="348" t="s">
        <v>1914</v>
      </c>
      <c r="N223" s="344">
        <v>2</v>
      </c>
      <c r="O223" s="199">
        <v>7500</v>
      </c>
      <c r="P223" s="350">
        <f t="shared" si="4"/>
        <v>15000</v>
      </c>
      <c r="Q223" s="351" t="s">
        <v>2115</v>
      </c>
      <c r="R223" s="347" t="s">
        <v>925</v>
      </c>
      <c r="S223" s="56"/>
      <c r="T223" s="56"/>
    </row>
    <row r="224" spans="2:20" x14ac:dyDescent="0.25">
      <c r="B224" s="343" t="str">
        <f>IF(Tabla1[[#This Row],[Código_Actividad]]="","",CONCATENATE(Tabla1[[#This Row],[POA]],".",Tabla1[[#This Row],[SRS]],".",Tabla1[[#This Row],[AREA]],".",Tabla1[[#This Row],[TIPO]]))</f>
        <v/>
      </c>
      <c r="C224" s="343" t="str">
        <f>IF(Tabla1[[#This Row],[Código_Actividad]]="","",'Formulario PPGR1'!#REF!)</f>
        <v/>
      </c>
      <c r="D224" s="343" t="str">
        <f>IF(Tabla1[[#This Row],[Código_Actividad]]="","",'Formulario PPGR1'!#REF!)</f>
        <v/>
      </c>
      <c r="E224" s="343" t="str">
        <f>IF(Tabla1[[#This Row],[Código_Actividad]]="","",'Formulario PPGR1'!#REF!)</f>
        <v/>
      </c>
      <c r="F224" s="343" t="str">
        <f>IF(Tabla1[[#This Row],[Código_Actividad]]="","",'Formulario PPGR1'!#REF!)</f>
        <v/>
      </c>
      <c r="G224" s="344"/>
      <c r="H224" s="345" t="str">
        <f>IFERROR(VLOOKUP(Tabla1[[#This Row],[Código_Actividad]],'Formulario PPGR2'!$C$9:$D$1048576,2,FALSE),"")</f>
        <v/>
      </c>
      <c r="I224" s="346" t="str">
        <f>IFERROR(VLOOKUP(Tabla1[[#This Row],[Código_Actividad]],Tabla2[[Código]:[Total de Acciones ]],15,FALSE),"")</f>
        <v/>
      </c>
      <c r="J224" s="347" t="s">
        <v>1894</v>
      </c>
      <c r="K224" s="348" t="s">
        <v>1902</v>
      </c>
      <c r="L224" s="349"/>
      <c r="M224" s="348" t="s">
        <v>1893</v>
      </c>
      <c r="N224" s="353">
        <v>0.8</v>
      </c>
      <c r="O224" s="199">
        <v>250</v>
      </c>
      <c r="P224" s="350">
        <f t="shared" si="4"/>
        <v>200</v>
      </c>
      <c r="Q224" s="351" t="s">
        <v>2114</v>
      </c>
      <c r="R224" s="347" t="s">
        <v>923</v>
      </c>
      <c r="S224" s="56"/>
      <c r="T224" s="56"/>
    </row>
    <row r="225" spans="2:20" x14ac:dyDescent="0.25">
      <c r="B225" s="343" t="str">
        <f>IF(Tabla1[[#This Row],[Código_Actividad]]="","",CONCATENATE(Tabla1[[#This Row],[POA]],".",Tabla1[[#This Row],[SRS]],".",Tabla1[[#This Row],[AREA]],".",Tabla1[[#This Row],[TIPO]]))</f>
        <v/>
      </c>
      <c r="C225" s="343" t="str">
        <f>IF(Tabla1[[#This Row],[Código_Actividad]]="","",'Formulario PPGR1'!#REF!)</f>
        <v/>
      </c>
      <c r="D225" s="343" t="str">
        <f>IF(Tabla1[[#This Row],[Código_Actividad]]="","",'Formulario PPGR1'!#REF!)</f>
        <v/>
      </c>
      <c r="E225" s="343" t="str">
        <f>IF(Tabla1[[#This Row],[Código_Actividad]]="","",'Formulario PPGR1'!#REF!)</f>
        <v/>
      </c>
      <c r="F225" s="343" t="str">
        <f>IF(Tabla1[[#This Row],[Código_Actividad]]="","",'Formulario PPGR1'!#REF!)</f>
        <v/>
      </c>
      <c r="G225" s="344"/>
      <c r="H225" s="345" t="str">
        <f>IFERROR(VLOOKUP(Tabla1[[#This Row],[Código_Actividad]],'Formulario PPGR2'!$C$9:$D$1048576,2,FALSE),"")</f>
        <v/>
      </c>
      <c r="I225" s="346" t="str">
        <f>IFERROR(VLOOKUP(Tabla1[[#This Row],[Código_Actividad]],Tabla2[[Código]:[Total de Acciones ]],15,FALSE),"")</f>
        <v/>
      </c>
      <c r="J225" s="347" t="s">
        <v>1910</v>
      </c>
      <c r="K225" s="348" t="s">
        <v>1902</v>
      </c>
      <c r="L225" s="349"/>
      <c r="M225" s="348" t="s">
        <v>1906</v>
      </c>
      <c r="N225" s="353">
        <v>0.8</v>
      </c>
      <c r="O225" s="199">
        <v>648</v>
      </c>
      <c r="P225" s="350">
        <f t="shared" si="4"/>
        <v>518.4</v>
      </c>
      <c r="Q225" s="351" t="s">
        <v>2114</v>
      </c>
      <c r="R225" s="347" t="s">
        <v>925</v>
      </c>
      <c r="S225" s="56"/>
      <c r="T225" s="56"/>
    </row>
    <row r="226" spans="2:20" x14ac:dyDescent="0.25">
      <c r="B226" s="343" t="str">
        <f>IF(Tabla1[[#This Row],[Código_Actividad]]="","",CONCATENATE(Tabla1[[#This Row],[POA]],".",Tabla1[[#This Row],[SRS]],".",Tabla1[[#This Row],[AREA]],".",Tabla1[[#This Row],[TIPO]]))</f>
        <v/>
      </c>
      <c r="C226" s="343" t="str">
        <f>IF(Tabla1[[#This Row],[Código_Actividad]]="","",'Formulario PPGR1'!#REF!)</f>
        <v/>
      </c>
      <c r="D226" s="343" t="str">
        <f>IF(Tabla1[[#This Row],[Código_Actividad]]="","",'Formulario PPGR1'!#REF!)</f>
        <v/>
      </c>
      <c r="E226" s="343" t="str">
        <f>IF(Tabla1[[#This Row],[Código_Actividad]]="","",'Formulario PPGR1'!#REF!)</f>
        <v/>
      </c>
      <c r="F226" s="343" t="str">
        <f>IF(Tabla1[[#This Row],[Código_Actividad]]="","",'Formulario PPGR1'!#REF!)</f>
        <v/>
      </c>
      <c r="G226" s="344"/>
      <c r="H226" s="345" t="str">
        <f>IFERROR(VLOOKUP(Tabla1[[#This Row],[Código_Actividad]],'Formulario PPGR2'!$C$9:$D$1048576,2,FALSE),"")</f>
        <v/>
      </c>
      <c r="I226" s="346" t="str">
        <f>IFERROR(VLOOKUP(Tabla1[[#This Row],[Código_Actividad]],Tabla2[[Código]:[Total de Acciones ]],15,FALSE),"")</f>
        <v/>
      </c>
      <c r="J226" s="347" t="s">
        <v>1916</v>
      </c>
      <c r="K226" s="348" t="s">
        <v>1902</v>
      </c>
      <c r="L226" s="349"/>
      <c r="M226" s="348" t="s">
        <v>1917</v>
      </c>
      <c r="N226" s="353">
        <v>0.2</v>
      </c>
      <c r="O226" s="199">
        <v>84</v>
      </c>
      <c r="P226" s="350">
        <f t="shared" si="4"/>
        <v>16.8</v>
      </c>
      <c r="Q226" s="351" t="s">
        <v>2117</v>
      </c>
      <c r="R226" s="347" t="s">
        <v>925</v>
      </c>
      <c r="S226" s="56"/>
      <c r="T226" s="56"/>
    </row>
    <row r="227" spans="2:20" x14ac:dyDescent="0.25">
      <c r="B227" s="343" t="str">
        <f>IF(Tabla1[[#This Row],[Código_Actividad]]="","",CONCATENATE(Tabla1[[#This Row],[POA]],".",Tabla1[[#This Row],[SRS]],".",Tabla1[[#This Row],[AREA]],".",Tabla1[[#This Row],[TIPO]]))</f>
        <v/>
      </c>
      <c r="C227" s="343" t="str">
        <f>IF(Tabla1[[#This Row],[Código_Actividad]]="","",'Formulario PPGR1'!#REF!)</f>
        <v/>
      </c>
      <c r="D227" s="343" t="str">
        <f>IF(Tabla1[[#This Row],[Código_Actividad]]="","",'Formulario PPGR1'!#REF!)</f>
        <v/>
      </c>
      <c r="E227" s="343" t="str">
        <f>IF(Tabla1[[#This Row],[Código_Actividad]]="","",'Formulario PPGR1'!#REF!)</f>
        <v/>
      </c>
      <c r="F227" s="343" t="str">
        <f>IF(Tabla1[[#This Row],[Código_Actividad]]="","",'Formulario PPGR1'!#REF!)</f>
        <v/>
      </c>
      <c r="G227" s="344"/>
      <c r="H227" s="345" t="str">
        <f>IFERROR(VLOOKUP(Tabla1[[#This Row],[Código_Actividad]],'Formulario PPGR2'!$C$9:$D$1048576,2,FALSE),"")</f>
        <v/>
      </c>
      <c r="I227" s="346" t="str">
        <f>IFERROR(VLOOKUP(Tabla1[[#This Row],[Código_Actividad]],Tabla2[[Código]:[Total de Acciones ]],15,FALSE),"")</f>
        <v/>
      </c>
      <c r="J227" s="347"/>
      <c r="K227" s="348" t="str">
        <f>IFERROR(VLOOKUP($J227,LSIns!$B$5:$C$45,2,FALSE),"")</f>
        <v/>
      </c>
      <c r="L227" s="349"/>
      <c r="M227" s="348" t="str">
        <f>IFERROR(VLOOKUP($L227,#REF!,2,FALSE),"")</f>
        <v/>
      </c>
      <c r="N227" s="353"/>
      <c r="O227" s="199"/>
      <c r="P227" s="350">
        <f t="shared" si="4"/>
        <v>0</v>
      </c>
      <c r="Q227" s="351"/>
      <c r="R227" s="347"/>
      <c r="S227" s="56"/>
      <c r="T227" s="56"/>
    </row>
    <row r="228" spans="2:20" x14ac:dyDescent="0.25">
      <c r="B228" s="343" t="e">
        <f>IF(Tabla1[[#This Row],[Código_Actividad]]="","",CONCATENATE(Tabla1[[#This Row],[POA]],".",Tabla1[[#This Row],[SRS]],".",Tabla1[[#This Row],[AREA]],".",Tabla1[[#This Row],[TIPO]]))</f>
        <v>#REF!</v>
      </c>
      <c r="C228" s="343" t="e">
        <f>IF(Tabla1[[#This Row],[Código_Actividad]]="","",'Formulario PPGR1'!#REF!)</f>
        <v>#REF!</v>
      </c>
      <c r="D228" s="343" t="e">
        <f>IF(Tabla1[[#This Row],[Código_Actividad]]="","",'Formulario PPGR1'!#REF!)</f>
        <v>#REF!</v>
      </c>
      <c r="E228" s="343" t="e">
        <f>IF(Tabla1[[#This Row],[Código_Actividad]]="","",'Formulario PPGR1'!#REF!)</f>
        <v>#REF!</v>
      </c>
      <c r="F228" s="343" t="e">
        <f>IF(Tabla1[[#This Row],[Código_Actividad]]="","",'Formulario PPGR1'!#REF!)</f>
        <v>#REF!</v>
      </c>
      <c r="G228" s="344" t="s">
        <v>1423</v>
      </c>
      <c r="H228" s="345" t="str">
        <f>IFERROR(VLOOKUP(Tabla1[[#This Row],[Código_Actividad]],'Formulario PPGR2'!$C$9:$D$1048576,2,FALSE),"")</f>
        <v>Seguimiento a la funcionabilidad de los clubes de donantes</v>
      </c>
      <c r="I228" s="346">
        <f>IFERROR(VLOOKUP(Tabla1[[#This Row],[Código_Actividad]],Tabla2[[Código]:[Total de Acciones ]],15,FALSE),"")</f>
        <v>3</v>
      </c>
      <c r="J228" s="347" t="s">
        <v>1894</v>
      </c>
      <c r="K228" s="348" t="s">
        <v>1902</v>
      </c>
      <c r="L228" s="349"/>
      <c r="M228" s="348" t="s">
        <v>1893</v>
      </c>
      <c r="N228" s="355">
        <v>0.03</v>
      </c>
      <c r="O228" s="199">
        <v>250</v>
      </c>
      <c r="P228" s="350">
        <f t="shared" si="4"/>
        <v>7.5</v>
      </c>
      <c r="Q228" s="351" t="s">
        <v>2114</v>
      </c>
      <c r="R228" s="347" t="s">
        <v>923</v>
      </c>
      <c r="S228" s="56"/>
      <c r="T228" s="56"/>
    </row>
    <row r="229" spans="2:20" x14ac:dyDescent="0.25">
      <c r="B229" s="343" t="str">
        <f>IF(Tabla1[[#This Row],[Código_Actividad]]="","",CONCATENATE(Tabla1[[#This Row],[POA]],".",Tabla1[[#This Row],[SRS]],".",Tabla1[[#This Row],[AREA]],".",Tabla1[[#This Row],[TIPO]]))</f>
        <v/>
      </c>
      <c r="C229" s="343" t="str">
        <f>IF(Tabla1[[#This Row],[Código_Actividad]]="","",'Formulario PPGR1'!#REF!)</f>
        <v/>
      </c>
      <c r="D229" s="343" t="str">
        <f>IF(Tabla1[[#This Row],[Código_Actividad]]="","",'Formulario PPGR1'!#REF!)</f>
        <v/>
      </c>
      <c r="E229" s="343" t="str">
        <f>IF(Tabla1[[#This Row],[Código_Actividad]]="","",'Formulario PPGR1'!#REF!)</f>
        <v/>
      </c>
      <c r="F229" s="343" t="str">
        <f>IF(Tabla1[[#This Row],[Código_Actividad]]="","",'Formulario PPGR1'!#REF!)</f>
        <v/>
      </c>
      <c r="G229" s="344"/>
      <c r="H229" s="345" t="str">
        <f>IFERROR(VLOOKUP(Tabla1[[#This Row],[Código_Actividad]],'Formulario PPGR2'!$C$9:$D$1048576,2,FALSE),"")</f>
        <v/>
      </c>
      <c r="I229" s="346" t="str">
        <f>IFERROR(VLOOKUP(Tabla1[[#This Row],[Código_Actividad]],Tabla2[[Código]:[Total de Acciones ]],15,FALSE),"")</f>
        <v/>
      </c>
      <c r="J229" s="347" t="s">
        <v>1910</v>
      </c>
      <c r="K229" s="348" t="s">
        <v>1902</v>
      </c>
      <c r="L229" s="349"/>
      <c r="M229" s="348" t="s">
        <v>1906</v>
      </c>
      <c r="N229" s="355">
        <v>0.03</v>
      </c>
      <c r="O229" s="199">
        <v>648</v>
      </c>
      <c r="P229" s="350">
        <f t="shared" si="4"/>
        <v>19.439999999999998</v>
      </c>
      <c r="Q229" s="351" t="s">
        <v>2114</v>
      </c>
      <c r="R229" s="347" t="s">
        <v>925</v>
      </c>
      <c r="S229" s="56"/>
      <c r="T229" s="56"/>
    </row>
    <row r="230" spans="2:20" x14ac:dyDescent="0.25">
      <c r="B230" s="343" t="str">
        <f>IF(Tabla1[[#This Row],[Código_Actividad]]="","",CONCATENATE(Tabla1[[#This Row],[POA]],".",Tabla1[[#This Row],[SRS]],".",Tabla1[[#This Row],[AREA]],".",Tabla1[[#This Row],[TIPO]]))</f>
        <v/>
      </c>
      <c r="C230" s="343" t="str">
        <f>IF(Tabla1[[#This Row],[Código_Actividad]]="","",'Formulario PPGR1'!#REF!)</f>
        <v/>
      </c>
      <c r="D230" s="343" t="str">
        <f>IF(Tabla1[[#This Row],[Código_Actividad]]="","",'Formulario PPGR1'!#REF!)</f>
        <v/>
      </c>
      <c r="E230" s="343" t="str">
        <f>IF(Tabla1[[#This Row],[Código_Actividad]]="","",'Formulario PPGR1'!#REF!)</f>
        <v/>
      </c>
      <c r="F230" s="343" t="str">
        <f>IF(Tabla1[[#This Row],[Código_Actividad]]="","",'Formulario PPGR1'!#REF!)</f>
        <v/>
      </c>
      <c r="G230" s="344"/>
      <c r="H230" s="345" t="str">
        <f>IFERROR(VLOOKUP(Tabla1[[#This Row],[Código_Actividad]],'Formulario PPGR2'!$C$9:$D$1048576,2,FALSE),"")</f>
        <v/>
      </c>
      <c r="I230" s="346" t="str">
        <f>IFERROR(VLOOKUP(Tabla1[[#This Row],[Código_Actividad]],Tabla2[[Código]:[Total de Acciones ]],15,FALSE),"")</f>
        <v/>
      </c>
      <c r="J230" s="347" t="s">
        <v>1916</v>
      </c>
      <c r="K230" s="348" t="s">
        <v>1902</v>
      </c>
      <c r="L230" s="349"/>
      <c r="M230" s="348" t="s">
        <v>1917</v>
      </c>
      <c r="N230" s="353">
        <v>0.3</v>
      </c>
      <c r="O230" s="199">
        <v>84</v>
      </c>
      <c r="P230" s="350">
        <f t="shared" si="4"/>
        <v>25.2</v>
      </c>
      <c r="Q230" s="351" t="s">
        <v>2117</v>
      </c>
      <c r="R230" s="347" t="s">
        <v>925</v>
      </c>
      <c r="S230" s="56"/>
      <c r="T230" s="56"/>
    </row>
    <row r="231" spans="2:20" x14ac:dyDescent="0.25">
      <c r="B231" s="343" t="str">
        <f>IF(Tabla1[[#This Row],[Código_Actividad]]="","",CONCATENATE(Tabla1[[#This Row],[POA]],".",Tabla1[[#This Row],[SRS]],".",Tabla1[[#This Row],[AREA]],".",Tabla1[[#This Row],[TIPO]]))</f>
        <v/>
      </c>
      <c r="C231" s="343" t="str">
        <f>IF(Tabla1[[#This Row],[Código_Actividad]]="","",'Formulario PPGR1'!#REF!)</f>
        <v/>
      </c>
      <c r="D231" s="343" t="str">
        <f>IF(Tabla1[[#This Row],[Código_Actividad]]="","",'Formulario PPGR1'!#REF!)</f>
        <v/>
      </c>
      <c r="E231" s="343" t="str">
        <f>IF(Tabla1[[#This Row],[Código_Actividad]]="","",'Formulario PPGR1'!#REF!)</f>
        <v/>
      </c>
      <c r="F231" s="343" t="str">
        <f>IF(Tabla1[[#This Row],[Código_Actividad]]="","",'Formulario PPGR1'!#REF!)</f>
        <v/>
      </c>
      <c r="G231" s="344"/>
      <c r="H231" s="345" t="str">
        <f>IFERROR(VLOOKUP(Tabla1[[#This Row],[Código_Actividad]],'Formulario PPGR2'!$C$9:$D$1048576,2,FALSE),"")</f>
        <v/>
      </c>
      <c r="I231" s="346" t="str">
        <f>IFERROR(VLOOKUP(Tabla1[[#This Row],[Código_Actividad]],Tabla2[[Código]:[Total de Acciones ]],15,FALSE),"")</f>
        <v/>
      </c>
      <c r="J231" s="347" t="s">
        <v>1922</v>
      </c>
      <c r="K231" s="348" t="s">
        <v>1902</v>
      </c>
      <c r="L231" s="349"/>
      <c r="M231" s="348" t="s">
        <v>1915</v>
      </c>
      <c r="N231" s="353">
        <v>10</v>
      </c>
      <c r="O231" s="199">
        <v>190</v>
      </c>
      <c r="P231" s="350">
        <f t="shared" si="4"/>
        <v>1900</v>
      </c>
      <c r="Q231" s="351" t="s">
        <v>2116</v>
      </c>
      <c r="R231" s="347" t="s">
        <v>925</v>
      </c>
      <c r="S231" s="56"/>
      <c r="T231" s="56"/>
    </row>
    <row r="232" spans="2:20" x14ac:dyDescent="0.25">
      <c r="B232" s="343" t="str">
        <f>IF(Tabla1[[#This Row],[Código_Actividad]]="","",CONCATENATE(Tabla1[[#This Row],[POA]],".",Tabla1[[#This Row],[SRS]],".",Tabla1[[#This Row],[AREA]],".",Tabla1[[#This Row],[TIPO]]))</f>
        <v/>
      </c>
      <c r="C232" s="343" t="str">
        <f>IF(Tabla1[[#This Row],[Código_Actividad]]="","",'Formulario PPGR1'!#REF!)</f>
        <v/>
      </c>
      <c r="D232" s="343" t="str">
        <f>IF(Tabla1[[#This Row],[Código_Actividad]]="","",'Formulario PPGR1'!#REF!)</f>
        <v/>
      </c>
      <c r="E232" s="343" t="str">
        <f>IF(Tabla1[[#This Row],[Código_Actividad]]="","",'Formulario PPGR1'!#REF!)</f>
        <v/>
      </c>
      <c r="F232" s="343" t="str">
        <f>IF(Tabla1[[#This Row],[Código_Actividad]]="","",'Formulario PPGR1'!#REF!)</f>
        <v/>
      </c>
      <c r="G232" s="344"/>
      <c r="H232" s="345" t="str">
        <f>IFERROR(VLOOKUP(Tabla1[[#This Row],[Código_Actividad]],'Formulario PPGR2'!$C$9:$D$1048576,2,FALSE),"")</f>
        <v/>
      </c>
      <c r="I232" s="346" t="str">
        <f>IFERROR(VLOOKUP(Tabla1[[#This Row],[Código_Actividad]],Tabla2[[Código]:[Total de Acciones ]],15,FALSE),"")</f>
        <v/>
      </c>
      <c r="J232" s="347"/>
      <c r="K232" s="348" t="str">
        <f>IFERROR(VLOOKUP($J232,LSIns!$B$5:$C$45,2,FALSE),"")</f>
        <v/>
      </c>
      <c r="L232" s="349"/>
      <c r="M232" s="348" t="str">
        <f>IFERROR(VLOOKUP($L232,#REF!,2,FALSE),"")</f>
        <v/>
      </c>
      <c r="N232" s="353"/>
      <c r="O232" s="199"/>
      <c r="P232" s="350">
        <f t="shared" si="4"/>
        <v>0</v>
      </c>
      <c r="Q232" s="351"/>
      <c r="R232" s="347"/>
      <c r="S232" s="56"/>
      <c r="T232" s="56"/>
    </row>
    <row r="233" spans="2:20" x14ac:dyDescent="0.25">
      <c r="B233" s="343" t="e">
        <f>IF(Tabla1[[#This Row],[Código_Actividad]]="","",CONCATENATE(Tabla1[[#This Row],[POA]],".",Tabla1[[#This Row],[SRS]],".",Tabla1[[#This Row],[AREA]],".",Tabla1[[#This Row],[TIPO]]))</f>
        <v>#REF!</v>
      </c>
      <c r="C233" s="343" t="e">
        <f>IF(Tabla1[[#This Row],[Código_Actividad]]="","",'Formulario PPGR1'!#REF!)</f>
        <v>#REF!</v>
      </c>
      <c r="D233" s="343" t="e">
        <f>IF(Tabla1[[#This Row],[Código_Actividad]]="","",'Formulario PPGR1'!#REF!)</f>
        <v>#REF!</v>
      </c>
      <c r="E233" s="343" t="e">
        <f>IF(Tabla1[[#This Row],[Código_Actividad]]="","",'Formulario PPGR1'!#REF!)</f>
        <v>#REF!</v>
      </c>
      <c r="F233" s="343" t="e">
        <f>IF(Tabla1[[#This Row],[Código_Actividad]]="","",'Formulario PPGR1'!#REF!)</f>
        <v>#REF!</v>
      </c>
      <c r="G233" s="344" t="s">
        <v>1424</v>
      </c>
      <c r="H233" s="345" t="str">
        <f>IFERROR(VLOOKUP(Tabla1[[#This Row],[Código_Actividad]],'Formulario PPGR2'!$C$9:$D$1048576,2,FALSE),"")</f>
        <v>Jornadas voluntarias de donación de sangre</v>
      </c>
      <c r="I233" s="346">
        <f>IFERROR(VLOOKUP(Tabla1[[#This Row],[Código_Actividad]],Tabla2[[Código]:[Total de Acciones ]],15,FALSE),"")</f>
        <v>3</v>
      </c>
      <c r="J233" s="347" t="s">
        <v>1932</v>
      </c>
      <c r="K233" s="348"/>
      <c r="L233" s="349"/>
      <c r="M233" s="358" t="s">
        <v>1915</v>
      </c>
      <c r="N233" s="344">
        <v>12</v>
      </c>
      <c r="O233" s="199">
        <v>190</v>
      </c>
      <c r="P233" s="350">
        <f t="shared" si="4"/>
        <v>2280</v>
      </c>
      <c r="Q233" s="351" t="s">
        <v>2116</v>
      </c>
      <c r="R233" s="347" t="s">
        <v>925</v>
      </c>
      <c r="S233" s="56"/>
      <c r="T233" s="56"/>
    </row>
    <row r="234" spans="2:20" x14ac:dyDescent="0.25">
      <c r="B234" s="343" t="str">
        <f>IF(Tabla1[[#This Row],[Código_Actividad]]="","",CONCATENATE(Tabla1[[#This Row],[POA]],".",Tabla1[[#This Row],[SRS]],".",Tabla1[[#This Row],[AREA]],".",Tabla1[[#This Row],[TIPO]]))</f>
        <v/>
      </c>
      <c r="C234" s="343" t="str">
        <f>IF(Tabla1[[#This Row],[Código_Actividad]]="","",'Formulario PPGR1'!#REF!)</f>
        <v/>
      </c>
      <c r="D234" s="343" t="str">
        <f>IF(Tabla1[[#This Row],[Código_Actividad]]="","",'Formulario PPGR1'!#REF!)</f>
        <v/>
      </c>
      <c r="E234" s="343" t="str">
        <f>IF(Tabla1[[#This Row],[Código_Actividad]]="","",'Formulario PPGR1'!#REF!)</f>
        <v/>
      </c>
      <c r="F234" s="343" t="str">
        <f>IF(Tabla1[[#This Row],[Código_Actividad]]="","",'Formulario PPGR1'!#REF!)</f>
        <v/>
      </c>
      <c r="G234" s="344"/>
      <c r="H234" s="345" t="str">
        <f>IFERROR(VLOOKUP(Tabla1[[#This Row],[Código_Actividad]],'Formulario PPGR2'!$C$9:$D$1048576,2,FALSE),"")</f>
        <v/>
      </c>
      <c r="I234" s="346" t="str">
        <f>IFERROR(VLOOKUP(Tabla1[[#This Row],[Código_Actividad]],Tabla2[[Código]:[Total de Acciones ]],15,FALSE),"")</f>
        <v/>
      </c>
      <c r="J234" s="347" t="s">
        <v>1933</v>
      </c>
      <c r="K234" s="348" t="s">
        <v>592</v>
      </c>
      <c r="L234" s="349">
        <v>3</v>
      </c>
      <c r="M234" s="358" t="s">
        <v>1914</v>
      </c>
      <c r="N234" s="344">
        <v>3</v>
      </c>
      <c r="O234" s="199">
        <v>9200</v>
      </c>
      <c r="P234" s="350">
        <f t="shared" si="4"/>
        <v>27600</v>
      </c>
      <c r="Q234" s="351" t="s">
        <v>2115</v>
      </c>
      <c r="R234" s="347" t="s">
        <v>925</v>
      </c>
      <c r="S234" s="56"/>
      <c r="T234" s="56"/>
    </row>
    <row r="235" spans="2:20" x14ac:dyDescent="0.25">
      <c r="B235" s="343" t="str">
        <f>IF(Tabla1[[#This Row],[Código_Actividad]]="","",CONCATENATE(Tabla1[[#This Row],[POA]],".",Tabla1[[#This Row],[SRS]],".",Tabla1[[#This Row],[AREA]],".",Tabla1[[#This Row],[TIPO]]))</f>
        <v/>
      </c>
      <c r="C235" s="343" t="str">
        <f>IF(Tabla1[[#This Row],[Código_Actividad]]="","",'Formulario PPGR1'!#REF!)</f>
        <v/>
      </c>
      <c r="D235" s="343" t="str">
        <f>IF(Tabla1[[#This Row],[Código_Actividad]]="","",'Formulario PPGR1'!#REF!)</f>
        <v/>
      </c>
      <c r="E235" s="343" t="str">
        <f>IF(Tabla1[[#This Row],[Código_Actividad]]="","",'Formulario PPGR1'!#REF!)</f>
        <v/>
      </c>
      <c r="F235" s="343" t="str">
        <f>IF(Tabla1[[#This Row],[Código_Actividad]]="","",'Formulario PPGR1'!#REF!)</f>
        <v/>
      </c>
      <c r="G235" s="344"/>
      <c r="H235" s="345" t="str">
        <f>IFERROR(VLOOKUP(Tabla1[[#This Row],[Código_Actividad]],'Formulario PPGR2'!$C$9:$D$1048576,2,FALSE),"")</f>
        <v/>
      </c>
      <c r="I235" s="346" t="str">
        <f>IFERROR(VLOOKUP(Tabla1[[#This Row],[Código_Actividad]],Tabla2[[Código]:[Total de Acciones ]],15,FALSE),"")</f>
        <v/>
      </c>
      <c r="J235" s="347" t="s">
        <v>1934</v>
      </c>
      <c r="K235" s="348" t="s">
        <v>592</v>
      </c>
      <c r="L235" s="349">
        <v>3</v>
      </c>
      <c r="M235" s="358" t="s">
        <v>1914</v>
      </c>
      <c r="N235" s="344">
        <v>3</v>
      </c>
      <c r="O235" s="199">
        <v>15000</v>
      </c>
      <c r="P235" s="350">
        <f t="shared" si="4"/>
        <v>45000</v>
      </c>
      <c r="Q235" s="351"/>
      <c r="R235" s="347"/>
      <c r="S235" s="56"/>
      <c r="T235" s="56"/>
    </row>
    <row r="236" spans="2:20" x14ac:dyDescent="0.25">
      <c r="B236" s="343" t="str">
        <f>IF(Tabla1[[#This Row],[Código_Actividad]]="","",CONCATENATE(Tabla1[[#This Row],[POA]],".",Tabla1[[#This Row],[SRS]],".",Tabla1[[#This Row],[AREA]],".",Tabla1[[#This Row],[TIPO]]))</f>
        <v/>
      </c>
      <c r="C236" s="343" t="str">
        <f>IF(Tabla1[[#This Row],[Código_Actividad]]="","",'Formulario PPGR1'!#REF!)</f>
        <v/>
      </c>
      <c r="D236" s="343" t="str">
        <f>IF(Tabla1[[#This Row],[Código_Actividad]]="","",'Formulario PPGR1'!#REF!)</f>
        <v/>
      </c>
      <c r="E236" s="343" t="str">
        <f>IF(Tabla1[[#This Row],[Código_Actividad]]="","",'Formulario PPGR1'!#REF!)</f>
        <v/>
      </c>
      <c r="F236" s="343" t="str">
        <f>IF(Tabla1[[#This Row],[Código_Actividad]]="","",'Formulario PPGR1'!#REF!)</f>
        <v/>
      </c>
      <c r="G236" s="344"/>
      <c r="H236" s="345" t="str">
        <f>IFERROR(VLOOKUP(Tabla1[[#This Row],[Código_Actividad]],'Formulario PPGR2'!$C$9:$D$1048576,2,FALSE),"")</f>
        <v/>
      </c>
      <c r="I236" s="346" t="str">
        <f>IFERROR(VLOOKUP(Tabla1[[#This Row],[Código_Actividad]],Tabla2[[Código]:[Total de Acciones ]],15,FALSE),"")</f>
        <v/>
      </c>
      <c r="J236" s="347" t="s">
        <v>1935</v>
      </c>
      <c r="K236" s="348" t="s">
        <v>1900</v>
      </c>
      <c r="L236" s="349">
        <v>3</v>
      </c>
      <c r="M236" s="358" t="s">
        <v>1900</v>
      </c>
      <c r="N236" s="344">
        <v>3</v>
      </c>
      <c r="O236" s="199">
        <v>84</v>
      </c>
      <c r="P236" s="350">
        <f t="shared" si="4"/>
        <v>252</v>
      </c>
      <c r="Q236" s="351" t="s">
        <v>2117</v>
      </c>
      <c r="R236" s="347" t="s">
        <v>925</v>
      </c>
      <c r="S236" s="56"/>
      <c r="T236" s="56"/>
    </row>
    <row r="237" spans="2:20" x14ac:dyDescent="0.25">
      <c r="B237" s="343" t="str">
        <f>IF(Tabla1[[#This Row],[Código_Actividad]]="","",CONCATENATE(Tabla1[[#This Row],[POA]],".",Tabla1[[#This Row],[SRS]],".",Tabla1[[#This Row],[AREA]],".",Tabla1[[#This Row],[TIPO]]))</f>
        <v/>
      </c>
      <c r="C237" s="343" t="str">
        <f>IF(Tabla1[[#This Row],[Código_Actividad]]="","",'Formulario PPGR1'!#REF!)</f>
        <v/>
      </c>
      <c r="D237" s="343" t="str">
        <f>IF(Tabla1[[#This Row],[Código_Actividad]]="","",'Formulario PPGR1'!#REF!)</f>
        <v/>
      </c>
      <c r="E237" s="343" t="str">
        <f>IF(Tabla1[[#This Row],[Código_Actividad]]="","",'Formulario PPGR1'!#REF!)</f>
        <v/>
      </c>
      <c r="F237" s="343" t="str">
        <f>IF(Tabla1[[#This Row],[Código_Actividad]]="","",'Formulario PPGR1'!#REF!)</f>
        <v/>
      </c>
      <c r="G237" s="344"/>
      <c r="H237" s="345" t="str">
        <f>IFERROR(VLOOKUP(Tabla1[[#This Row],[Código_Actividad]],'Formulario PPGR2'!$C$9:$D$1048576,2,FALSE),"")</f>
        <v/>
      </c>
      <c r="I237" s="346" t="str">
        <f>IFERROR(VLOOKUP(Tabla1[[#This Row],[Código_Actividad]],Tabla2[[Código]:[Total de Acciones ]],15,FALSE),"")</f>
        <v/>
      </c>
      <c r="J237" s="347" t="s">
        <v>1936</v>
      </c>
      <c r="K237" s="348" t="s">
        <v>592</v>
      </c>
      <c r="L237" s="349">
        <v>800</v>
      </c>
      <c r="M237" s="358" t="s">
        <v>1914</v>
      </c>
      <c r="N237" s="353">
        <v>800</v>
      </c>
      <c r="O237" s="199">
        <v>0.5</v>
      </c>
      <c r="P237" s="350">
        <f t="shared" si="4"/>
        <v>400</v>
      </c>
      <c r="Q237" s="351"/>
      <c r="R237" s="347"/>
      <c r="S237" s="56"/>
      <c r="T237" s="56"/>
    </row>
    <row r="238" spans="2:20" x14ac:dyDescent="0.25">
      <c r="B238" s="343" t="str">
        <f>IF(Tabla1[[#This Row],[Código_Actividad]]="","",CONCATENATE(Tabla1[[#This Row],[POA]],".",Tabla1[[#This Row],[SRS]],".",Tabla1[[#This Row],[AREA]],".",Tabla1[[#This Row],[TIPO]]))</f>
        <v/>
      </c>
      <c r="C238" s="343" t="str">
        <f>IF(Tabla1[[#This Row],[Código_Actividad]]="","",'Formulario PPGR1'!#REF!)</f>
        <v/>
      </c>
      <c r="D238" s="343" t="str">
        <f>IF(Tabla1[[#This Row],[Código_Actividad]]="","",'Formulario PPGR1'!#REF!)</f>
        <v/>
      </c>
      <c r="E238" s="343" t="str">
        <f>IF(Tabla1[[#This Row],[Código_Actividad]]="","",'Formulario PPGR1'!#REF!)</f>
        <v/>
      </c>
      <c r="F238" s="343" t="str">
        <f>IF(Tabla1[[#This Row],[Código_Actividad]]="","",'Formulario PPGR1'!#REF!)</f>
        <v/>
      </c>
      <c r="G238" s="344"/>
      <c r="H238" s="345" t="str">
        <f>IFERROR(VLOOKUP(Tabla1[[#This Row],[Código_Actividad]],'Formulario PPGR2'!$C$9:$D$1048576,2,FALSE),"")</f>
        <v/>
      </c>
      <c r="I238" s="346" t="str">
        <f>IFERROR(VLOOKUP(Tabla1[[#This Row],[Código_Actividad]],Tabla2[[Código]:[Total de Acciones ]],15,FALSE),"")</f>
        <v/>
      </c>
      <c r="J238" s="198" t="s">
        <v>1894</v>
      </c>
      <c r="K238" s="348" t="s">
        <v>1937</v>
      </c>
      <c r="L238" s="349">
        <v>2</v>
      </c>
      <c r="M238" s="358" t="s">
        <v>1893</v>
      </c>
      <c r="N238" s="353">
        <v>1</v>
      </c>
      <c r="O238" s="199">
        <v>250</v>
      </c>
      <c r="P238" s="350">
        <f t="shared" si="4"/>
        <v>250</v>
      </c>
      <c r="Q238" s="351" t="s">
        <v>2114</v>
      </c>
      <c r="R238" s="347" t="s">
        <v>923</v>
      </c>
      <c r="S238" s="56"/>
      <c r="T238" s="56"/>
    </row>
    <row r="239" spans="2:20" x14ac:dyDescent="0.25">
      <c r="B239" s="343" t="str">
        <f>IF(Tabla1[[#This Row],[Código_Actividad]]="","",CONCATENATE(Tabla1[[#This Row],[POA]],".",Tabla1[[#This Row],[SRS]],".",Tabla1[[#This Row],[AREA]],".",Tabla1[[#This Row],[TIPO]]))</f>
        <v/>
      </c>
      <c r="C239" s="343" t="str">
        <f>IF(Tabla1[[#This Row],[Código_Actividad]]="","",'Formulario PPGR1'!#REF!)</f>
        <v/>
      </c>
      <c r="D239" s="343" t="str">
        <f>IF(Tabla1[[#This Row],[Código_Actividad]]="","",'Formulario PPGR1'!#REF!)</f>
        <v/>
      </c>
      <c r="E239" s="343" t="str">
        <f>IF(Tabla1[[#This Row],[Código_Actividad]]="","",'Formulario PPGR1'!#REF!)</f>
        <v/>
      </c>
      <c r="F239" s="343" t="str">
        <f>IF(Tabla1[[#This Row],[Código_Actividad]]="","",'Formulario PPGR1'!#REF!)</f>
        <v/>
      </c>
      <c r="G239" s="344"/>
      <c r="H239" s="345" t="str">
        <f>IFERROR(VLOOKUP(Tabla1[[#This Row],[Código_Actividad]],'Formulario PPGR2'!$C$9:$D$1048576,2,FALSE),"")</f>
        <v/>
      </c>
      <c r="I239" s="346" t="str">
        <f>IFERROR(VLOOKUP(Tabla1[[#This Row],[Código_Actividad]],Tabla2[[Código]:[Total de Acciones ]],15,FALSE),"")</f>
        <v/>
      </c>
      <c r="J239" s="347"/>
      <c r="K239" s="348" t="str">
        <f>IFERROR(VLOOKUP($J239,LSIns!$B$5:$C$45,2,FALSE),"")</f>
        <v/>
      </c>
      <c r="L239" s="349"/>
      <c r="M239" s="348" t="str">
        <f>IFERROR(VLOOKUP($L239,#REF!,2,FALSE),"")</f>
        <v/>
      </c>
      <c r="N239" s="353"/>
      <c r="O239" s="199"/>
      <c r="P239" s="350">
        <f t="shared" si="4"/>
        <v>0</v>
      </c>
      <c r="Q239" s="351"/>
      <c r="R239" s="347"/>
      <c r="S239" s="56"/>
      <c r="T239" s="56"/>
    </row>
    <row r="240" spans="2:20" x14ac:dyDescent="0.25">
      <c r="B240" s="343" t="e">
        <f>IF(Tabla1[[#This Row],[Código_Actividad]]="","",CONCATENATE(Tabla1[[#This Row],[POA]],".",Tabla1[[#This Row],[SRS]],".",Tabla1[[#This Row],[AREA]],".",Tabla1[[#This Row],[TIPO]]))</f>
        <v>#REF!</v>
      </c>
      <c r="C240" s="343" t="e">
        <f>IF(Tabla1[[#This Row],[Código_Actividad]]="","",'Formulario PPGR1'!#REF!)</f>
        <v>#REF!</v>
      </c>
      <c r="D240" s="343" t="e">
        <f>IF(Tabla1[[#This Row],[Código_Actividad]]="","",'Formulario PPGR1'!#REF!)</f>
        <v>#REF!</v>
      </c>
      <c r="E240" s="343" t="e">
        <f>IF(Tabla1[[#This Row],[Código_Actividad]]="","",'Formulario PPGR1'!#REF!)</f>
        <v>#REF!</v>
      </c>
      <c r="F240" s="343" t="e">
        <f>IF(Tabla1[[#This Row],[Código_Actividad]]="","",'Formulario PPGR1'!#REF!)</f>
        <v>#REF!</v>
      </c>
      <c r="G240" s="344" t="s">
        <v>1426</v>
      </c>
      <c r="H240" s="345" t="str">
        <f>IFERROR(VLOOKUP(Tabla1[[#This Row],[Código_Actividad]],'Formulario PPGR2'!$C$9:$D$1048576,2,FALSE),"")</f>
        <v>Supervisión de la implementación de la Inicativa Madre y Bebé bien cuidados</v>
      </c>
      <c r="I240" s="346">
        <f>IFERROR(VLOOKUP(Tabla1[[#This Row],[Código_Actividad]],Tabla2[[Código]:[Total de Acciones ]],15,FALSE),"")</f>
        <v>3</v>
      </c>
      <c r="J240" s="347" t="s">
        <v>1894</v>
      </c>
      <c r="K240" s="348" t="s">
        <v>1902</v>
      </c>
      <c r="L240" s="349"/>
      <c r="M240" s="348" t="s">
        <v>1893</v>
      </c>
      <c r="N240" s="355">
        <v>0.03</v>
      </c>
      <c r="O240" s="199">
        <v>250</v>
      </c>
      <c r="P240" s="350">
        <f t="shared" si="4"/>
        <v>7.5</v>
      </c>
      <c r="Q240" s="351" t="s">
        <v>2114</v>
      </c>
      <c r="R240" s="347" t="s">
        <v>923</v>
      </c>
      <c r="S240" s="56"/>
      <c r="T240" s="56"/>
    </row>
    <row r="241" spans="2:20" x14ac:dyDescent="0.25">
      <c r="B241" s="343" t="str">
        <f>IF(Tabla1[[#This Row],[Código_Actividad]]="","",CONCATENATE(Tabla1[[#This Row],[POA]],".",Tabla1[[#This Row],[SRS]],".",Tabla1[[#This Row],[AREA]],".",Tabla1[[#This Row],[TIPO]]))</f>
        <v/>
      </c>
      <c r="C241" s="343" t="str">
        <f>IF(Tabla1[[#This Row],[Código_Actividad]]="","",'Formulario PPGR1'!#REF!)</f>
        <v/>
      </c>
      <c r="D241" s="343" t="str">
        <f>IF(Tabla1[[#This Row],[Código_Actividad]]="","",'Formulario PPGR1'!#REF!)</f>
        <v/>
      </c>
      <c r="E241" s="343" t="str">
        <f>IF(Tabla1[[#This Row],[Código_Actividad]]="","",'Formulario PPGR1'!#REF!)</f>
        <v/>
      </c>
      <c r="F241" s="343" t="str">
        <f>IF(Tabla1[[#This Row],[Código_Actividad]]="","",'Formulario PPGR1'!#REF!)</f>
        <v/>
      </c>
      <c r="G241" s="344"/>
      <c r="H241" s="345" t="str">
        <f>IFERROR(VLOOKUP(Tabla1[[#This Row],[Código_Actividad]],'Formulario PPGR2'!$C$9:$D$1048576,2,FALSE),"")</f>
        <v/>
      </c>
      <c r="I241" s="346" t="str">
        <f>IFERROR(VLOOKUP(Tabla1[[#This Row],[Código_Actividad]],Tabla2[[Código]:[Total de Acciones ]],15,FALSE),"")</f>
        <v/>
      </c>
      <c r="J241" s="347" t="s">
        <v>1910</v>
      </c>
      <c r="K241" s="348" t="s">
        <v>1902</v>
      </c>
      <c r="L241" s="349"/>
      <c r="M241" s="348" t="s">
        <v>1906</v>
      </c>
      <c r="N241" s="355">
        <v>0.03</v>
      </c>
      <c r="O241" s="199">
        <v>648</v>
      </c>
      <c r="P241" s="350">
        <f t="shared" si="4"/>
        <v>19.439999999999998</v>
      </c>
      <c r="Q241" s="351" t="s">
        <v>2114</v>
      </c>
      <c r="R241" s="347" t="s">
        <v>925</v>
      </c>
      <c r="S241" s="56"/>
      <c r="T241" s="56"/>
    </row>
    <row r="242" spans="2:20" x14ac:dyDescent="0.25">
      <c r="B242" s="343" t="str">
        <f>IF(Tabla1[[#This Row],[Código_Actividad]]="","",CONCATENATE(Tabla1[[#This Row],[POA]],".",Tabla1[[#This Row],[SRS]],".",Tabla1[[#This Row],[AREA]],".",Tabla1[[#This Row],[TIPO]]))</f>
        <v/>
      </c>
      <c r="C242" s="343" t="str">
        <f>IF(Tabla1[[#This Row],[Código_Actividad]]="","",'Formulario PPGR1'!#REF!)</f>
        <v/>
      </c>
      <c r="D242" s="343" t="str">
        <f>IF(Tabla1[[#This Row],[Código_Actividad]]="","",'Formulario PPGR1'!#REF!)</f>
        <v/>
      </c>
      <c r="E242" s="343" t="str">
        <f>IF(Tabla1[[#This Row],[Código_Actividad]]="","",'Formulario PPGR1'!#REF!)</f>
        <v/>
      </c>
      <c r="F242" s="343" t="str">
        <f>IF(Tabla1[[#This Row],[Código_Actividad]]="","",'Formulario PPGR1'!#REF!)</f>
        <v/>
      </c>
      <c r="G242" s="344"/>
      <c r="H242" s="345" t="str">
        <f>IFERROR(VLOOKUP(Tabla1[[#This Row],[Código_Actividad]],'Formulario PPGR2'!$C$9:$D$1048576,2,FALSE),"")</f>
        <v/>
      </c>
      <c r="I242" s="346" t="str">
        <f>IFERROR(VLOOKUP(Tabla1[[#This Row],[Código_Actividad]],Tabla2[[Código]:[Total de Acciones ]],15,FALSE),"")</f>
        <v/>
      </c>
      <c r="J242" s="347" t="s">
        <v>1916</v>
      </c>
      <c r="K242" s="348" t="s">
        <v>1902</v>
      </c>
      <c r="L242" s="349"/>
      <c r="M242" s="348" t="s">
        <v>1917</v>
      </c>
      <c r="N242" s="353">
        <v>0.3</v>
      </c>
      <c r="O242" s="199">
        <v>84</v>
      </c>
      <c r="P242" s="350">
        <f t="shared" si="4"/>
        <v>25.2</v>
      </c>
      <c r="Q242" s="351" t="s">
        <v>2117</v>
      </c>
      <c r="R242" s="347" t="s">
        <v>925</v>
      </c>
      <c r="S242" s="56"/>
      <c r="T242" s="56"/>
    </row>
    <row r="243" spans="2:20" x14ac:dyDescent="0.25">
      <c r="B243" s="343" t="str">
        <f>IF(Tabla1[[#This Row],[Código_Actividad]]="","",CONCATENATE(Tabla1[[#This Row],[POA]],".",Tabla1[[#This Row],[SRS]],".",Tabla1[[#This Row],[AREA]],".",Tabla1[[#This Row],[TIPO]]))</f>
        <v/>
      </c>
      <c r="C243" s="343" t="str">
        <f>IF(Tabla1[[#This Row],[Código_Actividad]]="","",'Formulario PPGR1'!#REF!)</f>
        <v/>
      </c>
      <c r="D243" s="343" t="str">
        <f>IF(Tabla1[[#This Row],[Código_Actividad]]="","",'Formulario PPGR1'!#REF!)</f>
        <v/>
      </c>
      <c r="E243" s="343" t="str">
        <f>IF(Tabla1[[#This Row],[Código_Actividad]]="","",'Formulario PPGR1'!#REF!)</f>
        <v/>
      </c>
      <c r="F243" s="343" t="str">
        <f>IF(Tabla1[[#This Row],[Código_Actividad]]="","",'Formulario PPGR1'!#REF!)</f>
        <v/>
      </c>
      <c r="G243" s="344"/>
      <c r="H243" s="345" t="str">
        <f>IFERROR(VLOOKUP(Tabla1[[#This Row],[Código_Actividad]],'Formulario PPGR2'!$C$9:$D$1048576,2,FALSE),"")</f>
        <v/>
      </c>
      <c r="I243" s="346" t="str">
        <f>IFERROR(VLOOKUP(Tabla1[[#This Row],[Código_Actividad]],Tabla2[[Código]:[Total de Acciones ]],15,FALSE),"")</f>
        <v/>
      </c>
      <c r="J243" s="347" t="s">
        <v>1922</v>
      </c>
      <c r="K243" s="348" t="s">
        <v>1902</v>
      </c>
      <c r="L243" s="349"/>
      <c r="M243" s="348" t="s">
        <v>1915</v>
      </c>
      <c r="N243" s="344">
        <v>6</v>
      </c>
      <c r="O243" s="199">
        <v>190</v>
      </c>
      <c r="P243" s="350">
        <f t="shared" si="4"/>
        <v>1140</v>
      </c>
      <c r="Q243" s="351" t="s">
        <v>2116</v>
      </c>
      <c r="R243" s="347" t="s">
        <v>925</v>
      </c>
      <c r="S243" s="56"/>
      <c r="T243" s="56"/>
    </row>
    <row r="244" spans="2:20" x14ac:dyDescent="0.25">
      <c r="B244" s="343" t="str">
        <f>IF(Tabla1[[#This Row],[Código_Actividad]]="","",CONCATENATE(Tabla1[[#This Row],[POA]],".",Tabla1[[#This Row],[SRS]],".",Tabla1[[#This Row],[AREA]],".",Tabla1[[#This Row],[TIPO]]))</f>
        <v/>
      </c>
      <c r="C244" s="343" t="str">
        <f>IF(Tabla1[[#This Row],[Código_Actividad]]="","",'Formulario PPGR1'!#REF!)</f>
        <v/>
      </c>
      <c r="D244" s="343" t="str">
        <f>IF(Tabla1[[#This Row],[Código_Actividad]]="","",'Formulario PPGR1'!#REF!)</f>
        <v/>
      </c>
      <c r="E244" s="343" t="str">
        <f>IF(Tabla1[[#This Row],[Código_Actividad]]="","",'Formulario PPGR1'!#REF!)</f>
        <v/>
      </c>
      <c r="F244" s="343" t="str">
        <f>IF(Tabla1[[#This Row],[Código_Actividad]]="","",'Formulario PPGR1'!#REF!)</f>
        <v/>
      </c>
      <c r="G244" s="344"/>
      <c r="H244" s="345" t="str">
        <f>IFERROR(VLOOKUP(Tabla1[[#This Row],[Código_Actividad]],'Formulario PPGR2'!$C$9:$D$1048576,2,FALSE),"")</f>
        <v/>
      </c>
      <c r="I244" s="346" t="str">
        <f>IFERROR(VLOOKUP(Tabla1[[#This Row],[Código_Actividad]],Tabla2[[Código]:[Total de Acciones ]],15,FALSE),"")</f>
        <v/>
      </c>
      <c r="J244" s="347"/>
      <c r="K244" s="348" t="str">
        <f>IFERROR(VLOOKUP($J244,LSIns!$B$5:$C$45,2,FALSE),"")</f>
        <v/>
      </c>
      <c r="L244" s="349"/>
      <c r="M244" s="348" t="str">
        <f>IFERROR(VLOOKUP($L244,#REF!,2,FALSE),"")</f>
        <v/>
      </c>
      <c r="N244" s="353"/>
      <c r="O244" s="199"/>
      <c r="P244" s="350">
        <f t="shared" si="4"/>
        <v>0</v>
      </c>
      <c r="Q244" s="351"/>
      <c r="R244" s="347"/>
      <c r="S244" s="56"/>
      <c r="T244" s="56"/>
    </row>
    <row r="245" spans="2:20" x14ac:dyDescent="0.25">
      <c r="B245" s="343" t="e">
        <f>IF(Tabla1[[#This Row],[Código_Actividad]]="","",CONCATENATE(Tabla1[[#This Row],[POA]],".",Tabla1[[#This Row],[SRS]],".",Tabla1[[#This Row],[AREA]],".",Tabla1[[#This Row],[TIPO]]))</f>
        <v>#REF!</v>
      </c>
      <c r="C245" s="343" t="e">
        <f>IF(Tabla1[[#This Row],[Código_Actividad]]="","",'Formulario PPGR1'!#REF!)</f>
        <v>#REF!</v>
      </c>
      <c r="D245" s="343" t="e">
        <f>IF(Tabla1[[#This Row],[Código_Actividad]]="","",'Formulario PPGR1'!#REF!)</f>
        <v>#REF!</v>
      </c>
      <c r="E245" s="343" t="e">
        <f>IF(Tabla1[[#This Row],[Código_Actividad]]="","",'Formulario PPGR1'!#REF!)</f>
        <v>#REF!</v>
      </c>
      <c r="F245" s="343" t="e">
        <f>IF(Tabla1[[#This Row],[Código_Actividad]]="","",'Formulario PPGR1'!#REF!)</f>
        <v>#REF!</v>
      </c>
      <c r="G245" s="344" t="s">
        <v>1427</v>
      </c>
      <c r="H245" s="345" t="str">
        <f>IFERROR(VLOOKUP(Tabla1[[#This Row],[Código_Actividad]],'Formulario PPGR2'!$C$9:$D$1048576,2,FALSE),"")</f>
        <v xml:space="preserve"> Supervisión de la Sala de situación mortalidad materna y perinatal</v>
      </c>
      <c r="I245" s="346">
        <f>IFERROR(VLOOKUP(Tabla1[[#This Row],[Código_Actividad]],Tabla2[[Código]:[Total de Acciones ]],15,FALSE),"")</f>
        <v>4</v>
      </c>
      <c r="J245" s="347" t="s">
        <v>1894</v>
      </c>
      <c r="K245" s="348" t="s">
        <v>1902</v>
      </c>
      <c r="L245" s="349"/>
      <c r="M245" s="348" t="s">
        <v>1893</v>
      </c>
      <c r="N245" s="355">
        <v>0.06</v>
      </c>
      <c r="O245" s="199">
        <v>250</v>
      </c>
      <c r="P245" s="350">
        <f t="shared" si="4"/>
        <v>15</v>
      </c>
      <c r="Q245" s="351" t="s">
        <v>2114</v>
      </c>
      <c r="R245" s="347" t="s">
        <v>923</v>
      </c>
      <c r="S245" s="56"/>
      <c r="T245" s="56"/>
    </row>
    <row r="246" spans="2:20" x14ac:dyDescent="0.25">
      <c r="B246" s="343" t="str">
        <f>IF(Tabla1[[#This Row],[Código_Actividad]]="","",CONCATENATE(Tabla1[[#This Row],[POA]],".",Tabla1[[#This Row],[SRS]],".",Tabla1[[#This Row],[AREA]],".",Tabla1[[#This Row],[TIPO]]))</f>
        <v/>
      </c>
      <c r="C246" s="343" t="str">
        <f>IF(Tabla1[[#This Row],[Código_Actividad]]="","",'Formulario PPGR1'!#REF!)</f>
        <v/>
      </c>
      <c r="D246" s="343" t="str">
        <f>IF(Tabla1[[#This Row],[Código_Actividad]]="","",'Formulario PPGR1'!#REF!)</f>
        <v/>
      </c>
      <c r="E246" s="343" t="str">
        <f>IF(Tabla1[[#This Row],[Código_Actividad]]="","",'Formulario PPGR1'!#REF!)</f>
        <v/>
      </c>
      <c r="F246" s="343" t="str">
        <f>IF(Tabla1[[#This Row],[Código_Actividad]]="","",'Formulario PPGR1'!#REF!)</f>
        <v/>
      </c>
      <c r="G246" s="344"/>
      <c r="H246" s="345" t="str">
        <f>IFERROR(VLOOKUP(Tabla1[[#This Row],[Código_Actividad]],'Formulario PPGR2'!$C$9:$D$1048576,2,FALSE),"")</f>
        <v/>
      </c>
      <c r="I246" s="346" t="str">
        <f>IFERROR(VLOOKUP(Tabla1[[#This Row],[Código_Actividad]],Tabla2[[Código]:[Total de Acciones ]],15,FALSE),"")</f>
        <v/>
      </c>
      <c r="J246" s="347" t="s">
        <v>1910</v>
      </c>
      <c r="K246" s="348" t="s">
        <v>1902</v>
      </c>
      <c r="L246" s="349"/>
      <c r="M246" s="348" t="s">
        <v>1906</v>
      </c>
      <c r="N246" s="355">
        <v>0.06</v>
      </c>
      <c r="O246" s="199">
        <v>648</v>
      </c>
      <c r="P246" s="350">
        <f t="shared" si="4"/>
        <v>38.879999999999995</v>
      </c>
      <c r="Q246" s="351" t="s">
        <v>2114</v>
      </c>
      <c r="R246" s="347" t="s">
        <v>925</v>
      </c>
      <c r="S246" s="56"/>
      <c r="T246" s="56"/>
    </row>
    <row r="247" spans="2:20" x14ac:dyDescent="0.25">
      <c r="B247" s="343" t="str">
        <f>IF(Tabla1[[#This Row],[Código_Actividad]]="","",CONCATENATE(Tabla1[[#This Row],[POA]],".",Tabla1[[#This Row],[SRS]],".",Tabla1[[#This Row],[AREA]],".",Tabla1[[#This Row],[TIPO]]))</f>
        <v/>
      </c>
      <c r="C247" s="343" t="str">
        <f>IF(Tabla1[[#This Row],[Código_Actividad]]="","",'Formulario PPGR1'!#REF!)</f>
        <v/>
      </c>
      <c r="D247" s="343" t="str">
        <f>IF(Tabla1[[#This Row],[Código_Actividad]]="","",'Formulario PPGR1'!#REF!)</f>
        <v/>
      </c>
      <c r="E247" s="343" t="str">
        <f>IF(Tabla1[[#This Row],[Código_Actividad]]="","",'Formulario PPGR1'!#REF!)</f>
        <v/>
      </c>
      <c r="F247" s="343" t="str">
        <f>IF(Tabla1[[#This Row],[Código_Actividad]]="","",'Formulario PPGR1'!#REF!)</f>
        <v/>
      </c>
      <c r="G247" s="344"/>
      <c r="H247" s="345" t="str">
        <f>IFERROR(VLOOKUP(Tabla1[[#This Row],[Código_Actividad]],'Formulario PPGR2'!$C$9:$D$1048576,2,FALSE),"")</f>
        <v/>
      </c>
      <c r="I247" s="346" t="str">
        <f>IFERROR(VLOOKUP(Tabla1[[#This Row],[Código_Actividad]],Tabla2[[Código]:[Total de Acciones ]],15,FALSE),"")</f>
        <v/>
      </c>
      <c r="J247" s="347" t="s">
        <v>1916</v>
      </c>
      <c r="K247" s="348" t="s">
        <v>1902</v>
      </c>
      <c r="L247" s="349"/>
      <c r="M247" s="348" t="s">
        <v>1917</v>
      </c>
      <c r="N247" s="353">
        <v>0.6</v>
      </c>
      <c r="O247" s="199">
        <v>84</v>
      </c>
      <c r="P247" s="350">
        <f t="shared" si="4"/>
        <v>50.4</v>
      </c>
      <c r="Q247" s="351" t="s">
        <v>2117</v>
      </c>
      <c r="R247" s="347" t="s">
        <v>925</v>
      </c>
      <c r="S247" s="56"/>
      <c r="T247" s="56"/>
    </row>
    <row r="248" spans="2:20" x14ac:dyDescent="0.25">
      <c r="B248" s="343" t="str">
        <f>IF(Tabla1[[#This Row],[Código_Actividad]]="","",CONCATENATE(Tabla1[[#This Row],[POA]],".",Tabla1[[#This Row],[SRS]],".",Tabla1[[#This Row],[AREA]],".",Tabla1[[#This Row],[TIPO]]))</f>
        <v/>
      </c>
      <c r="C248" s="343" t="str">
        <f>IF(Tabla1[[#This Row],[Código_Actividad]]="","",'Formulario PPGR1'!#REF!)</f>
        <v/>
      </c>
      <c r="D248" s="343" t="str">
        <f>IF(Tabla1[[#This Row],[Código_Actividad]]="","",'Formulario PPGR1'!#REF!)</f>
        <v/>
      </c>
      <c r="E248" s="343" t="str">
        <f>IF(Tabla1[[#This Row],[Código_Actividad]]="","",'Formulario PPGR1'!#REF!)</f>
        <v/>
      </c>
      <c r="F248" s="343" t="str">
        <f>IF(Tabla1[[#This Row],[Código_Actividad]]="","",'Formulario PPGR1'!#REF!)</f>
        <v/>
      </c>
      <c r="G248" s="344"/>
      <c r="H248" s="345" t="str">
        <f>IFERROR(VLOOKUP(Tabla1[[#This Row],[Código_Actividad]],'Formulario PPGR2'!$C$9:$D$1048576,2,FALSE),"")</f>
        <v/>
      </c>
      <c r="I248" s="346" t="str">
        <f>IFERROR(VLOOKUP(Tabla1[[#This Row],[Código_Actividad]],Tabla2[[Código]:[Total de Acciones ]],15,FALSE),"")</f>
        <v/>
      </c>
      <c r="J248" s="347" t="s">
        <v>1922</v>
      </c>
      <c r="K248" s="348" t="s">
        <v>1902</v>
      </c>
      <c r="L248" s="349"/>
      <c r="M248" s="348" t="s">
        <v>1915</v>
      </c>
      <c r="N248" s="353">
        <v>10</v>
      </c>
      <c r="O248" s="199">
        <v>190</v>
      </c>
      <c r="P248" s="350">
        <f t="shared" si="4"/>
        <v>1900</v>
      </c>
      <c r="Q248" s="351" t="s">
        <v>2116</v>
      </c>
      <c r="R248" s="347" t="s">
        <v>925</v>
      </c>
      <c r="S248" s="56"/>
      <c r="T248" s="56"/>
    </row>
    <row r="249" spans="2:20" x14ac:dyDescent="0.25">
      <c r="B249" s="343" t="str">
        <f>IF(Tabla1[[#This Row],[Código_Actividad]]="","",CONCATENATE(Tabla1[[#This Row],[POA]],".",Tabla1[[#This Row],[SRS]],".",Tabla1[[#This Row],[AREA]],".",Tabla1[[#This Row],[TIPO]]))</f>
        <v/>
      </c>
      <c r="C249" s="343" t="str">
        <f>IF(Tabla1[[#This Row],[Código_Actividad]]="","",'Formulario PPGR1'!#REF!)</f>
        <v/>
      </c>
      <c r="D249" s="343" t="str">
        <f>IF(Tabla1[[#This Row],[Código_Actividad]]="","",'Formulario PPGR1'!#REF!)</f>
        <v/>
      </c>
      <c r="E249" s="343" t="str">
        <f>IF(Tabla1[[#This Row],[Código_Actividad]]="","",'Formulario PPGR1'!#REF!)</f>
        <v/>
      </c>
      <c r="F249" s="343" t="str">
        <f>IF(Tabla1[[#This Row],[Código_Actividad]]="","",'Formulario PPGR1'!#REF!)</f>
        <v/>
      </c>
      <c r="G249" s="344"/>
      <c r="H249" s="345" t="str">
        <f>IFERROR(VLOOKUP(Tabla1[[#This Row],[Código_Actividad]],'Formulario PPGR2'!$C$9:$D$1048576,2,FALSE),"")</f>
        <v/>
      </c>
      <c r="I249" s="346" t="str">
        <f>IFERROR(VLOOKUP(Tabla1[[#This Row],[Código_Actividad]],Tabla2[[Código]:[Total de Acciones ]],15,FALSE),"")</f>
        <v/>
      </c>
      <c r="J249" s="347"/>
      <c r="K249" s="348" t="str">
        <f>IFERROR(VLOOKUP($J249,LSIns!$B$5:$C$45,2,FALSE),"")</f>
        <v/>
      </c>
      <c r="L249" s="349"/>
      <c r="M249" s="348" t="str">
        <f>IFERROR(VLOOKUP($L249,#REF!,2,FALSE),"")</f>
        <v/>
      </c>
      <c r="N249" s="353"/>
      <c r="O249" s="199"/>
      <c r="P249" s="350">
        <f t="shared" si="4"/>
        <v>0</v>
      </c>
      <c r="Q249" s="351"/>
      <c r="R249" s="347"/>
      <c r="S249" s="56"/>
      <c r="T249" s="56"/>
    </row>
    <row r="250" spans="2:20" x14ac:dyDescent="0.25">
      <c r="B250" s="343" t="str">
        <f>IF(Tabla1[[#This Row],[Código_Actividad]]="","",CONCATENATE(Tabla1[[#This Row],[POA]],".",Tabla1[[#This Row],[SRS]],".",Tabla1[[#This Row],[AREA]],".",Tabla1[[#This Row],[TIPO]]))</f>
        <v/>
      </c>
      <c r="C250" s="343" t="str">
        <f>IF(Tabla1[[#This Row],[Código_Actividad]]="","",'Formulario PPGR1'!#REF!)</f>
        <v/>
      </c>
      <c r="D250" s="343" t="str">
        <f>IF(Tabla1[[#This Row],[Código_Actividad]]="","",'Formulario PPGR1'!#REF!)</f>
        <v/>
      </c>
      <c r="E250" s="343" t="str">
        <f>IF(Tabla1[[#This Row],[Código_Actividad]]="","",'Formulario PPGR1'!#REF!)</f>
        <v/>
      </c>
      <c r="F250" s="343" t="str">
        <f>IF(Tabla1[[#This Row],[Código_Actividad]]="","",'Formulario PPGR1'!#REF!)</f>
        <v/>
      </c>
      <c r="G250" s="344"/>
      <c r="H250" s="345" t="str">
        <f>IFERROR(VLOOKUP(Tabla1[[#This Row],[Código_Actividad]],'Formulario PPGR2'!$C$9:$D$1048576,2,FALSE),"")</f>
        <v/>
      </c>
      <c r="I250" s="346" t="str">
        <f>IFERROR(VLOOKUP(Tabla1[[#This Row],[Código_Actividad]],Tabla2[[Código]:[Total de Acciones ]],15,FALSE),"")</f>
        <v/>
      </c>
      <c r="J250" s="347"/>
      <c r="K250" s="348" t="str">
        <f>IFERROR(VLOOKUP($J250,LSIns!$B$5:$C$45,2,FALSE),"")</f>
        <v/>
      </c>
      <c r="L250" s="349"/>
      <c r="M250" s="348" t="str">
        <f>IFERROR(VLOOKUP($L250,#REF!,2,FALSE),"")</f>
        <v/>
      </c>
      <c r="N250" s="353"/>
      <c r="O250" s="199"/>
      <c r="P250" s="350">
        <f t="shared" si="4"/>
        <v>0</v>
      </c>
      <c r="Q250" s="351"/>
      <c r="R250" s="347"/>
      <c r="S250" s="56"/>
      <c r="T250" s="56"/>
    </row>
    <row r="251" spans="2:20" x14ac:dyDescent="0.25">
      <c r="B251" s="343" t="e">
        <f>IF(Tabla1[[#This Row],[Código_Actividad]]="","",CONCATENATE(Tabla1[[#This Row],[POA]],".",Tabla1[[#This Row],[SRS]],".",Tabla1[[#This Row],[AREA]],".",Tabla1[[#This Row],[TIPO]]))</f>
        <v>#REF!</v>
      </c>
      <c r="C251" s="343" t="e">
        <f>IF(Tabla1[[#This Row],[Código_Actividad]]="","",'Formulario PPGR1'!#REF!)</f>
        <v>#REF!</v>
      </c>
      <c r="D251" s="343" t="e">
        <f>IF(Tabla1[[#This Row],[Código_Actividad]]="","",'Formulario PPGR1'!#REF!)</f>
        <v>#REF!</v>
      </c>
      <c r="E251" s="343" t="e">
        <f>IF(Tabla1[[#This Row],[Código_Actividad]]="","",'Formulario PPGR1'!#REF!)</f>
        <v>#REF!</v>
      </c>
      <c r="F251" s="343" t="e">
        <f>IF(Tabla1[[#This Row],[Código_Actividad]]="","",'Formulario PPGR1'!#REF!)</f>
        <v>#REF!</v>
      </c>
      <c r="G251" s="344" t="s">
        <v>1428</v>
      </c>
      <c r="H251" s="345" t="str">
        <f>IFERROR(VLOOKUP(Tabla1[[#This Row],[Código_Actividad]],'Formulario PPGR2'!$C$9:$D$1048576,2,FALSE),"")</f>
        <v xml:space="preserve"> Supervisión del Apego a protocolos de los servicios materno-infantil</v>
      </c>
      <c r="I251" s="346">
        <f>IFERROR(VLOOKUP(Tabla1[[#This Row],[Código_Actividad]],Tabla2[[Código]:[Total de Acciones ]],15,FALSE),"")</f>
        <v>4</v>
      </c>
      <c r="J251" s="347" t="s">
        <v>1894</v>
      </c>
      <c r="K251" s="348" t="s">
        <v>1902</v>
      </c>
      <c r="L251" s="349"/>
      <c r="M251" s="348" t="s">
        <v>1893</v>
      </c>
      <c r="N251" s="355">
        <v>0.04</v>
      </c>
      <c r="O251" s="199">
        <v>250</v>
      </c>
      <c r="P251" s="350">
        <f t="shared" si="4"/>
        <v>10</v>
      </c>
      <c r="Q251" s="351" t="s">
        <v>2114</v>
      </c>
      <c r="R251" s="347" t="s">
        <v>923</v>
      </c>
      <c r="S251" s="56"/>
      <c r="T251" s="56"/>
    </row>
    <row r="252" spans="2:20" x14ac:dyDescent="0.25">
      <c r="B252" s="343" t="str">
        <f>IF(Tabla1[[#This Row],[Código_Actividad]]="","",CONCATENATE(Tabla1[[#This Row],[POA]],".",Tabla1[[#This Row],[SRS]],".",Tabla1[[#This Row],[AREA]],".",Tabla1[[#This Row],[TIPO]]))</f>
        <v/>
      </c>
      <c r="C252" s="343" t="str">
        <f>IF(Tabla1[[#This Row],[Código_Actividad]]="","",'Formulario PPGR1'!#REF!)</f>
        <v/>
      </c>
      <c r="D252" s="343" t="str">
        <f>IF(Tabla1[[#This Row],[Código_Actividad]]="","",'Formulario PPGR1'!#REF!)</f>
        <v/>
      </c>
      <c r="E252" s="343" t="str">
        <f>IF(Tabla1[[#This Row],[Código_Actividad]]="","",'Formulario PPGR1'!#REF!)</f>
        <v/>
      </c>
      <c r="F252" s="343" t="str">
        <f>IF(Tabla1[[#This Row],[Código_Actividad]]="","",'Formulario PPGR1'!#REF!)</f>
        <v/>
      </c>
      <c r="G252" s="344"/>
      <c r="H252" s="345" t="str">
        <f>IFERROR(VLOOKUP(Tabla1[[#This Row],[Código_Actividad]],'Formulario PPGR2'!$C$9:$D$1048576,2,FALSE),"")</f>
        <v/>
      </c>
      <c r="I252" s="346" t="str">
        <f>IFERROR(VLOOKUP(Tabla1[[#This Row],[Código_Actividad]],Tabla2[[Código]:[Total de Acciones ]],15,FALSE),"")</f>
        <v/>
      </c>
      <c r="J252" s="347" t="s">
        <v>1910</v>
      </c>
      <c r="K252" s="348" t="s">
        <v>1902</v>
      </c>
      <c r="L252" s="349"/>
      <c r="M252" s="348" t="s">
        <v>1906</v>
      </c>
      <c r="N252" s="355">
        <v>0.04</v>
      </c>
      <c r="O252" s="199">
        <v>648</v>
      </c>
      <c r="P252" s="350">
        <f t="shared" si="4"/>
        <v>25.92</v>
      </c>
      <c r="Q252" s="351" t="s">
        <v>2114</v>
      </c>
      <c r="R252" s="347" t="s">
        <v>925</v>
      </c>
      <c r="S252" s="56"/>
      <c r="T252" s="56"/>
    </row>
    <row r="253" spans="2:20" x14ac:dyDescent="0.25">
      <c r="B253" s="343" t="str">
        <f>IF(Tabla1[[#This Row],[Código_Actividad]]="","",CONCATENATE(Tabla1[[#This Row],[POA]],".",Tabla1[[#This Row],[SRS]],".",Tabla1[[#This Row],[AREA]],".",Tabla1[[#This Row],[TIPO]]))</f>
        <v/>
      </c>
      <c r="C253" s="343" t="str">
        <f>IF(Tabla1[[#This Row],[Código_Actividad]]="","",'Formulario PPGR1'!#REF!)</f>
        <v/>
      </c>
      <c r="D253" s="343" t="str">
        <f>IF(Tabla1[[#This Row],[Código_Actividad]]="","",'Formulario PPGR1'!#REF!)</f>
        <v/>
      </c>
      <c r="E253" s="343" t="str">
        <f>IF(Tabla1[[#This Row],[Código_Actividad]]="","",'Formulario PPGR1'!#REF!)</f>
        <v/>
      </c>
      <c r="F253" s="343" t="str">
        <f>IF(Tabla1[[#This Row],[Código_Actividad]]="","",'Formulario PPGR1'!#REF!)</f>
        <v/>
      </c>
      <c r="G253" s="344"/>
      <c r="H253" s="345" t="str">
        <f>IFERROR(VLOOKUP(Tabla1[[#This Row],[Código_Actividad]],'Formulario PPGR2'!$C$9:$D$1048576,2,FALSE),"")</f>
        <v/>
      </c>
      <c r="I253" s="346" t="str">
        <f>IFERROR(VLOOKUP(Tabla1[[#This Row],[Código_Actividad]],Tabla2[[Código]:[Total de Acciones ]],15,FALSE),"")</f>
        <v/>
      </c>
      <c r="J253" s="347" t="s">
        <v>1916</v>
      </c>
      <c r="K253" s="348" t="s">
        <v>1902</v>
      </c>
      <c r="L253" s="349"/>
      <c r="M253" s="348" t="s">
        <v>1917</v>
      </c>
      <c r="N253" s="353">
        <v>0.4</v>
      </c>
      <c r="O253" s="199">
        <v>84</v>
      </c>
      <c r="P253" s="350">
        <f t="shared" si="4"/>
        <v>33.6</v>
      </c>
      <c r="Q253" s="351" t="s">
        <v>2117</v>
      </c>
      <c r="R253" s="347" t="s">
        <v>925</v>
      </c>
      <c r="S253" s="56"/>
      <c r="T253" s="56"/>
    </row>
    <row r="254" spans="2:20" x14ac:dyDescent="0.25">
      <c r="B254" s="343" t="str">
        <f>IF(Tabla1[[#This Row],[Código_Actividad]]="","",CONCATENATE(Tabla1[[#This Row],[POA]],".",Tabla1[[#This Row],[SRS]],".",Tabla1[[#This Row],[AREA]],".",Tabla1[[#This Row],[TIPO]]))</f>
        <v/>
      </c>
      <c r="C254" s="343" t="str">
        <f>IF(Tabla1[[#This Row],[Código_Actividad]]="","",'Formulario PPGR1'!#REF!)</f>
        <v/>
      </c>
      <c r="D254" s="343" t="str">
        <f>IF(Tabla1[[#This Row],[Código_Actividad]]="","",'Formulario PPGR1'!#REF!)</f>
        <v/>
      </c>
      <c r="E254" s="343" t="str">
        <f>IF(Tabla1[[#This Row],[Código_Actividad]]="","",'Formulario PPGR1'!#REF!)</f>
        <v/>
      </c>
      <c r="F254" s="343" t="str">
        <f>IF(Tabla1[[#This Row],[Código_Actividad]]="","",'Formulario PPGR1'!#REF!)</f>
        <v/>
      </c>
      <c r="G254" s="344"/>
      <c r="H254" s="345" t="str">
        <f>IFERROR(VLOOKUP(Tabla1[[#This Row],[Código_Actividad]],'Formulario PPGR2'!$C$9:$D$1048576,2,FALSE),"")</f>
        <v/>
      </c>
      <c r="I254" s="346" t="str">
        <f>IFERROR(VLOOKUP(Tabla1[[#This Row],[Código_Actividad]],Tabla2[[Código]:[Total de Acciones ]],15,FALSE),"")</f>
        <v/>
      </c>
      <c r="J254" s="347" t="s">
        <v>1922</v>
      </c>
      <c r="K254" s="348" t="s">
        <v>1902</v>
      </c>
      <c r="L254" s="349"/>
      <c r="M254" s="348" t="s">
        <v>1915</v>
      </c>
      <c r="N254" s="344">
        <v>8</v>
      </c>
      <c r="O254" s="199">
        <v>190</v>
      </c>
      <c r="P254" s="350">
        <f t="shared" si="4"/>
        <v>1520</v>
      </c>
      <c r="Q254" s="351" t="s">
        <v>2116</v>
      </c>
      <c r="R254" s="347" t="s">
        <v>925</v>
      </c>
      <c r="S254" s="56"/>
      <c r="T254" s="56"/>
    </row>
    <row r="255" spans="2:20" x14ac:dyDescent="0.25">
      <c r="B255" s="343" t="str">
        <f>IF(Tabla1[[#This Row],[Código_Actividad]]="","",CONCATENATE(Tabla1[[#This Row],[POA]],".",Tabla1[[#This Row],[SRS]],".",Tabla1[[#This Row],[AREA]],".",Tabla1[[#This Row],[TIPO]]))</f>
        <v/>
      </c>
      <c r="C255" s="343" t="str">
        <f>IF(Tabla1[[#This Row],[Código_Actividad]]="","",'Formulario PPGR1'!#REF!)</f>
        <v/>
      </c>
      <c r="D255" s="343" t="str">
        <f>IF(Tabla1[[#This Row],[Código_Actividad]]="","",'Formulario PPGR1'!#REF!)</f>
        <v/>
      </c>
      <c r="E255" s="343" t="str">
        <f>IF(Tabla1[[#This Row],[Código_Actividad]]="","",'Formulario PPGR1'!#REF!)</f>
        <v/>
      </c>
      <c r="F255" s="343" t="str">
        <f>IF(Tabla1[[#This Row],[Código_Actividad]]="","",'Formulario PPGR1'!#REF!)</f>
        <v/>
      </c>
      <c r="G255" s="344"/>
      <c r="H255" s="345" t="str">
        <f>IFERROR(VLOOKUP(Tabla1[[#This Row],[Código_Actividad]],'Formulario PPGR2'!$C$9:$D$1048576,2,FALSE),"")</f>
        <v/>
      </c>
      <c r="I255" s="346" t="str">
        <f>IFERROR(VLOOKUP(Tabla1[[#This Row],[Código_Actividad]],Tabla2[[Código]:[Total de Acciones ]],15,FALSE),"")</f>
        <v/>
      </c>
      <c r="J255" s="347"/>
      <c r="K255" s="348" t="str">
        <f>IFERROR(VLOOKUP($J255,LSIns!$B$5:$C$45,2,FALSE),"")</f>
        <v/>
      </c>
      <c r="L255" s="349"/>
      <c r="M255" s="348" t="str">
        <f>IFERROR(VLOOKUP($L255,#REF!,2,FALSE),"")</f>
        <v/>
      </c>
      <c r="N255" s="353"/>
      <c r="O255" s="199"/>
      <c r="P255" s="350">
        <f t="shared" si="4"/>
        <v>0</v>
      </c>
      <c r="Q255" s="351"/>
      <c r="R255" s="347"/>
      <c r="S255" s="56"/>
      <c r="T255" s="56"/>
    </row>
    <row r="256" spans="2:20" x14ac:dyDescent="0.25">
      <c r="B256" s="343" t="e">
        <f>IF(Tabla1[[#This Row],[Código_Actividad]]="","",CONCATENATE(Tabla1[[#This Row],[POA]],".",Tabla1[[#This Row],[SRS]],".",Tabla1[[#This Row],[AREA]],".",Tabla1[[#This Row],[TIPO]]))</f>
        <v>#REF!</v>
      </c>
      <c r="C256" s="343" t="e">
        <f>IF(Tabla1[[#This Row],[Código_Actividad]]="","",'Formulario PPGR1'!#REF!)</f>
        <v>#REF!</v>
      </c>
      <c r="D256" s="343" t="e">
        <f>IF(Tabla1[[#This Row],[Código_Actividad]]="","",'Formulario PPGR1'!#REF!)</f>
        <v>#REF!</v>
      </c>
      <c r="E256" s="343" t="e">
        <f>IF(Tabla1[[#This Row],[Código_Actividad]]="","",'Formulario PPGR1'!#REF!)</f>
        <v>#REF!</v>
      </c>
      <c r="F256" s="343" t="e">
        <f>IF(Tabla1[[#This Row],[Código_Actividad]]="","",'Formulario PPGR1'!#REF!)</f>
        <v>#REF!</v>
      </c>
      <c r="G256" s="344" t="s">
        <v>1429</v>
      </c>
      <c r="H256" s="345" t="str">
        <f>IFERROR(VLOOKUP(Tabla1[[#This Row],[Código_Actividad]],'Formulario PPGR2'!$C$9:$D$1048576,2,FALSE),"")</f>
        <v>Seguimiento para coordinar acciones de atención a la mujer durante el embarazo, parto y puerperio.</v>
      </c>
      <c r="I256" s="346">
        <f>IFERROR(VLOOKUP(Tabla1[[#This Row],[Código_Actividad]],Tabla2[[Código]:[Total de Acciones ]],15,FALSE),"")</f>
        <v>2</v>
      </c>
      <c r="J256" s="347" t="s">
        <v>1894</v>
      </c>
      <c r="K256" s="348" t="s">
        <v>1902</v>
      </c>
      <c r="L256" s="349"/>
      <c r="M256" s="348" t="s">
        <v>1893</v>
      </c>
      <c r="N256" s="355">
        <v>0.02</v>
      </c>
      <c r="O256" s="199">
        <v>250</v>
      </c>
      <c r="P256" s="350">
        <f t="shared" si="4"/>
        <v>5</v>
      </c>
      <c r="Q256" s="351" t="s">
        <v>2114</v>
      </c>
      <c r="R256" s="347" t="s">
        <v>923</v>
      </c>
      <c r="S256" s="56"/>
      <c r="T256" s="56"/>
    </row>
    <row r="257" spans="2:20" x14ac:dyDescent="0.25">
      <c r="B257" s="343" t="str">
        <f>IF(Tabla1[[#This Row],[Código_Actividad]]="","",CONCATENATE(Tabla1[[#This Row],[POA]],".",Tabla1[[#This Row],[SRS]],".",Tabla1[[#This Row],[AREA]],".",Tabla1[[#This Row],[TIPO]]))</f>
        <v/>
      </c>
      <c r="C257" s="343" t="str">
        <f>IF(Tabla1[[#This Row],[Código_Actividad]]="","",'Formulario PPGR1'!#REF!)</f>
        <v/>
      </c>
      <c r="D257" s="343" t="str">
        <f>IF(Tabla1[[#This Row],[Código_Actividad]]="","",'Formulario PPGR1'!#REF!)</f>
        <v/>
      </c>
      <c r="E257" s="343" t="str">
        <f>IF(Tabla1[[#This Row],[Código_Actividad]]="","",'Formulario PPGR1'!#REF!)</f>
        <v/>
      </c>
      <c r="F257" s="343" t="str">
        <f>IF(Tabla1[[#This Row],[Código_Actividad]]="","",'Formulario PPGR1'!#REF!)</f>
        <v/>
      </c>
      <c r="G257" s="344"/>
      <c r="H257" s="345" t="str">
        <f>IFERROR(VLOOKUP(Tabla1[[#This Row],[Código_Actividad]],'Formulario PPGR2'!$C$9:$D$1048576,2,FALSE),"")</f>
        <v/>
      </c>
      <c r="I257" s="346" t="str">
        <f>IFERROR(VLOOKUP(Tabla1[[#This Row],[Código_Actividad]],Tabla2[[Código]:[Total de Acciones ]],15,FALSE),"")</f>
        <v/>
      </c>
      <c r="J257" s="347" t="s">
        <v>1910</v>
      </c>
      <c r="K257" s="348" t="s">
        <v>1902</v>
      </c>
      <c r="L257" s="349"/>
      <c r="M257" s="348" t="s">
        <v>1906</v>
      </c>
      <c r="N257" s="355">
        <v>0.02</v>
      </c>
      <c r="O257" s="199">
        <v>648</v>
      </c>
      <c r="P257" s="350">
        <f t="shared" si="4"/>
        <v>12.96</v>
      </c>
      <c r="Q257" s="351" t="s">
        <v>2114</v>
      </c>
      <c r="R257" s="347" t="s">
        <v>925</v>
      </c>
      <c r="S257" s="56"/>
      <c r="T257" s="56"/>
    </row>
    <row r="258" spans="2:20" x14ac:dyDescent="0.25">
      <c r="B258" s="343" t="str">
        <f>IF(Tabla1[[#This Row],[Código_Actividad]]="","",CONCATENATE(Tabla1[[#This Row],[POA]],".",Tabla1[[#This Row],[SRS]],".",Tabla1[[#This Row],[AREA]],".",Tabla1[[#This Row],[TIPO]]))</f>
        <v/>
      </c>
      <c r="C258" s="343" t="str">
        <f>IF(Tabla1[[#This Row],[Código_Actividad]]="","",'Formulario PPGR1'!#REF!)</f>
        <v/>
      </c>
      <c r="D258" s="343" t="str">
        <f>IF(Tabla1[[#This Row],[Código_Actividad]]="","",'Formulario PPGR1'!#REF!)</f>
        <v/>
      </c>
      <c r="E258" s="343" t="str">
        <f>IF(Tabla1[[#This Row],[Código_Actividad]]="","",'Formulario PPGR1'!#REF!)</f>
        <v/>
      </c>
      <c r="F258" s="343" t="str">
        <f>IF(Tabla1[[#This Row],[Código_Actividad]]="","",'Formulario PPGR1'!#REF!)</f>
        <v/>
      </c>
      <c r="G258" s="344"/>
      <c r="H258" s="345" t="str">
        <f>IFERROR(VLOOKUP(Tabla1[[#This Row],[Código_Actividad]],'Formulario PPGR2'!$C$9:$D$1048576,2,FALSE),"")</f>
        <v/>
      </c>
      <c r="I258" s="346" t="str">
        <f>IFERROR(VLOOKUP(Tabla1[[#This Row],[Código_Actividad]],Tabla2[[Código]:[Total de Acciones ]],15,FALSE),"")</f>
        <v/>
      </c>
      <c r="J258" s="347"/>
      <c r="K258" s="348" t="str">
        <f>IFERROR(VLOOKUP($J258,LSIns!$B$5:$C$45,2,FALSE),"")</f>
        <v/>
      </c>
      <c r="L258" s="349"/>
      <c r="M258" s="348" t="str">
        <f>IFERROR(VLOOKUP($L258,#REF!,2,FALSE),"")</f>
        <v/>
      </c>
      <c r="N258" s="353"/>
      <c r="O258" s="199"/>
      <c r="P258" s="350">
        <f t="shared" si="4"/>
        <v>0</v>
      </c>
      <c r="Q258" s="351"/>
      <c r="R258" s="347"/>
      <c r="S258" s="56"/>
      <c r="T258" s="56"/>
    </row>
    <row r="259" spans="2:20" x14ac:dyDescent="0.25">
      <c r="B259" s="343" t="str">
        <f>IF(Tabla1[[#This Row],[Código_Actividad]]="","",CONCATENATE(Tabla1[[#This Row],[POA]],".",Tabla1[[#This Row],[SRS]],".",Tabla1[[#This Row],[AREA]],".",Tabla1[[#This Row],[TIPO]]))</f>
        <v/>
      </c>
      <c r="C259" s="343" t="str">
        <f>IF(Tabla1[[#This Row],[Código_Actividad]]="","",'Formulario PPGR1'!#REF!)</f>
        <v/>
      </c>
      <c r="D259" s="343" t="str">
        <f>IF(Tabla1[[#This Row],[Código_Actividad]]="","",'Formulario PPGR1'!#REF!)</f>
        <v/>
      </c>
      <c r="E259" s="343" t="str">
        <f>IF(Tabla1[[#This Row],[Código_Actividad]]="","",'Formulario PPGR1'!#REF!)</f>
        <v/>
      </c>
      <c r="F259" s="343" t="str">
        <f>IF(Tabla1[[#This Row],[Código_Actividad]]="","",'Formulario PPGR1'!#REF!)</f>
        <v/>
      </c>
      <c r="G259" s="344"/>
      <c r="H259" s="345" t="str">
        <f>IFERROR(VLOOKUP(Tabla1[[#This Row],[Código_Actividad]],'Formulario PPGR2'!$C$9:$D$1048576,2,FALSE),"")</f>
        <v/>
      </c>
      <c r="I259" s="346" t="str">
        <f>IFERROR(VLOOKUP(Tabla1[[#This Row],[Código_Actividad]],Tabla2[[Código]:[Total de Acciones ]],15,FALSE),"")</f>
        <v/>
      </c>
      <c r="J259" s="347"/>
      <c r="K259" s="348" t="str">
        <f>IFERROR(VLOOKUP($J259,LSIns!$B$5:$C$45,2,FALSE),"")</f>
        <v/>
      </c>
      <c r="L259" s="349"/>
      <c r="M259" s="348" t="str">
        <f>IFERROR(VLOOKUP($L259,#REF!,2,FALSE),"")</f>
        <v/>
      </c>
      <c r="N259" s="353"/>
      <c r="O259" s="199"/>
      <c r="P259" s="350">
        <f t="shared" si="4"/>
        <v>0</v>
      </c>
      <c r="Q259" s="351"/>
      <c r="R259" s="347"/>
      <c r="S259" s="56"/>
      <c r="T259" s="56"/>
    </row>
    <row r="260" spans="2:20" x14ac:dyDescent="0.25">
      <c r="B260" s="343" t="e">
        <f>IF(Tabla1[[#This Row],[Código_Actividad]]="","",CONCATENATE(Tabla1[[#This Row],[POA]],".",Tabla1[[#This Row],[SRS]],".",Tabla1[[#This Row],[AREA]],".",Tabla1[[#This Row],[TIPO]]))</f>
        <v>#REF!</v>
      </c>
      <c r="C260" s="343" t="e">
        <f>IF(Tabla1[[#This Row],[Código_Actividad]]="","",'Formulario PPGR1'!#REF!)</f>
        <v>#REF!</v>
      </c>
      <c r="D260" s="343" t="e">
        <f>IF(Tabla1[[#This Row],[Código_Actividad]]="","",'Formulario PPGR1'!#REF!)</f>
        <v>#REF!</v>
      </c>
      <c r="E260" s="343" t="e">
        <f>IF(Tabla1[[#This Row],[Código_Actividad]]="","",'Formulario PPGR1'!#REF!)</f>
        <v>#REF!</v>
      </c>
      <c r="F260" s="343" t="e">
        <f>IF(Tabla1[[#This Row],[Código_Actividad]]="","",'Formulario PPGR1'!#REF!)</f>
        <v>#REF!</v>
      </c>
      <c r="G260" s="344" t="s">
        <v>1430</v>
      </c>
      <c r="H260" s="345" t="str">
        <f>IFERROR(VLOOKUP(Tabla1[[#This Row],[Código_Actividad]],'Formulario PPGR2'!$C$9:$D$1048576,2,FALSE),"")</f>
        <v>Supervisión del Registro en línea del Certificado de Nacidos Vivos</v>
      </c>
      <c r="I260" s="346">
        <f>IFERROR(VLOOKUP(Tabla1[[#This Row],[Código_Actividad]],Tabla2[[Código]:[Total de Acciones ]],15,FALSE),"")</f>
        <v>4</v>
      </c>
      <c r="J260" s="347" t="s">
        <v>1894</v>
      </c>
      <c r="K260" s="348" t="s">
        <v>1902</v>
      </c>
      <c r="L260" s="349"/>
      <c r="M260" s="348" t="s">
        <v>1893</v>
      </c>
      <c r="N260" s="355">
        <v>0.04</v>
      </c>
      <c r="O260" s="199">
        <v>250</v>
      </c>
      <c r="P260" s="350">
        <f t="shared" si="4"/>
        <v>10</v>
      </c>
      <c r="Q260" s="351" t="s">
        <v>2114</v>
      </c>
      <c r="R260" s="347" t="s">
        <v>923</v>
      </c>
      <c r="S260" s="56"/>
      <c r="T260" s="56"/>
    </row>
    <row r="261" spans="2:20" x14ac:dyDescent="0.25">
      <c r="B261" s="343" t="str">
        <f>IF(Tabla1[[#This Row],[Código_Actividad]]="","",CONCATENATE(Tabla1[[#This Row],[POA]],".",Tabla1[[#This Row],[SRS]],".",Tabla1[[#This Row],[AREA]],".",Tabla1[[#This Row],[TIPO]]))</f>
        <v/>
      </c>
      <c r="C261" s="343" t="str">
        <f>IF(Tabla1[[#This Row],[Código_Actividad]]="","",'Formulario PPGR1'!#REF!)</f>
        <v/>
      </c>
      <c r="D261" s="343" t="str">
        <f>IF(Tabla1[[#This Row],[Código_Actividad]]="","",'Formulario PPGR1'!#REF!)</f>
        <v/>
      </c>
      <c r="E261" s="343" t="str">
        <f>IF(Tabla1[[#This Row],[Código_Actividad]]="","",'Formulario PPGR1'!#REF!)</f>
        <v/>
      </c>
      <c r="F261" s="343" t="str">
        <f>IF(Tabla1[[#This Row],[Código_Actividad]]="","",'Formulario PPGR1'!#REF!)</f>
        <v/>
      </c>
      <c r="G261" s="344"/>
      <c r="H261" s="345" t="str">
        <f>IFERROR(VLOOKUP(Tabla1[[#This Row],[Código_Actividad]],'Formulario PPGR2'!$C$9:$D$1048576,2,FALSE),"")</f>
        <v/>
      </c>
      <c r="I261" s="346" t="str">
        <f>IFERROR(VLOOKUP(Tabla1[[#This Row],[Código_Actividad]],Tabla2[[Código]:[Total de Acciones ]],15,FALSE),"")</f>
        <v/>
      </c>
      <c r="J261" s="347" t="s">
        <v>1910</v>
      </c>
      <c r="K261" s="348" t="s">
        <v>1902</v>
      </c>
      <c r="L261" s="349"/>
      <c r="M261" s="348" t="s">
        <v>1906</v>
      </c>
      <c r="N261" s="355">
        <v>0.04</v>
      </c>
      <c r="O261" s="199">
        <v>648</v>
      </c>
      <c r="P261" s="350">
        <f t="shared" si="4"/>
        <v>25.92</v>
      </c>
      <c r="Q261" s="351" t="s">
        <v>2114</v>
      </c>
      <c r="R261" s="347" t="s">
        <v>925</v>
      </c>
      <c r="S261" s="56"/>
      <c r="T261" s="56"/>
    </row>
    <row r="262" spans="2:20" x14ac:dyDescent="0.25">
      <c r="B262" s="343" t="str">
        <f>IF(Tabla1[[#This Row],[Código_Actividad]]="","",CONCATENATE(Tabla1[[#This Row],[POA]],".",Tabla1[[#This Row],[SRS]],".",Tabla1[[#This Row],[AREA]],".",Tabla1[[#This Row],[TIPO]]))</f>
        <v/>
      </c>
      <c r="C262" s="343" t="str">
        <f>IF(Tabla1[[#This Row],[Código_Actividad]]="","",'Formulario PPGR1'!#REF!)</f>
        <v/>
      </c>
      <c r="D262" s="343" t="str">
        <f>IF(Tabla1[[#This Row],[Código_Actividad]]="","",'Formulario PPGR1'!#REF!)</f>
        <v/>
      </c>
      <c r="E262" s="343" t="str">
        <f>IF(Tabla1[[#This Row],[Código_Actividad]]="","",'Formulario PPGR1'!#REF!)</f>
        <v/>
      </c>
      <c r="F262" s="343" t="str">
        <f>IF(Tabla1[[#This Row],[Código_Actividad]]="","",'Formulario PPGR1'!#REF!)</f>
        <v/>
      </c>
      <c r="G262" s="344"/>
      <c r="H262" s="345" t="str">
        <f>IFERROR(VLOOKUP(Tabla1[[#This Row],[Código_Actividad]],'Formulario PPGR2'!$C$9:$D$1048576,2,FALSE),"")</f>
        <v/>
      </c>
      <c r="I262" s="346" t="str">
        <f>IFERROR(VLOOKUP(Tabla1[[#This Row],[Código_Actividad]],Tabla2[[Código]:[Total de Acciones ]],15,FALSE),"")</f>
        <v/>
      </c>
      <c r="J262" s="347" t="s">
        <v>1916</v>
      </c>
      <c r="K262" s="348" t="s">
        <v>1902</v>
      </c>
      <c r="L262" s="349"/>
      <c r="M262" s="348" t="s">
        <v>1917</v>
      </c>
      <c r="N262" s="353">
        <v>0.4</v>
      </c>
      <c r="O262" s="199">
        <v>84</v>
      </c>
      <c r="P262" s="350">
        <f t="shared" si="4"/>
        <v>33.6</v>
      </c>
      <c r="Q262" s="351" t="s">
        <v>2117</v>
      </c>
      <c r="R262" s="347" t="s">
        <v>925</v>
      </c>
      <c r="S262" s="56"/>
      <c r="T262" s="56"/>
    </row>
    <row r="263" spans="2:20" x14ac:dyDescent="0.25">
      <c r="B263" s="343" t="str">
        <f>IF(Tabla1[[#This Row],[Código_Actividad]]="","",CONCATENATE(Tabla1[[#This Row],[POA]],".",Tabla1[[#This Row],[SRS]],".",Tabla1[[#This Row],[AREA]],".",Tabla1[[#This Row],[TIPO]]))</f>
        <v/>
      </c>
      <c r="C263" s="343" t="str">
        <f>IF(Tabla1[[#This Row],[Código_Actividad]]="","",'Formulario PPGR1'!#REF!)</f>
        <v/>
      </c>
      <c r="D263" s="343" t="str">
        <f>IF(Tabla1[[#This Row],[Código_Actividad]]="","",'Formulario PPGR1'!#REF!)</f>
        <v/>
      </c>
      <c r="E263" s="343" t="str">
        <f>IF(Tabla1[[#This Row],[Código_Actividad]]="","",'Formulario PPGR1'!#REF!)</f>
        <v/>
      </c>
      <c r="F263" s="343" t="str">
        <f>IF(Tabla1[[#This Row],[Código_Actividad]]="","",'Formulario PPGR1'!#REF!)</f>
        <v/>
      </c>
      <c r="G263" s="344"/>
      <c r="H263" s="345" t="str">
        <f>IFERROR(VLOOKUP(Tabla1[[#This Row],[Código_Actividad]],'Formulario PPGR2'!$C$9:$D$1048576,2,FALSE),"")</f>
        <v/>
      </c>
      <c r="I263" s="346" t="str">
        <f>IFERROR(VLOOKUP(Tabla1[[#This Row],[Código_Actividad]],Tabla2[[Código]:[Total de Acciones ]],15,FALSE),"")</f>
        <v/>
      </c>
      <c r="J263" s="347" t="s">
        <v>1922</v>
      </c>
      <c r="K263" s="348" t="s">
        <v>1902</v>
      </c>
      <c r="L263" s="349"/>
      <c r="M263" s="348" t="s">
        <v>1915</v>
      </c>
      <c r="N263" s="353">
        <v>8</v>
      </c>
      <c r="O263" s="199">
        <v>190</v>
      </c>
      <c r="P263" s="350">
        <f t="shared" si="4"/>
        <v>1520</v>
      </c>
      <c r="Q263" s="351" t="s">
        <v>2116</v>
      </c>
      <c r="R263" s="347" t="s">
        <v>925</v>
      </c>
      <c r="S263" s="56"/>
      <c r="T263" s="56"/>
    </row>
    <row r="264" spans="2:20" x14ac:dyDescent="0.25">
      <c r="B264" s="343" t="str">
        <f>IF(Tabla1[[#This Row],[Código_Actividad]]="","",CONCATENATE(Tabla1[[#This Row],[POA]],".",Tabla1[[#This Row],[SRS]],".",Tabla1[[#This Row],[AREA]],".",Tabla1[[#This Row],[TIPO]]))</f>
        <v/>
      </c>
      <c r="C264" s="343" t="str">
        <f>IF(Tabla1[[#This Row],[Código_Actividad]]="","",'Formulario PPGR1'!#REF!)</f>
        <v/>
      </c>
      <c r="D264" s="343" t="str">
        <f>IF(Tabla1[[#This Row],[Código_Actividad]]="","",'Formulario PPGR1'!#REF!)</f>
        <v/>
      </c>
      <c r="E264" s="343" t="str">
        <f>IF(Tabla1[[#This Row],[Código_Actividad]]="","",'Formulario PPGR1'!#REF!)</f>
        <v/>
      </c>
      <c r="F264" s="343" t="str">
        <f>IF(Tabla1[[#This Row],[Código_Actividad]]="","",'Formulario PPGR1'!#REF!)</f>
        <v/>
      </c>
      <c r="G264" s="344"/>
      <c r="H264" s="345" t="str">
        <f>IFERROR(VLOOKUP(Tabla1[[#This Row],[Código_Actividad]],'Formulario PPGR2'!$C$9:$D$1048576,2,FALSE),"")</f>
        <v/>
      </c>
      <c r="I264" s="346" t="str">
        <f>IFERROR(VLOOKUP(Tabla1[[#This Row],[Código_Actividad]],Tabla2[[Código]:[Total de Acciones ]],15,FALSE),"")</f>
        <v/>
      </c>
      <c r="J264" s="347"/>
      <c r="K264" s="348" t="str">
        <f>IFERROR(VLOOKUP($J264,LSIns!$B$5:$C$45,2,FALSE),"")</f>
        <v/>
      </c>
      <c r="L264" s="349"/>
      <c r="M264" s="348" t="str">
        <f>IFERROR(VLOOKUP($L264,#REF!,2,FALSE),"")</f>
        <v/>
      </c>
      <c r="N264" s="353"/>
      <c r="O264" s="199"/>
      <c r="P264" s="350">
        <f t="shared" si="4"/>
        <v>0</v>
      </c>
      <c r="Q264" s="351"/>
      <c r="R264" s="347"/>
      <c r="S264" s="56"/>
      <c r="T264" s="56"/>
    </row>
    <row r="265" spans="2:20" x14ac:dyDescent="0.25">
      <c r="B265" s="343" t="e">
        <f>IF(Tabla1[[#This Row],[Código_Actividad]]="","",CONCATENATE(Tabla1[[#This Row],[POA]],".",Tabla1[[#This Row],[SRS]],".",Tabla1[[#This Row],[AREA]],".",Tabla1[[#This Row],[TIPO]]))</f>
        <v>#REF!</v>
      </c>
      <c r="C265" s="343" t="e">
        <f>IF(Tabla1[[#This Row],[Código_Actividad]]="","",'Formulario PPGR1'!#REF!)</f>
        <v>#REF!</v>
      </c>
      <c r="D265" s="343" t="e">
        <f>IF(Tabla1[[#This Row],[Código_Actividad]]="","",'Formulario PPGR1'!#REF!)</f>
        <v>#REF!</v>
      </c>
      <c r="E265" s="343" t="e">
        <f>IF(Tabla1[[#This Row],[Código_Actividad]]="","",'Formulario PPGR1'!#REF!)</f>
        <v>#REF!</v>
      </c>
      <c r="F265" s="343" t="e">
        <f>IF(Tabla1[[#This Row],[Código_Actividad]]="","",'Formulario PPGR1'!#REF!)</f>
        <v>#REF!</v>
      </c>
      <c r="G265" s="344" t="s">
        <v>1431</v>
      </c>
      <c r="H265" s="345" t="str">
        <f>IFERROR(VLOOKUP(Tabla1[[#This Row],[Código_Actividad]],'Formulario PPGR2'!$C$9:$D$1048576,2,FALSE),"")</f>
        <v>Monitoreo de la adherencia a protocolos obstétricos y neonatales</v>
      </c>
      <c r="I265" s="346">
        <f>IFERROR(VLOOKUP(Tabla1[[#This Row],[Código_Actividad]],Tabla2[[Código]:[Total de Acciones ]],15,FALSE),"")</f>
        <v>4</v>
      </c>
      <c r="J265" s="347" t="s">
        <v>1894</v>
      </c>
      <c r="K265" s="348" t="s">
        <v>1902</v>
      </c>
      <c r="L265" s="349"/>
      <c r="M265" s="348" t="s">
        <v>1893</v>
      </c>
      <c r="N265" s="355">
        <v>0.04</v>
      </c>
      <c r="O265" s="199">
        <v>250</v>
      </c>
      <c r="P265" s="350">
        <f t="shared" si="4"/>
        <v>10</v>
      </c>
      <c r="Q265" s="351" t="s">
        <v>2114</v>
      </c>
      <c r="R265" s="347" t="s">
        <v>923</v>
      </c>
      <c r="S265" s="56"/>
      <c r="T265" s="56"/>
    </row>
    <row r="266" spans="2:20" x14ac:dyDescent="0.25">
      <c r="B266" s="343" t="str">
        <f>IF(Tabla1[[#This Row],[Código_Actividad]]="","",CONCATENATE(Tabla1[[#This Row],[POA]],".",Tabla1[[#This Row],[SRS]],".",Tabla1[[#This Row],[AREA]],".",Tabla1[[#This Row],[TIPO]]))</f>
        <v/>
      </c>
      <c r="C266" s="343" t="str">
        <f>IF(Tabla1[[#This Row],[Código_Actividad]]="","",'Formulario PPGR1'!#REF!)</f>
        <v/>
      </c>
      <c r="D266" s="343" t="str">
        <f>IF(Tabla1[[#This Row],[Código_Actividad]]="","",'Formulario PPGR1'!#REF!)</f>
        <v/>
      </c>
      <c r="E266" s="343" t="str">
        <f>IF(Tabla1[[#This Row],[Código_Actividad]]="","",'Formulario PPGR1'!#REF!)</f>
        <v/>
      </c>
      <c r="F266" s="343" t="str">
        <f>IF(Tabla1[[#This Row],[Código_Actividad]]="","",'Formulario PPGR1'!#REF!)</f>
        <v/>
      </c>
      <c r="G266" s="344"/>
      <c r="H266" s="345" t="str">
        <f>IFERROR(VLOOKUP(Tabla1[[#This Row],[Código_Actividad]],'Formulario PPGR2'!$C$9:$D$1048576,2,FALSE),"")</f>
        <v/>
      </c>
      <c r="I266" s="346" t="str">
        <f>IFERROR(VLOOKUP(Tabla1[[#This Row],[Código_Actividad]],Tabla2[[Código]:[Total de Acciones ]],15,FALSE),"")</f>
        <v/>
      </c>
      <c r="J266" s="347" t="s">
        <v>1910</v>
      </c>
      <c r="K266" s="348" t="s">
        <v>1902</v>
      </c>
      <c r="L266" s="349"/>
      <c r="M266" s="348" t="s">
        <v>1906</v>
      </c>
      <c r="N266" s="355">
        <v>0.04</v>
      </c>
      <c r="O266" s="199">
        <v>648</v>
      </c>
      <c r="P266" s="350">
        <f t="shared" si="4"/>
        <v>25.92</v>
      </c>
      <c r="Q266" s="351" t="s">
        <v>2114</v>
      </c>
      <c r="R266" s="347" t="s">
        <v>925</v>
      </c>
      <c r="S266" s="56"/>
      <c r="T266" s="56"/>
    </row>
    <row r="267" spans="2:20" x14ac:dyDescent="0.25">
      <c r="B267" s="343" t="str">
        <f>IF(Tabla1[[#This Row],[Código_Actividad]]="","",CONCATENATE(Tabla1[[#This Row],[POA]],".",Tabla1[[#This Row],[SRS]],".",Tabla1[[#This Row],[AREA]],".",Tabla1[[#This Row],[TIPO]]))</f>
        <v/>
      </c>
      <c r="C267" s="343" t="str">
        <f>IF(Tabla1[[#This Row],[Código_Actividad]]="","",'Formulario PPGR1'!#REF!)</f>
        <v/>
      </c>
      <c r="D267" s="343" t="str">
        <f>IF(Tabla1[[#This Row],[Código_Actividad]]="","",'Formulario PPGR1'!#REF!)</f>
        <v/>
      </c>
      <c r="E267" s="343" t="str">
        <f>IF(Tabla1[[#This Row],[Código_Actividad]]="","",'Formulario PPGR1'!#REF!)</f>
        <v/>
      </c>
      <c r="F267" s="343" t="str">
        <f>IF(Tabla1[[#This Row],[Código_Actividad]]="","",'Formulario PPGR1'!#REF!)</f>
        <v/>
      </c>
      <c r="G267" s="344"/>
      <c r="H267" s="345" t="str">
        <f>IFERROR(VLOOKUP(Tabla1[[#This Row],[Código_Actividad]],'Formulario PPGR2'!$C$9:$D$1048576,2,FALSE),"")</f>
        <v/>
      </c>
      <c r="I267" s="346" t="str">
        <f>IFERROR(VLOOKUP(Tabla1[[#This Row],[Código_Actividad]],Tabla2[[Código]:[Total de Acciones ]],15,FALSE),"")</f>
        <v/>
      </c>
      <c r="J267" s="347"/>
      <c r="K267" s="348" t="str">
        <f>IFERROR(VLOOKUP($J267,LSIns!$B$5:$C$45,2,FALSE),"")</f>
        <v/>
      </c>
      <c r="L267" s="349"/>
      <c r="M267" s="348" t="str">
        <f>IFERROR(VLOOKUP($L267,#REF!,2,FALSE),"")</f>
        <v/>
      </c>
      <c r="N267" s="353"/>
      <c r="O267" s="199"/>
      <c r="P267" s="350">
        <f t="shared" si="4"/>
        <v>0</v>
      </c>
      <c r="Q267" s="351"/>
      <c r="R267" s="347"/>
      <c r="S267" s="56"/>
      <c r="T267" s="56"/>
    </row>
    <row r="268" spans="2:20" ht="25.5" x14ac:dyDescent="0.25">
      <c r="B268" s="343" t="e">
        <f>IF(Tabla1[[#This Row],[Código_Actividad]]="","",CONCATENATE(Tabla1[[#This Row],[POA]],".",Tabla1[[#This Row],[SRS]],".",Tabla1[[#This Row],[AREA]],".",Tabla1[[#This Row],[TIPO]]))</f>
        <v>#REF!</v>
      </c>
      <c r="C268" s="343" t="e">
        <f>IF(Tabla1[[#This Row],[Código_Actividad]]="","",'Formulario PPGR1'!#REF!)</f>
        <v>#REF!</v>
      </c>
      <c r="D268" s="343" t="e">
        <f>IF(Tabla1[[#This Row],[Código_Actividad]]="","",'Formulario PPGR1'!#REF!)</f>
        <v>#REF!</v>
      </c>
      <c r="E268" s="343" t="e">
        <f>IF(Tabla1[[#This Row],[Código_Actividad]]="","",'Formulario PPGR1'!#REF!)</f>
        <v>#REF!</v>
      </c>
      <c r="F268" s="343" t="e">
        <f>IF(Tabla1[[#This Row],[Código_Actividad]]="","",'Formulario PPGR1'!#REF!)</f>
        <v>#REF!</v>
      </c>
      <c r="G268" s="344" t="s">
        <v>1432</v>
      </c>
      <c r="H268" s="357" t="str">
        <f>IFERROR(VLOOKUP(Tabla1[[#This Row],[Código_Actividad]],'Formulario PPGR2'!$C$9:$D$1048576,2,FALSE),"")</f>
        <v>Capacitación a proveedores sobre promoción, consejería y anticoncepción postevento obstétrico, métodos anticonceptivos de largo plazo y de emergencia</v>
      </c>
      <c r="I268" s="346">
        <f>IFERROR(VLOOKUP(Tabla1[[#This Row],[Código_Actividad]],Tabla2[[Código]:[Total de Acciones ]],15,FALSE),"")</f>
        <v>2</v>
      </c>
      <c r="J268" s="347" t="s">
        <v>1913</v>
      </c>
      <c r="K268" s="348"/>
      <c r="L268" s="349"/>
      <c r="M268" s="348" t="s">
        <v>1914</v>
      </c>
      <c r="N268" s="344">
        <v>2</v>
      </c>
      <c r="O268" s="199">
        <v>7500</v>
      </c>
      <c r="P268" s="350">
        <f t="shared" ref="P268:P327" si="5">+N268*O268</f>
        <v>15000</v>
      </c>
      <c r="Q268" s="351" t="s">
        <v>2115</v>
      </c>
      <c r="R268" s="347" t="s">
        <v>925</v>
      </c>
      <c r="S268" s="56"/>
      <c r="T268" s="56"/>
    </row>
    <row r="269" spans="2:20" x14ac:dyDescent="0.25">
      <c r="B269" s="343" t="str">
        <f>IF(Tabla1[[#This Row],[Código_Actividad]]="","",CONCATENATE(Tabla1[[#This Row],[POA]],".",Tabla1[[#This Row],[SRS]],".",Tabla1[[#This Row],[AREA]],".",Tabla1[[#This Row],[TIPO]]))</f>
        <v/>
      </c>
      <c r="C269" s="343" t="str">
        <f>IF(Tabla1[[#This Row],[Código_Actividad]]="","",'Formulario PPGR1'!#REF!)</f>
        <v/>
      </c>
      <c r="D269" s="343" t="str">
        <f>IF(Tabla1[[#This Row],[Código_Actividad]]="","",'Formulario PPGR1'!#REF!)</f>
        <v/>
      </c>
      <c r="E269" s="343" t="str">
        <f>IF(Tabla1[[#This Row],[Código_Actividad]]="","",'Formulario PPGR1'!#REF!)</f>
        <v/>
      </c>
      <c r="F269" s="343" t="str">
        <f>IF(Tabla1[[#This Row],[Código_Actividad]]="","",'Formulario PPGR1'!#REF!)</f>
        <v/>
      </c>
      <c r="G269" s="344"/>
      <c r="H269" s="345" t="str">
        <f>IFERROR(VLOOKUP(Tabla1[[#This Row],[Código_Actividad]],'Formulario PPGR2'!$C$9:$D$1048576,2,FALSE),"")</f>
        <v/>
      </c>
      <c r="I269" s="346" t="str">
        <f>IFERROR(VLOOKUP(Tabla1[[#This Row],[Código_Actividad]],Tabla2[[Código]:[Total de Acciones ]],15,FALSE),"")</f>
        <v/>
      </c>
      <c r="J269" s="347" t="s">
        <v>1894</v>
      </c>
      <c r="K269" s="348" t="s">
        <v>1902</v>
      </c>
      <c r="L269" s="349"/>
      <c r="M269" s="348" t="s">
        <v>1893</v>
      </c>
      <c r="N269" s="355">
        <v>0.08</v>
      </c>
      <c r="O269" s="199">
        <v>250</v>
      </c>
      <c r="P269" s="350">
        <f t="shared" si="5"/>
        <v>20</v>
      </c>
      <c r="Q269" s="351" t="s">
        <v>2114</v>
      </c>
      <c r="R269" s="347" t="s">
        <v>923</v>
      </c>
      <c r="S269" s="56"/>
      <c r="T269" s="56"/>
    </row>
    <row r="270" spans="2:20" x14ac:dyDescent="0.25">
      <c r="B270" s="343" t="str">
        <f>IF(Tabla1[[#This Row],[Código_Actividad]]="","",CONCATENATE(Tabla1[[#This Row],[POA]],".",Tabla1[[#This Row],[SRS]],".",Tabla1[[#This Row],[AREA]],".",Tabla1[[#This Row],[TIPO]]))</f>
        <v/>
      </c>
      <c r="C270" s="343" t="str">
        <f>IF(Tabla1[[#This Row],[Código_Actividad]]="","",'Formulario PPGR1'!#REF!)</f>
        <v/>
      </c>
      <c r="D270" s="343" t="str">
        <f>IF(Tabla1[[#This Row],[Código_Actividad]]="","",'Formulario PPGR1'!#REF!)</f>
        <v/>
      </c>
      <c r="E270" s="343" t="str">
        <f>IF(Tabla1[[#This Row],[Código_Actividad]]="","",'Formulario PPGR1'!#REF!)</f>
        <v/>
      </c>
      <c r="F270" s="343" t="str">
        <f>IF(Tabla1[[#This Row],[Código_Actividad]]="","",'Formulario PPGR1'!#REF!)</f>
        <v/>
      </c>
      <c r="G270" s="344"/>
      <c r="H270" s="345" t="str">
        <f>IFERROR(VLOOKUP(Tabla1[[#This Row],[Código_Actividad]],'Formulario PPGR2'!$C$9:$D$1048576,2,FALSE),"")</f>
        <v/>
      </c>
      <c r="I270" s="346" t="str">
        <f>IFERROR(VLOOKUP(Tabla1[[#This Row],[Código_Actividad]],Tabla2[[Código]:[Total de Acciones ]],15,FALSE),"")</f>
        <v/>
      </c>
      <c r="J270" s="347" t="s">
        <v>1910</v>
      </c>
      <c r="K270" s="348" t="s">
        <v>1902</v>
      </c>
      <c r="L270" s="349"/>
      <c r="M270" s="348" t="s">
        <v>1906</v>
      </c>
      <c r="N270" s="355">
        <v>0.08</v>
      </c>
      <c r="O270" s="199">
        <v>648</v>
      </c>
      <c r="P270" s="350">
        <f t="shared" si="5"/>
        <v>51.84</v>
      </c>
      <c r="Q270" s="351" t="s">
        <v>2114</v>
      </c>
      <c r="R270" s="347" t="s">
        <v>925</v>
      </c>
      <c r="S270" s="56"/>
      <c r="T270" s="56"/>
    </row>
    <row r="271" spans="2:20" x14ac:dyDescent="0.25">
      <c r="B271" s="343" t="str">
        <f>IF(Tabla1[[#This Row],[Código_Actividad]]="","",CONCATENATE(Tabla1[[#This Row],[POA]],".",Tabla1[[#This Row],[SRS]],".",Tabla1[[#This Row],[AREA]],".",Tabla1[[#This Row],[TIPO]]))</f>
        <v/>
      </c>
      <c r="C271" s="343" t="str">
        <f>IF(Tabla1[[#This Row],[Código_Actividad]]="","",'Formulario PPGR1'!#REF!)</f>
        <v/>
      </c>
      <c r="D271" s="343" t="str">
        <f>IF(Tabla1[[#This Row],[Código_Actividad]]="","",'Formulario PPGR1'!#REF!)</f>
        <v/>
      </c>
      <c r="E271" s="343" t="str">
        <f>IF(Tabla1[[#This Row],[Código_Actividad]]="","",'Formulario PPGR1'!#REF!)</f>
        <v/>
      </c>
      <c r="F271" s="343" t="str">
        <f>IF(Tabla1[[#This Row],[Código_Actividad]]="","",'Formulario PPGR1'!#REF!)</f>
        <v/>
      </c>
      <c r="G271" s="344"/>
      <c r="H271" s="345" t="str">
        <f>IFERROR(VLOOKUP(Tabla1[[#This Row],[Código_Actividad]],'Formulario PPGR2'!$C$9:$D$1048576,2,FALSE),"")</f>
        <v/>
      </c>
      <c r="I271" s="346" t="str">
        <f>IFERROR(VLOOKUP(Tabla1[[#This Row],[Código_Actividad]],Tabla2[[Código]:[Total de Acciones ]],15,FALSE),"")</f>
        <v/>
      </c>
      <c r="J271" s="347" t="s">
        <v>1916</v>
      </c>
      <c r="K271" s="348" t="s">
        <v>1902</v>
      </c>
      <c r="L271" s="349"/>
      <c r="M271" s="348" t="s">
        <v>1917</v>
      </c>
      <c r="N271" s="353">
        <v>0.2</v>
      </c>
      <c r="O271" s="199">
        <v>84</v>
      </c>
      <c r="P271" s="350">
        <f t="shared" si="5"/>
        <v>16.8</v>
      </c>
      <c r="Q271" s="351" t="s">
        <v>2117</v>
      </c>
      <c r="R271" s="347" t="s">
        <v>925</v>
      </c>
      <c r="S271" s="56"/>
      <c r="T271" s="56"/>
    </row>
    <row r="272" spans="2:20" x14ac:dyDescent="0.25">
      <c r="B272" s="343" t="str">
        <f>IF(Tabla1[[#This Row],[Código_Actividad]]="","",CONCATENATE(Tabla1[[#This Row],[POA]],".",Tabla1[[#This Row],[SRS]],".",Tabla1[[#This Row],[AREA]],".",Tabla1[[#This Row],[TIPO]]))</f>
        <v/>
      </c>
      <c r="C272" s="343" t="str">
        <f>IF(Tabla1[[#This Row],[Código_Actividad]]="","",'Formulario PPGR1'!#REF!)</f>
        <v/>
      </c>
      <c r="D272" s="343" t="str">
        <f>IF(Tabla1[[#This Row],[Código_Actividad]]="","",'Formulario PPGR1'!#REF!)</f>
        <v/>
      </c>
      <c r="E272" s="343" t="str">
        <f>IF(Tabla1[[#This Row],[Código_Actividad]]="","",'Formulario PPGR1'!#REF!)</f>
        <v/>
      </c>
      <c r="F272" s="343" t="str">
        <f>IF(Tabla1[[#This Row],[Código_Actividad]]="","",'Formulario PPGR1'!#REF!)</f>
        <v/>
      </c>
      <c r="G272" s="344"/>
      <c r="H272" s="345" t="str">
        <f>IFERROR(VLOOKUP(Tabla1[[#This Row],[Código_Actividad]],'Formulario PPGR2'!$C$9:$D$1048576,2,FALSE),"")</f>
        <v/>
      </c>
      <c r="I272" s="346" t="str">
        <f>IFERROR(VLOOKUP(Tabla1[[#This Row],[Código_Actividad]],Tabla2[[Código]:[Total de Acciones ]],15,FALSE),"")</f>
        <v/>
      </c>
      <c r="J272" s="347"/>
      <c r="K272" s="348" t="str">
        <f>IFERROR(VLOOKUP($J272,LSIns!$B$5:$C$45,2,FALSE),"")</f>
        <v/>
      </c>
      <c r="L272" s="349"/>
      <c r="M272" s="348" t="str">
        <f>IFERROR(VLOOKUP($L272,#REF!,2,FALSE),"")</f>
        <v/>
      </c>
      <c r="N272" s="353"/>
      <c r="O272" s="199"/>
      <c r="P272" s="350">
        <f t="shared" si="5"/>
        <v>0</v>
      </c>
      <c r="Q272" s="351"/>
      <c r="R272" s="347"/>
      <c r="S272" s="56"/>
      <c r="T272" s="56"/>
    </row>
    <row r="273" spans="2:20" x14ac:dyDescent="0.25">
      <c r="B273" s="343" t="e">
        <f>IF(Tabla1[[#This Row],[Código_Actividad]]="","",CONCATENATE(Tabla1[[#This Row],[POA]],".",Tabla1[[#This Row],[SRS]],".",Tabla1[[#This Row],[AREA]],".",Tabla1[[#This Row],[TIPO]]))</f>
        <v>#REF!</v>
      </c>
      <c r="C273" s="343" t="e">
        <f>IF(Tabla1[[#This Row],[Código_Actividad]]="","",'Formulario PPGR1'!#REF!)</f>
        <v>#REF!</v>
      </c>
      <c r="D273" s="343" t="e">
        <f>IF(Tabla1[[#This Row],[Código_Actividad]]="","",'Formulario PPGR1'!#REF!)</f>
        <v>#REF!</v>
      </c>
      <c r="E273" s="343" t="e">
        <f>IF(Tabla1[[#This Row],[Código_Actividad]]="","",'Formulario PPGR1'!#REF!)</f>
        <v>#REF!</v>
      </c>
      <c r="F273" s="343" t="e">
        <f>IF(Tabla1[[#This Row],[Código_Actividad]]="","",'Formulario PPGR1'!#REF!)</f>
        <v>#REF!</v>
      </c>
      <c r="G273" s="344" t="s">
        <v>1433</v>
      </c>
      <c r="H273" s="345" t="str">
        <f>IFERROR(VLOOKUP(Tabla1[[#This Row],[Código_Actividad]],'Formulario PPGR2'!$C$9:$D$1048576,2,FALSE),"")</f>
        <v>Capacitación a proveedores sobre el cuidado básico del recién nacido y reanimación cardio-pulmonar</v>
      </c>
      <c r="I273" s="346">
        <f>IFERROR(VLOOKUP(Tabla1[[#This Row],[Código_Actividad]],Tabla2[[Código]:[Total de Acciones ]],15,FALSE),"")</f>
        <v>2</v>
      </c>
      <c r="J273" s="347" t="s">
        <v>1913</v>
      </c>
      <c r="K273" s="348"/>
      <c r="L273" s="349"/>
      <c r="M273" s="348" t="s">
        <v>1914</v>
      </c>
      <c r="N273" s="344">
        <v>2</v>
      </c>
      <c r="O273" s="199">
        <v>7500</v>
      </c>
      <c r="P273" s="350">
        <f t="shared" si="5"/>
        <v>15000</v>
      </c>
      <c r="Q273" s="351" t="s">
        <v>2115</v>
      </c>
      <c r="R273" s="347" t="s">
        <v>925</v>
      </c>
      <c r="S273" s="56"/>
      <c r="T273" s="56"/>
    </row>
    <row r="274" spans="2:20" x14ac:dyDescent="0.25">
      <c r="B274" s="343" t="str">
        <f>IF(Tabla1[[#This Row],[Código_Actividad]]="","",CONCATENATE(Tabla1[[#This Row],[POA]],".",Tabla1[[#This Row],[SRS]],".",Tabla1[[#This Row],[AREA]],".",Tabla1[[#This Row],[TIPO]]))</f>
        <v/>
      </c>
      <c r="C274" s="343" t="str">
        <f>IF(Tabla1[[#This Row],[Código_Actividad]]="","",'Formulario PPGR1'!#REF!)</f>
        <v/>
      </c>
      <c r="D274" s="343" t="str">
        <f>IF(Tabla1[[#This Row],[Código_Actividad]]="","",'Formulario PPGR1'!#REF!)</f>
        <v/>
      </c>
      <c r="E274" s="343" t="str">
        <f>IF(Tabla1[[#This Row],[Código_Actividad]]="","",'Formulario PPGR1'!#REF!)</f>
        <v/>
      </c>
      <c r="F274" s="343" t="str">
        <f>IF(Tabla1[[#This Row],[Código_Actividad]]="","",'Formulario PPGR1'!#REF!)</f>
        <v/>
      </c>
      <c r="G274" s="344"/>
      <c r="H274" s="345" t="str">
        <f>IFERROR(VLOOKUP(Tabla1[[#This Row],[Código_Actividad]],'Formulario PPGR2'!$C$9:$D$1048576,2,FALSE),"")</f>
        <v/>
      </c>
      <c r="I274" s="346" t="str">
        <f>IFERROR(VLOOKUP(Tabla1[[#This Row],[Código_Actividad]],Tabla2[[Código]:[Total de Acciones ]],15,FALSE),"")</f>
        <v/>
      </c>
      <c r="J274" s="347" t="s">
        <v>1894</v>
      </c>
      <c r="K274" s="348" t="s">
        <v>1902</v>
      </c>
      <c r="L274" s="349"/>
      <c r="M274" s="348" t="s">
        <v>1893</v>
      </c>
      <c r="N274" s="355">
        <v>0.08</v>
      </c>
      <c r="O274" s="199">
        <v>250</v>
      </c>
      <c r="P274" s="350">
        <f t="shared" si="5"/>
        <v>20</v>
      </c>
      <c r="Q274" s="351" t="s">
        <v>2114</v>
      </c>
      <c r="R274" s="347" t="s">
        <v>923</v>
      </c>
      <c r="S274" s="56"/>
      <c r="T274" s="56"/>
    </row>
    <row r="275" spans="2:20" x14ac:dyDescent="0.25">
      <c r="B275" s="343" t="str">
        <f>IF(Tabla1[[#This Row],[Código_Actividad]]="","",CONCATENATE(Tabla1[[#This Row],[POA]],".",Tabla1[[#This Row],[SRS]],".",Tabla1[[#This Row],[AREA]],".",Tabla1[[#This Row],[TIPO]]))</f>
        <v/>
      </c>
      <c r="C275" s="343" t="str">
        <f>IF(Tabla1[[#This Row],[Código_Actividad]]="","",'Formulario PPGR1'!#REF!)</f>
        <v/>
      </c>
      <c r="D275" s="343" t="str">
        <f>IF(Tabla1[[#This Row],[Código_Actividad]]="","",'Formulario PPGR1'!#REF!)</f>
        <v/>
      </c>
      <c r="E275" s="343" t="str">
        <f>IF(Tabla1[[#This Row],[Código_Actividad]]="","",'Formulario PPGR1'!#REF!)</f>
        <v/>
      </c>
      <c r="F275" s="343" t="str">
        <f>IF(Tabla1[[#This Row],[Código_Actividad]]="","",'Formulario PPGR1'!#REF!)</f>
        <v/>
      </c>
      <c r="G275" s="344"/>
      <c r="H275" s="345" t="str">
        <f>IFERROR(VLOOKUP(Tabla1[[#This Row],[Código_Actividad]],'Formulario PPGR2'!$C$9:$D$1048576,2,FALSE),"")</f>
        <v/>
      </c>
      <c r="I275" s="346" t="str">
        <f>IFERROR(VLOOKUP(Tabla1[[#This Row],[Código_Actividad]],Tabla2[[Código]:[Total de Acciones ]],15,FALSE),"")</f>
        <v/>
      </c>
      <c r="J275" s="347" t="s">
        <v>1910</v>
      </c>
      <c r="K275" s="348" t="s">
        <v>1902</v>
      </c>
      <c r="L275" s="349"/>
      <c r="M275" s="348" t="s">
        <v>1906</v>
      </c>
      <c r="N275" s="355">
        <v>0.08</v>
      </c>
      <c r="O275" s="199">
        <v>648</v>
      </c>
      <c r="P275" s="350">
        <f t="shared" si="5"/>
        <v>51.84</v>
      </c>
      <c r="Q275" s="351" t="s">
        <v>2114</v>
      </c>
      <c r="R275" s="347" t="s">
        <v>925</v>
      </c>
      <c r="S275" s="56"/>
      <c r="T275" s="56"/>
    </row>
    <row r="276" spans="2:20" x14ac:dyDescent="0.25">
      <c r="B276" s="343" t="str">
        <f>IF(Tabla1[[#This Row],[Código_Actividad]]="","",CONCATENATE(Tabla1[[#This Row],[POA]],".",Tabla1[[#This Row],[SRS]],".",Tabla1[[#This Row],[AREA]],".",Tabla1[[#This Row],[TIPO]]))</f>
        <v/>
      </c>
      <c r="C276" s="343" t="str">
        <f>IF(Tabla1[[#This Row],[Código_Actividad]]="","",'Formulario PPGR1'!#REF!)</f>
        <v/>
      </c>
      <c r="D276" s="343" t="str">
        <f>IF(Tabla1[[#This Row],[Código_Actividad]]="","",'Formulario PPGR1'!#REF!)</f>
        <v/>
      </c>
      <c r="E276" s="343" t="str">
        <f>IF(Tabla1[[#This Row],[Código_Actividad]]="","",'Formulario PPGR1'!#REF!)</f>
        <v/>
      </c>
      <c r="F276" s="343" t="str">
        <f>IF(Tabla1[[#This Row],[Código_Actividad]]="","",'Formulario PPGR1'!#REF!)</f>
        <v/>
      </c>
      <c r="G276" s="344"/>
      <c r="H276" s="345" t="str">
        <f>IFERROR(VLOOKUP(Tabla1[[#This Row],[Código_Actividad]],'Formulario PPGR2'!$C$9:$D$1048576,2,FALSE),"")</f>
        <v/>
      </c>
      <c r="I276" s="346" t="str">
        <f>IFERROR(VLOOKUP(Tabla1[[#This Row],[Código_Actividad]],Tabla2[[Código]:[Total de Acciones ]],15,FALSE),"")</f>
        <v/>
      </c>
      <c r="J276" s="347" t="s">
        <v>1916</v>
      </c>
      <c r="K276" s="348" t="s">
        <v>1902</v>
      </c>
      <c r="L276" s="349"/>
      <c r="M276" s="348" t="s">
        <v>1917</v>
      </c>
      <c r="N276" s="353">
        <v>0.2</v>
      </c>
      <c r="O276" s="199">
        <v>84</v>
      </c>
      <c r="P276" s="350">
        <f t="shared" si="5"/>
        <v>16.8</v>
      </c>
      <c r="Q276" s="351" t="s">
        <v>2117</v>
      </c>
      <c r="R276" s="347" t="s">
        <v>925</v>
      </c>
      <c r="S276" s="56"/>
      <c r="T276" s="56"/>
    </row>
    <row r="277" spans="2:20" x14ac:dyDescent="0.25">
      <c r="B277" s="343" t="str">
        <f>IF(Tabla1[[#This Row],[Código_Actividad]]="","",CONCATENATE(Tabla1[[#This Row],[POA]],".",Tabla1[[#This Row],[SRS]],".",Tabla1[[#This Row],[AREA]],".",Tabla1[[#This Row],[TIPO]]))</f>
        <v/>
      </c>
      <c r="C277" s="343" t="str">
        <f>IF(Tabla1[[#This Row],[Código_Actividad]]="","",'Formulario PPGR1'!#REF!)</f>
        <v/>
      </c>
      <c r="D277" s="343" t="str">
        <f>IF(Tabla1[[#This Row],[Código_Actividad]]="","",'Formulario PPGR1'!#REF!)</f>
        <v/>
      </c>
      <c r="E277" s="343" t="str">
        <f>IF(Tabla1[[#This Row],[Código_Actividad]]="","",'Formulario PPGR1'!#REF!)</f>
        <v/>
      </c>
      <c r="F277" s="343" t="str">
        <f>IF(Tabla1[[#This Row],[Código_Actividad]]="","",'Formulario PPGR1'!#REF!)</f>
        <v/>
      </c>
      <c r="G277" s="344"/>
      <c r="H277" s="345" t="str">
        <f>IFERROR(VLOOKUP(Tabla1[[#This Row],[Código_Actividad]],'Formulario PPGR2'!$C$9:$D$1048576,2,FALSE),"")</f>
        <v/>
      </c>
      <c r="I277" s="346" t="str">
        <f>IFERROR(VLOOKUP(Tabla1[[#This Row],[Código_Actividad]],Tabla2[[Código]:[Total de Acciones ]],15,FALSE),"")</f>
        <v/>
      </c>
      <c r="J277" s="347"/>
      <c r="K277" s="348" t="str">
        <f>IFERROR(VLOOKUP($J277,LSIns!$B$5:$C$45,2,FALSE),"")</f>
        <v/>
      </c>
      <c r="L277" s="349"/>
      <c r="M277" s="348" t="str">
        <f>IFERROR(VLOOKUP($L277,#REF!,2,FALSE),"")</f>
        <v/>
      </c>
      <c r="N277" s="353"/>
      <c r="O277" s="199"/>
      <c r="P277" s="350">
        <f t="shared" si="5"/>
        <v>0</v>
      </c>
      <c r="Q277" s="351"/>
      <c r="R277" s="347"/>
      <c r="S277" s="56"/>
      <c r="T277" s="56"/>
    </row>
    <row r="278" spans="2:20" x14ac:dyDescent="0.25">
      <c r="B278" s="343" t="e">
        <f>IF(Tabla1[[#This Row],[Código_Actividad]]="","",CONCATENATE(Tabla1[[#This Row],[POA]],".",Tabla1[[#This Row],[SRS]],".",Tabla1[[#This Row],[AREA]],".",Tabla1[[#This Row],[TIPO]]))</f>
        <v>#REF!</v>
      </c>
      <c r="C278" s="343" t="e">
        <f>IF(Tabla1[[#This Row],[Código_Actividad]]="","",'Formulario PPGR1'!#REF!)</f>
        <v>#REF!</v>
      </c>
      <c r="D278" s="343" t="e">
        <f>IF(Tabla1[[#This Row],[Código_Actividad]]="","",'Formulario PPGR1'!#REF!)</f>
        <v>#REF!</v>
      </c>
      <c r="E278" s="343" t="e">
        <f>IF(Tabla1[[#This Row],[Código_Actividad]]="","",'Formulario PPGR1'!#REF!)</f>
        <v>#REF!</v>
      </c>
      <c r="F278" s="343" t="e">
        <f>IF(Tabla1[[#This Row],[Código_Actividad]]="","",'Formulario PPGR1'!#REF!)</f>
        <v>#REF!</v>
      </c>
      <c r="G278" s="344" t="s">
        <v>1434</v>
      </c>
      <c r="H278" s="345" t="str">
        <f>IFERROR(VLOOKUP(Tabla1[[#This Row],[Código_Actividad]],'Formulario PPGR2'!$C$9:$D$1048576,2,FALSE),"")</f>
        <v xml:space="preserve">Promoción de la lactancia materna </v>
      </c>
      <c r="I278" s="346">
        <f>IFERROR(VLOOKUP(Tabla1[[#This Row],[Código_Actividad]],Tabla2[[Código]:[Total de Acciones ]],15,FALSE),"")</f>
        <v>4</v>
      </c>
      <c r="J278" s="347" t="s">
        <v>1894</v>
      </c>
      <c r="K278" s="348" t="s">
        <v>1902</v>
      </c>
      <c r="L278" s="349"/>
      <c r="M278" s="348" t="s">
        <v>1893</v>
      </c>
      <c r="N278" s="353">
        <v>0.06</v>
      </c>
      <c r="O278" s="199">
        <v>250</v>
      </c>
      <c r="P278" s="350">
        <f t="shared" si="5"/>
        <v>15</v>
      </c>
      <c r="Q278" s="351" t="s">
        <v>2114</v>
      </c>
      <c r="R278" s="347" t="s">
        <v>923</v>
      </c>
      <c r="S278" s="56"/>
      <c r="T278" s="56"/>
    </row>
    <row r="279" spans="2:20" x14ac:dyDescent="0.25">
      <c r="B279" s="343" t="str">
        <f>IF(Tabla1[[#This Row],[Código_Actividad]]="","",CONCATENATE(Tabla1[[#This Row],[POA]],".",Tabla1[[#This Row],[SRS]],".",Tabla1[[#This Row],[AREA]],".",Tabla1[[#This Row],[TIPO]]))</f>
        <v/>
      </c>
      <c r="C279" s="343" t="str">
        <f>IF(Tabla1[[#This Row],[Código_Actividad]]="","",'Formulario PPGR1'!#REF!)</f>
        <v/>
      </c>
      <c r="D279" s="343" t="str">
        <f>IF(Tabla1[[#This Row],[Código_Actividad]]="","",'Formulario PPGR1'!#REF!)</f>
        <v/>
      </c>
      <c r="E279" s="343" t="str">
        <f>IF(Tabla1[[#This Row],[Código_Actividad]]="","",'Formulario PPGR1'!#REF!)</f>
        <v/>
      </c>
      <c r="F279" s="343" t="str">
        <f>IF(Tabla1[[#This Row],[Código_Actividad]]="","",'Formulario PPGR1'!#REF!)</f>
        <v/>
      </c>
      <c r="G279" s="344"/>
      <c r="H279" s="345" t="str">
        <f>IFERROR(VLOOKUP(Tabla1[[#This Row],[Código_Actividad]],'Formulario PPGR2'!$C$9:$D$1048576,2,FALSE),"")</f>
        <v/>
      </c>
      <c r="I279" s="346" t="str">
        <f>IFERROR(VLOOKUP(Tabla1[[#This Row],[Código_Actividad]],Tabla2[[Código]:[Total de Acciones ]],15,FALSE),"")</f>
        <v/>
      </c>
      <c r="J279" s="347" t="s">
        <v>1910</v>
      </c>
      <c r="K279" s="348" t="s">
        <v>1902</v>
      </c>
      <c r="L279" s="349"/>
      <c r="M279" s="348" t="s">
        <v>1906</v>
      </c>
      <c r="N279" s="353">
        <v>0.06</v>
      </c>
      <c r="O279" s="199">
        <v>648</v>
      </c>
      <c r="P279" s="350">
        <f t="shared" si="5"/>
        <v>38.879999999999995</v>
      </c>
      <c r="Q279" s="351" t="s">
        <v>2114</v>
      </c>
      <c r="R279" s="347" t="s">
        <v>925</v>
      </c>
      <c r="S279" s="56"/>
      <c r="T279" s="56"/>
    </row>
    <row r="280" spans="2:20" x14ac:dyDescent="0.25">
      <c r="B280" s="343" t="str">
        <f>IF(Tabla1[[#This Row],[Código_Actividad]]="","",CONCATENATE(Tabla1[[#This Row],[POA]],".",Tabla1[[#This Row],[SRS]],".",Tabla1[[#This Row],[AREA]],".",Tabla1[[#This Row],[TIPO]]))</f>
        <v/>
      </c>
      <c r="C280" s="343" t="str">
        <f>IF(Tabla1[[#This Row],[Código_Actividad]]="","",'Formulario PPGR1'!#REF!)</f>
        <v/>
      </c>
      <c r="D280" s="343" t="str">
        <f>IF(Tabla1[[#This Row],[Código_Actividad]]="","",'Formulario PPGR1'!#REF!)</f>
        <v/>
      </c>
      <c r="E280" s="343" t="str">
        <f>IF(Tabla1[[#This Row],[Código_Actividad]]="","",'Formulario PPGR1'!#REF!)</f>
        <v/>
      </c>
      <c r="F280" s="343" t="str">
        <f>IF(Tabla1[[#This Row],[Código_Actividad]]="","",'Formulario PPGR1'!#REF!)</f>
        <v/>
      </c>
      <c r="G280" s="344"/>
      <c r="H280" s="345" t="str">
        <f>IFERROR(VLOOKUP(Tabla1[[#This Row],[Código_Actividad]],'Formulario PPGR2'!$C$9:$D$1048576,2,FALSE),"")</f>
        <v/>
      </c>
      <c r="I280" s="346" t="str">
        <f>IFERROR(VLOOKUP(Tabla1[[#This Row],[Código_Actividad]],Tabla2[[Código]:[Total de Acciones ]],15,FALSE),"")</f>
        <v/>
      </c>
      <c r="J280" s="347"/>
      <c r="K280" s="348" t="str">
        <f>IFERROR(VLOOKUP($J280,LSIns!$B$5:$C$45,2,FALSE),"")</f>
        <v/>
      </c>
      <c r="L280" s="349"/>
      <c r="M280" s="348" t="str">
        <f>IFERROR(VLOOKUP($L280,#REF!,2,FALSE),"")</f>
        <v/>
      </c>
      <c r="N280" s="353"/>
      <c r="O280" s="199"/>
      <c r="P280" s="350">
        <f t="shared" si="5"/>
        <v>0</v>
      </c>
      <c r="Q280" s="351"/>
      <c r="R280" s="347"/>
      <c r="S280" s="56"/>
      <c r="T280" s="56"/>
    </row>
    <row r="281" spans="2:20" x14ac:dyDescent="0.25">
      <c r="B281" s="343" t="e">
        <f>IF(Tabla1[[#This Row],[Código_Actividad]]="","",CONCATENATE(Tabla1[[#This Row],[POA]],".",Tabla1[[#This Row],[SRS]],".",Tabla1[[#This Row],[AREA]],".",Tabla1[[#This Row],[TIPO]]))</f>
        <v>#REF!</v>
      </c>
      <c r="C281" s="343" t="e">
        <f>IF(Tabla1[[#This Row],[Código_Actividad]]="","",'Formulario PPGR1'!#REF!)</f>
        <v>#REF!</v>
      </c>
      <c r="D281" s="343" t="e">
        <f>IF(Tabla1[[#This Row],[Código_Actividad]]="","",'Formulario PPGR1'!#REF!)</f>
        <v>#REF!</v>
      </c>
      <c r="E281" s="343" t="e">
        <f>IF(Tabla1[[#This Row],[Código_Actividad]]="","",'Formulario PPGR1'!#REF!)</f>
        <v>#REF!</v>
      </c>
      <c r="F281" s="343" t="e">
        <f>IF(Tabla1[[#This Row],[Código_Actividad]]="","",'Formulario PPGR1'!#REF!)</f>
        <v>#REF!</v>
      </c>
      <c r="G281" s="344" t="s">
        <v>1435</v>
      </c>
      <c r="H281" s="345" t="str">
        <f>IFERROR(VLOOKUP(Tabla1[[#This Row],[Código_Actividad]],'Formulario PPGR2'!$C$9:$D$1048576,2,FALSE),"")</f>
        <v>Seguimiento a la prevención de la transmisión vertical VIH-Sifilis</v>
      </c>
      <c r="I281" s="346">
        <f>IFERROR(VLOOKUP(Tabla1[[#This Row],[Código_Actividad]],Tabla2[[Código]:[Total de Acciones ]],15,FALSE),"")</f>
        <v>4</v>
      </c>
      <c r="J281" s="347" t="s">
        <v>1894</v>
      </c>
      <c r="K281" s="348" t="s">
        <v>1902</v>
      </c>
      <c r="L281" s="349"/>
      <c r="M281" s="348" t="s">
        <v>1893</v>
      </c>
      <c r="N281" s="353">
        <v>0.04</v>
      </c>
      <c r="O281" s="199">
        <v>250</v>
      </c>
      <c r="P281" s="350">
        <f t="shared" si="5"/>
        <v>10</v>
      </c>
      <c r="Q281" s="351" t="s">
        <v>2114</v>
      </c>
      <c r="R281" s="347" t="s">
        <v>923</v>
      </c>
      <c r="S281" s="56"/>
      <c r="T281" s="56"/>
    </row>
    <row r="282" spans="2:20" x14ac:dyDescent="0.25">
      <c r="B282" s="343" t="str">
        <f>IF(Tabla1[[#This Row],[Código_Actividad]]="","",CONCATENATE(Tabla1[[#This Row],[POA]],".",Tabla1[[#This Row],[SRS]],".",Tabla1[[#This Row],[AREA]],".",Tabla1[[#This Row],[TIPO]]))</f>
        <v/>
      </c>
      <c r="C282" s="343" t="str">
        <f>IF(Tabla1[[#This Row],[Código_Actividad]]="","",'Formulario PPGR1'!#REF!)</f>
        <v/>
      </c>
      <c r="D282" s="343" t="str">
        <f>IF(Tabla1[[#This Row],[Código_Actividad]]="","",'Formulario PPGR1'!#REF!)</f>
        <v/>
      </c>
      <c r="E282" s="343" t="str">
        <f>IF(Tabla1[[#This Row],[Código_Actividad]]="","",'Formulario PPGR1'!#REF!)</f>
        <v/>
      </c>
      <c r="F282" s="343" t="str">
        <f>IF(Tabla1[[#This Row],[Código_Actividad]]="","",'Formulario PPGR1'!#REF!)</f>
        <v/>
      </c>
      <c r="G282" s="344"/>
      <c r="H282" s="345" t="str">
        <f>IFERROR(VLOOKUP(Tabla1[[#This Row],[Código_Actividad]],'Formulario PPGR2'!$C$9:$D$1048576,2,FALSE),"")</f>
        <v/>
      </c>
      <c r="I282" s="346" t="str">
        <f>IFERROR(VLOOKUP(Tabla1[[#This Row],[Código_Actividad]],Tabla2[[Código]:[Total de Acciones ]],15,FALSE),"")</f>
        <v/>
      </c>
      <c r="J282" s="347" t="s">
        <v>1910</v>
      </c>
      <c r="K282" s="348" t="s">
        <v>1902</v>
      </c>
      <c r="L282" s="349"/>
      <c r="M282" s="348" t="s">
        <v>1906</v>
      </c>
      <c r="N282" s="353">
        <v>0.04</v>
      </c>
      <c r="O282" s="199">
        <v>648</v>
      </c>
      <c r="P282" s="350">
        <f t="shared" si="5"/>
        <v>25.92</v>
      </c>
      <c r="Q282" s="351" t="s">
        <v>2114</v>
      </c>
      <c r="R282" s="347" t="s">
        <v>925</v>
      </c>
      <c r="S282" s="56"/>
      <c r="T282" s="56"/>
    </row>
    <row r="283" spans="2:20" x14ac:dyDescent="0.25">
      <c r="B283" s="343" t="str">
        <f>IF(Tabla1[[#This Row],[Código_Actividad]]="","",CONCATENATE(Tabla1[[#This Row],[POA]],".",Tabla1[[#This Row],[SRS]],".",Tabla1[[#This Row],[AREA]],".",Tabla1[[#This Row],[TIPO]]))</f>
        <v/>
      </c>
      <c r="C283" s="343" t="str">
        <f>IF(Tabla1[[#This Row],[Código_Actividad]]="","",'Formulario PPGR1'!#REF!)</f>
        <v/>
      </c>
      <c r="D283" s="343" t="str">
        <f>IF(Tabla1[[#This Row],[Código_Actividad]]="","",'Formulario PPGR1'!#REF!)</f>
        <v/>
      </c>
      <c r="E283" s="343" t="str">
        <f>IF(Tabla1[[#This Row],[Código_Actividad]]="","",'Formulario PPGR1'!#REF!)</f>
        <v/>
      </c>
      <c r="F283" s="343" t="str">
        <f>IF(Tabla1[[#This Row],[Código_Actividad]]="","",'Formulario PPGR1'!#REF!)</f>
        <v/>
      </c>
      <c r="G283" s="344"/>
      <c r="H283" s="345" t="str">
        <f>IFERROR(VLOOKUP(Tabla1[[#This Row],[Código_Actividad]],'Formulario PPGR2'!$C$9:$D$1048576,2,FALSE),"")</f>
        <v/>
      </c>
      <c r="I283" s="346" t="str">
        <f>IFERROR(VLOOKUP(Tabla1[[#This Row],[Código_Actividad]],Tabla2[[Código]:[Total de Acciones ]],15,FALSE),"")</f>
        <v/>
      </c>
      <c r="J283" s="347"/>
      <c r="K283" s="348" t="str">
        <f>IFERROR(VLOOKUP($J283,LSIns!$B$5:$C$45,2,FALSE),"")</f>
        <v/>
      </c>
      <c r="L283" s="349"/>
      <c r="M283" s="348" t="str">
        <f>IFERROR(VLOOKUP($L283,#REF!,2,FALSE),"")</f>
        <v/>
      </c>
      <c r="N283" s="353"/>
      <c r="O283" s="199"/>
      <c r="P283" s="350">
        <f t="shared" si="5"/>
        <v>0</v>
      </c>
      <c r="Q283" s="351"/>
      <c r="R283" s="347"/>
      <c r="S283" s="56"/>
      <c r="T283" s="56"/>
    </row>
    <row r="284" spans="2:20" x14ac:dyDescent="0.25">
      <c r="B284" s="343" t="e">
        <f>IF(Tabla1[[#This Row],[Código_Actividad]]="","",CONCATENATE(Tabla1[[#This Row],[POA]],".",Tabla1[[#This Row],[SRS]],".",Tabla1[[#This Row],[AREA]],".",Tabla1[[#This Row],[TIPO]]))</f>
        <v>#REF!</v>
      </c>
      <c r="C284" s="343" t="e">
        <f>IF(Tabla1[[#This Row],[Código_Actividad]]="","",'Formulario PPGR1'!#REF!)</f>
        <v>#REF!</v>
      </c>
      <c r="D284" s="343" t="e">
        <f>IF(Tabla1[[#This Row],[Código_Actividad]]="","",'Formulario PPGR1'!#REF!)</f>
        <v>#REF!</v>
      </c>
      <c r="E284" s="343" t="e">
        <f>IF(Tabla1[[#This Row],[Código_Actividad]]="","",'Formulario PPGR1'!#REF!)</f>
        <v>#REF!</v>
      </c>
      <c r="F284" s="343" t="e">
        <f>IF(Tabla1[[#This Row],[Código_Actividad]]="","",'Formulario PPGR1'!#REF!)</f>
        <v>#REF!</v>
      </c>
      <c r="G284" s="344" t="s">
        <v>1436</v>
      </c>
      <c r="H284" s="345" t="str">
        <f>IFERROR(VLOOKUP(Tabla1[[#This Row],[Código_Actividad]],'Formulario PPGR2'!$C$9:$D$1048576,2,FALSE),"")</f>
        <v>Seguimiento de la implementación de la Estartegia Código Rojo</v>
      </c>
      <c r="I284" s="346">
        <f>IFERROR(VLOOKUP(Tabla1[[#This Row],[Código_Actividad]],Tabla2[[Código]:[Total de Acciones ]],15,FALSE),"")</f>
        <v>1</v>
      </c>
      <c r="J284" s="347" t="s">
        <v>1894</v>
      </c>
      <c r="K284" s="348" t="s">
        <v>1902</v>
      </c>
      <c r="L284" s="349"/>
      <c r="M284" s="348" t="s">
        <v>1893</v>
      </c>
      <c r="N284" s="355">
        <v>0.08</v>
      </c>
      <c r="O284" s="199">
        <v>250</v>
      </c>
      <c r="P284" s="350">
        <f t="shared" si="5"/>
        <v>20</v>
      </c>
      <c r="Q284" s="351" t="s">
        <v>2114</v>
      </c>
      <c r="R284" s="347" t="s">
        <v>923</v>
      </c>
      <c r="S284" s="56"/>
      <c r="T284" s="56"/>
    </row>
    <row r="285" spans="2:20" x14ac:dyDescent="0.25">
      <c r="B285" s="343" t="str">
        <f>IF(Tabla1[[#This Row],[Código_Actividad]]="","",CONCATENATE(Tabla1[[#This Row],[POA]],".",Tabla1[[#This Row],[SRS]],".",Tabla1[[#This Row],[AREA]],".",Tabla1[[#This Row],[TIPO]]))</f>
        <v/>
      </c>
      <c r="C285" s="343" t="str">
        <f>IF(Tabla1[[#This Row],[Código_Actividad]]="","",'Formulario PPGR1'!#REF!)</f>
        <v/>
      </c>
      <c r="D285" s="343" t="str">
        <f>IF(Tabla1[[#This Row],[Código_Actividad]]="","",'Formulario PPGR1'!#REF!)</f>
        <v/>
      </c>
      <c r="E285" s="343" t="str">
        <f>IF(Tabla1[[#This Row],[Código_Actividad]]="","",'Formulario PPGR1'!#REF!)</f>
        <v/>
      </c>
      <c r="F285" s="343" t="str">
        <f>IF(Tabla1[[#This Row],[Código_Actividad]]="","",'Formulario PPGR1'!#REF!)</f>
        <v/>
      </c>
      <c r="G285" s="344"/>
      <c r="H285" s="345" t="str">
        <f>IFERROR(VLOOKUP(Tabla1[[#This Row],[Código_Actividad]],'Formulario PPGR2'!$C$9:$D$1048576,2,FALSE),"")</f>
        <v/>
      </c>
      <c r="I285" s="346" t="str">
        <f>IFERROR(VLOOKUP(Tabla1[[#This Row],[Código_Actividad]],Tabla2[[Código]:[Total de Acciones ]],15,FALSE),"")</f>
        <v/>
      </c>
      <c r="J285" s="347" t="s">
        <v>1910</v>
      </c>
      <c r="K285" s="348" t="s">
        <v>1902</v>
      </c>
      <c r="L285" s="349"/>
      <c r="M285" s="348" t="s">
        <v>1906</v>
      </c>
      <c r="N285" s="355">
        <v>0.08</v>
      </c>
      <c r="O285" s="199">
        <v>648</v>
      </c>
      <c r="P285" s="350">
        <f t="shared" si="5"/>
        <v>51.84</v>
      </c>
      <c r="Q285" s="351" t="s">
        <v>2114</v>
      </c>
      <c r="R285" s="347" t="s">
        <v>925</v>
      </c>
      <c r="S285" s="56"/>
      <c r="T285" s="56"/>
    </row>
    <row r="286" spans="2:20" x14ac:dyDescent="0.25">
      <c r="B286" s="343" t="str">
        <f>IF(Tabla1[[#This Row],[Código_Actividad]]="","",CONCATENATE(Tabla1[[#This Row],[POA]],".",Tabla1[[#This Row],[SRS]],".",Tabla1[[#This Row],[AREA]],".",Tabla1[[#This Row],[TIPO]]))</f>
        <v/>
      </c>
      <c r="C286" s="343" t="str">
        <f>IF(Tabla1[[#This Row],[Código_Actividad]]="","",'Formulario PPGR1'!#REF!)</f>
        <v/>
      </c>
      <c r="D286" s="343" t="str">
        <f>IF(Tabla1[[#This Row],[Código_Actividad]]="","",'Formulario PPGR1'!#REF!)</f>
        <v/>
      </c>
      <c r="E286" s="343" t="str">
        <f>IF(Tabla1[[#This Row],[Código_Actividad]]="","",'Formulario PPGR1'!#REF!)</f>
        <v/>
      </c>
      <c r="F286" s="343" t="str">
        <f>IF(Tabla1[[#This Row],[Código_Actividad]]="","",'Formulario PPGR1'!#REF!)</f>
        <v/>
      </c>
      <c r="G286" s="344"/>
      <c r="H286" s="345" t="str">
        <f>IFERROR(VLOOKUP(Tabla1[[#This Row],[Código_Actividad]],'Formulario PPGR2'!$C$9:$D$1048576,2,FALSE),"")</f>
        <v/>
      </c>
      <c r="I286" s="346" t="str">
        <f>IFERROR(VLOOKUP(Tabla1[[#This Row],[Código_Actividad]],Tabla2[[Código]:[Total de Acciones ]],15,FALSE),"")</f>
        <v/>
      </c>
      <c r="J286" s="347" t="s">
        <v>1916</v>
      </c>
      <c r="K286" s="348" t="s">
        <v>1902</v>
      </c>
      <c r="L286" s="349"/>
      <c r="M286" s="348" t="s">
        <v>1917</v>
      </c>
      <c r="N286" s="353">
        <v>0.2</v>
      </c>
      <c r="O286" s="199">
        <v>84</v>
      </c>
      <c r="P286" s="350">
        <f t="shared" si="5"/>
        <v>16.8</v>
      </c>
      <c r="Q286" s="351" t="s">
        <v>2117</v>
      </c>
      <c r="R286" s="347" t="s">
        <v>925</v>
      </c>
      <c r="S286" s="56"/>
      <c r="T286" s="56"/>
    </row>
    <row r="287" spans="2:20" x14ac:dyDescent="0.25">
      <c r="B287" s="343" t="str">
        <f>IF(Tabla1[[#This Row],[Código_Actividad]]="","",CONCATENATE(Tabla1[[#This Row],[POA]],".",Tabla1[[#This Row],[SRS]],".",Tabla1[[#This Row],[AREA]],".",Tabla1[[#This Row],[TIPO]]))</f>
        <v/>
      </c>
      <c r="C287" s="343" t="str">
        <f>IF(Tabla1[[#This Row],[Código_Actividad]]="","",'Formulario PPGR1'!#REF!)</f>
        <v/>
      </c>
      <c r="D287" s="343" t="str">
        <f>IF(Tabla1[[#This Row],[Código_Actividad]]="","",'Formulario PPGR1'!#REF!)</f>
        <v/>
      </c>
      <c r="E287" s="343" t="str">
        <f>IF(Tabla1[[#This Row],[Código_Actividad]]="","",'Formulario PPGR1'!#REF!)</f>
        <v/>
      </c>
      <c r="F287" s="343" t="str">
        <f>IF(Tabla1[[#This Row],[Código_Actividad]]="","",'Formulario PPGR1'!#REF!)</f>
        <v/>
      </c>
      <c r="G287" s="344"/>
      <c r="H287" s="345" t="str">
        <f>IFERROR(VLOOKUP(Tabla1[[#This Row],[Código_Actividad]],'Formulario PPGR2'!$C$9:$D$1048576,2,FALSE),"")</f>
        <v/>
      </c>
      <c r="I287" s="346" t="str">
        <f>IFERROR(VLOOKUP(Tabla1[[#This Row],[Código_Actividad]],Tabla2[[Código]:[Total de Acciones ]],15,FALSE),"")</f>
        <v/>
      </c>
      <c r="J287" s="347" t="s">
        <v>1913</v>
      </c>
      <c r="K287" s="348"/>
      <c r="L287" s="349"/>
      <c r="M287" s="348" t="s">
        <v>1914</v>
      </c>
      <c r="N287" s="353">
        <v>2</v>
      </c>
      <c r="O287" s="199">
        <v>7500</v>
      </c>
      <c r="P287" s="350">
        <f t="shared" si="5"/>
        <v>15000</v>
      </c>
      <c r="Q287" s="351" t="s">
        <v>2115</v>
      </c>
      <c r="R287" s="347" t="s">
        <v>925</v>
      </c>
      <c r="S287" s="56"/>
      <c r="T287" s="56"/>
    </row>
    <row r="288" spans="2:20" x14ac:dyDescent="0.25">
      <c r="B288" s="343" t="e">
        <f>IF(Tabla1[[#This Row],[Código_Actividad]]="","",CONCATENATE(Tabla1[[#This Row],[POA]],".",Tabla1[[#This Row],[SRS]],".",Tabla1[[#This Row],[AREA]],".",Tabla1[[#This Row],[TIPO]]))</f>
        <v>#REF!</v>
      </c>
      <c r="C288" s="343" t="e">
        <f>IF(Tabla1[[#This Row],[Código_Actividad]]="","",'Formulario PPGR1'!#REF!)</f>
        <v>#REF!</v>
      </c>
      <c r="D288" s="343" t="e">
        <f>IF(Tabla1[[#This Row],[Código_Actividad]]="","",'Formulario PPGR1'!#REF!)</f>
        <v>#REF!</v>
      </c>
      <c r="E288" s="343" t="e">
        <f>IF(Tabla1[[#This Row],[Código_Actividad]]="","",'Formulario PPGR1'!#REF!)</f>
        <v>#REF!</v>
      </c>
      <c r="F288" s="343" t="e">
        <f>IF(Tabla1[[#This Row],[Código_Actividad]]="","",'Formulario PPGR1'!#REF!)</f>
        <v>#REF!</v>
      </c>
      <c r="G288" s="344" t="s">
        <v>1437</v>
      </c>
      <c r="H288" s="345" t="str">
        <f>IFERROR(VLOOKUP(Tabla1[[#This Row],[Código_Actividad]],'Formulario PPGR2'!$C$9:$D$1048576,2,FALSE),"")</f>
        <v>Control de crecimiento y desarrollo, vigilancia nutricional y estimulación temprana en el PN</v>
      </c>
      <c r="I288" s="346">
        <f>IFERROR(VLOOKUP(Tabla1[[#This Row],[Código_Actividad]],Tabla2[[Código]:[Total de Acciones ]],15,FALSE),"")</f>
        <v>24</v>
      </c>
      <c r="J288" s="347" t="s">
        <v>1894</v>
      </c>
      <c r="K288" s="348" t="s">
        <v>1902</v>
      </c>
      <c r="L288" s="349"/>
      <c r="M288" s="348" t="s">
        <v>1893</v>
      </c>
      <c r="N288" s="355">
        <v>0.5</v>
      </c>
      <c r="O288" s="199">
        <v>250</v>
      </c>
      <c r="P288" s="350">
        <f t="shared" si="5"/>
        <v>125</v>
      </c>
      <c r="Q288" s="351" t="s">
        <v>2114</v>
      </c>
      <c r="R288" s="347" t="s">
        <v>923</v>
      </c>
      <c r="S288" s="56"/>
      <c r="T288" s="56"/>
    </row>
    <row r="289" spans="2:20" x14ac:dyDescent="0.25">
      <c r="B289" s="343" t="str">
        <f>IF(Tabla1[[#This Row],[Código_Actividad]]="","",CONCATENATE(Tabla1[[#This Row],[POA]],".",Tabla1[[#This Row],[SRS]],".",Tabla1[[#This Row],[AREA]],".",Tabla1[[#This Row],[TIPO]]))</f>
        <v/>
      </c>
      <c r="C289" s="343" t="str">
        <f>IF(Tabla1[[#This Row],[Código_Actividad]]="","",'Formulario PPGR1'!#REF!)</f>
        <v/>
      </c>
      <c r="D289" s="343" t="str">
        <f>IF(Tabla1[[#This Row],[Código_Actividad]]="","",'Formulario PPGR1'!#REF!)</f>
        <v/>
      </c>
      <c r="E289" s="343" t="str">
        <f>IF(Tabla1[[#This Row],[Código_Actividad]]="","",'Formulario PPGR1'!#REF!)</f>
        <v/>
      </c>
      <c r="F289" s="343" t="str">
        <f>IF(Tabla1[[#This Row],[Código_Actividad]]="","",'Formulario PPGR1'!#REF!)</f>
        <v/>
      </c>
      <c r="G289" s="344"/>
      <c r="H289" s="345" t="str">
        <f>IFERROR(VLOOKUP(Tabla1[[#This Row],[Código_Actividad]],'Formulario PPGR2'!$C$9:$D$1048576,2,FALSE),"")</f>
        <v/>
      </c>
      <c r="I289" s="346" t="str">
        <f>IFERROR(VLOOKUP(Tabla1[[#This Row],[Código_Actividad]],Tabla2[[Código]:[Total de Acciones ]],15,FALSE),"")</f>
        <v/>
      </c>
      <c r="J289" s="347" t="s">
        <v>1910</v>
      </c>
      <c r="K289" s="348" t="s">
        <v>1902</v>
      </c>
      <c r="L289" s="349"/>
      <c r="M289" s="348" t="s">
        <v>1906</v>
      </c>
      <c r="N289" s="355">
        <v>0.5</v>
      </c>
      <c r="O289" s="199">
        <v>648</v>
      </c>
      <c r="P289" s="350">
        <f t="shared" si="5"/>
        <v>324</v>
      </c>
      <c r="Q289" s="351" t="s">
        <v>2114</v>
      </c>
      <c r="R289" s="347" t="s">
        <v>925</v>
      </c>
      <c r="S289" s="56"/>
      <c r="T289" s="56"/>
    </row>
    <row r="290" spans="2:20" x14ac:dyDescent="0.25">
      <c r="B290" s="343" t="str">
        <f>IF(Tabla1[[#This Row],[Código_Actividad]]="","",CONCATENATE(Tabla1[[#This Row],[POA]],".",Tabla1[[#This Row],[SRS]],".",Tabla1[[#This Row],[AREA]],".",Tabla1[[#This Row],[TIPO]]))</f>
        <v/>
      </c>
      <c r="C290" s="343" t="str">
        <f>IF(Tabla1[[#This Row],[Código_Actividad]]="","",'Formulario PPGR1'!#REF!)</f>
        <v/>
      </c>
      <c r="D290" s="343" t="str">
        <f>IF(Tabla1[[#This Row],[Código_Actividad]]="","",'Formulario PPGR1'!#REF!)</f>
        <v/>
      </c>
      <c r="E290" s="343" t="str">
        <f>IF(Tabla1[[#This Row],[Código_Actividad]]="","",'Formulario PPGR1'!#REF!)</f>
        <v/>
      </c>
      <c r="F290" s="343" t="str">
        <f>IF(Tabla1[[#This Row],[Código_Actividad]]="","",'Formulario PPGR1'!#REF!)</f>
        <v/>
      </c>
      <c r="G290" s="344"/>
      <c r="H290" s="345" t="str">
        <f>IFERROR(VLOOKUP(Tabla1[[#This Row],[Código_Actividad]],'Formulario PPGR2'!$C$9:$D$1048576,2,FALSE),"")</f>
        <v/>
      </c>
      <c r="I290" s="346" t="str">
        <f>IFERROR(VLOOKUP(Tabla1[[#This Row],[Código_Actividad]],Tabla2[[Código]:[Total de Acciones ]],15,FALSE),"")</f>
        <v/>
      </c>
      <c r="J290" s="347" t="s">
        <v>1916</v>
      </c>
      <c r="K290" s="348" t="s">
        <v>1902</v>
      </c>
      <c r="L290" s="349"/>
      <c r="M290" s="348" t="s">
        <v>1917</v>
      </c>
      <c r="N290" s="344">
        <v>2</v>
      </c>
      <c r="O290" s="199">
        <v>84</v>
      </c>
      <c r="P290" s="350">
        <f t="shared" si="5"/>
        <v>168</v>
      </c>
      <c r="Q290" s="351" t="s">
        <v>2117</v>
      </c>
      <c r="R290" s="347" t="s">
        <v>925</v>
      </c>
      <c r="S290" s="56"/>
      <c r="T290" s="56"/>
    </row>
    <row r="291" spans="2:20" x14ac:dyDescent="0.25">
      <c r="B291" s="343" t="str">
        <f>IF(Tabla1[[#This Row],[Código_Actividad]]="","",CONCATENATE(Tabla1[[#This Row],[POA]],".",Tabla1[[#This Row],[SRS]],".",Tabla1[[#This Row],[AREA]],".",Tabla1[[#This Row],[TIPO]]))</f>
        <v/>
      </c>
      <c r="C291" s="343" t="str">
        <f>IF(Tabla1[[#This Row],[Código_Actividad]]="","",'Formulario PPGR1'!#REF!)</f>
        <v/>
      </c>
      <c r="D291" s="343" t="str">
        <f>IF(Tabla1[[#This Row],[Código_Actividad]]="","",'Formulario PPGR1'!#REF!)</f>
        <v/>
      </c>
      <c r="E291" s="343" t="str">
        <f>IF(Tabla1[[#This Row],[Código_Actividad]]="","",'Formulario PPGR1'!#REF!)</f>
        <v/>
      </c>
      <c r="F291" s="343" t="str">
        <f>IF(Tabla1[[#This Row],[Código_Actividad]]="","",'Formulario PPGR1'!#REF!)</f>
        <v/>
      </c>
      <c r="G291" s="344"/>
      <c r="H291" s="345" t="str">
        <f>IFERROR(VLOOKUP(Tabla1[[#This Row],[Código_Actividad]],'Formulario PPGR2'!$C$9:$D$1048576,2,FALSE),"")</f>
        <v/>
      </c>
      <c r="I291" s="346" t="str">
        <f>IFERROR(VLOOKUP(Tabla1[[#This Row],[Código_Actividad]],Tabla2[[Código]:[Total de Acciones ]],15,FALSE),"")</f>
        <v/>
      </c>
      <c r="J291" s="347" t="s">
        <v>1913</v>
      </c>
      <c r="K291" s="348"/>
      <c r="L291" s="349"/>
      <c r="M291" s="348" t="s">
        <v>1914</v>
      </c>
      <c r="N291" s="344">
        <v>24</v>
      </c>
      <c r="O291" s="199">
        <v>7500</v>
      </c>
      <c r="P291" s="350">
        <f t="shared" si="5"/>
        <v>180000</v>
      </c>
      <c r="Q291" s="351" t="s">
        <v>2115</v>
      </c>
      <c r="R291" s="347" t="s">
        <v>925</v>
      </c>
      <c r="S291" s="56"/>
      <c r="T291" s="56"/>
    </row>
    <row r="292" spans="2:20" x14ac:dyDescent="0.25">
      <c r="B292" s="343" t="str">
        <f>IF(Tabla1[[#This Row],[Código_Actividad]]="","",CONCATENATE(Tabla1[[#This Row],[POA]],".",Tabla1[[#This Row],[SRS]],".",Tabla1[[#This Row],[AREA]],".",Tabla1[[#This Row],[TIPO]]))</f>
        <v/>
      </c>
      <c r="C292" s="343" t="str">
        <f>IF(Tabla1[[#This Row],[Código_Actividad]]="","",'Formulario PPGR1'!#REF!)</f>
        <v/>
      </c>
      <c r="D292" s="343" t="str">
        <f>IF(Tabla1[[#This Row],[Código_Actividad]]="","",'Formulario PPGR1'!#REF!)</f>
        <v/>
      </c>
      <c r="E292" s="343" t="str">
        <f>IF(Tabla1[[#This Row],[Código_Actividad]]="","",'Formulario PPGR1'!#REF!)</f>
        <v/>
      </c>
      <c r="F292" s="343" t="str">
        <f>IF(Tabla1[[#This Row],[Código_Actividad]]="","",'Formulario PPGR1'!#REF!)</f>
        <v/>
      </c>
      <c r="G292" s="344"/>
      <c r="H292" s="345" t="str">
        <f>IFERROR(VLOOKUP(Tabla1[[#This Row],[Código_Actividad]],'Formulario PPGR2'!$C$9:$D$1048576,2,FALSE),"")</f>
        <v/>
      </c>
      <c r="I292" s="346" t="str">
        <f>IFERROR(VLOOKUP(Tabla1[[#This Row],[Código_Actividad]],Tabla2[[Código]:[Total de Acciones ]],15,FALSE),"")</f>
        <v/>
      </c>
      <c r="J292" s="347"/>
      <c r="K292" s="348" t="str">
        <f>IFERROR(VLOOKUP($J292,LSIns!$B$5:$C$45,2,FALSE),"")</f>
        <v/>
      </c>
      <c r="L292" s="349"/>
      <c r="M292" s="348" t="str">
        <f>IFERROR(VLOOKUP($L292,#REF!,2,FALSE),"")</f>
        <v/>
      </c>
      <c r="N292" s="353"/>
      <c r="O292" s="199"/>
      <c r="P292" s="350">
        <f t="shared" si="5"/>
        <v>0</v>
      </c>
      <c r="Q292" s="351"/>
      <c r="R292" s="347"/>
      <c r="S292" s="56"/>
      <c r="T292" s="56"/>
    </row>
    <row r="293" spans="2:20" x14ac:dyDescent="0.25">
      <c r="B293" s="343" t="e">
        <f>IF(Tabla1[[#This Row],[Código_Actividad]]="","",CONCATENATE(Tabla1[[#This Row],[POA]],".",Tabla1[[#This Row],[SRS]],".",Tabla1[[#This Row],[AREA]],".",Tabla1[[#This Row],[TIPO]]))</f>
        <v>#REF!</v>
      </c>
      <c r="C293" s="343" t="e">
        <f>IF(Tabla1[[#This Row],[Código_Actividad]]="","",'Formulario PPGR1'!#REF!)</f>
        <v>#REF!</v>
      </c>
      <c r="D293" s="343" t="e">
        <f>IF(Tabla1[[#This Row],[Código_Actividad]]="","",'Formulario PPGR1'!#REF!)</f>
        <v>#REF!</v>
      </c>
      <c r="E293" s="343" t="e">
        <f>IF(Tabla1[[#This Row],[Código_Actividad]]="","",'Formulario PPGR1'!#REF!)</f>
        <v>#REF!</v>
      </c>
      <c r="F293" s="343" t="e">
        <f>IF(Tabla1[[#This Row],[Código_Actividad]]="","",'Formulario PPGR1'!#REF!)</f>
        <v>#REF!</v>
      </c>
      <c r="G293" s="344" t="s">
        <v>1438</v>
      </c>
      <c r="H293" s="345" t="str">
        <f>IFERROR(VLOOKUP(Tabla1[[#This Row],[Código_Actividad]],'Formulario PPGR2'!$C$9:$D$1048576,2,FALSE),"")</f>
        <v>Seguimiento a la funcionalidad de los Comités de Morbilidad Materna Extrema</v>
      </c>
      <c r="I293" s="346">
        <f>IFERROR(VLOOKUP(Tabla1[[#This Row],[Código_Actividad]],Tabla2[[Código]:[Total de Acciones ]],15,FALSE),"")</f>
        <v>4</v>
      </c>
      <c r="J293" s="347" t="s">
        <v>1894</v>
      </c>
      <c r="K293" s="348" t="s">
        <v>1902</v>
      </c>
      <c r="L293" s="349"/>
      <c r="M293" s="348" t="s">
        <v>1893</v>
      </c>
      <c r="N293" s="355">
        <v>0.04</v>
      </c>
      <c r="O293" s="199">
        <v>250</v>
      </c>
      <c r="P293" s="350">
        <f t="shared" si="5"/>
        <v>10</v>
      </c>
      <c r="Q293" s="351" t="s">
        <v>2114</v>
      </c>
      <c r="R293" s="347" t="s">
        <v>923</v>
      </c>
      <c r="S293" s="56"/>
      <c r="T293" s="56"/>
    </row>
    <row r="294" spans="2:20" x14ac:dyDescent="0.25">
      <c r="B294" s="343" t="str">
        <f>IF(Tabla1[[#This Row],[Código_Actividad]]="","",CONCATENATE(Tabla1[[#This Row],[POA]],".",Tabla1[[#This Row],[SRS]],".",Tabla1[[#This Row],[AREA]],".",Tabla1[[#This Row],[TIPO]]))</f>
        <v/>
      </c>
      <c r="C294" s="343" t="str">
        <f>IF(Tabla1[[#This Row],[Código_Actividad]]="","",'Formulario PPGR1'!#REF!)</f>
        <v/>
      </c>
      <c r="D294" s="343" t="str">
        <f>IF(Tabla1[[#This Row],[Código_Actividad]]="","",'Formulario PPGR1'!#REF!)</f>
        <v/>
      </c>
      <c r="E294" s="343" t="str">
        <f>IF(Tabla1[[#This Row],[Código_Actividad]]="","",'Formulario PPGR1'!#REF!)</f>
        <v/>
      </c>
      <c r="F294" s="343" t="str">
        <f>IF(Tabla1[[#This Row],[Código_Actividad]]="","",'Formulario PPGR1'!#REF!)</f>
        <v/>
      </c>
      <c r="G294" s="344"/>
      <c r="H294" s="345" t="str">
        <f>IFERROR(VLOOKUP(Tabla1[[#This Row],[Código_Actividad]],'Formulario PPGR2'!$C$9:$D$1048576,2,FALSE),"")</f>
        <v/>
      </c>
      <c r="I294" s="346" t="str">
        <f>IFERROR(VLOOKUP(Tabla1[[#This Row],[Código_Actividad]],Tabla2[[Código]:[Total de Acciones ]],15,FALSE),"")</f>
        <v/>
      </c>
      <c r="J294" s="347" t="s">
        <v>1910</v>
      </c>
      <c r="K294" s="348" t="s">
        <v>1902</v>
      </c>
      <c r="L294" s="349"/>
      <c r="M294" s="348" t="s">
        <v>1906</v>
      </c>
      <c r="N294" s="355">
        <v>0.04</v>
      </c>
      <c r="O294" s="199">
        <v>648</v>
      </c>
      <c r="P294" s="350">
        <f t="shared" si="5"/>
        <v>25.92</v>
      </c>
      <c r="Q294" s="351" t="s">
        <v>2114</v>
      </c>
      <c r="R294" s="347" t="s">
        <v>925</v>
      </c>
      <c r="S294" s="56"/>
      <c r="T294" s="56"/>
    </row>
    <row r="295" spans="2:20" x14ac:dyDescent="0.25">
      <c r="B295" s="343" t="str">
        <f>IF(Tabla1[[#This Row],[Código_Actividad]]="","",CONCATENATE(Tabla1[[#This Row],[POA]],".",Tabla1[[#This Row],[SRS]],".",Tabla1[[#This Row],[AREA]],".",Tabla1[[#This Row],[TIPO]]))</f>
        <v/>
      </c>
      <c r="C295" s="343" t="str">
        <f>IF(Tabla1[[#This Row],[Código_Actividad]]="","",'Formulario PPGR1'!#REF!)</f>
        <v/>
      </c>
      <c r="D295" s="343" t="str">
        <f>IF(Tabla1[[#This Row],[Código_Actividad]]="","",'Formulario PPGR1'!#REF!)</f>
        <v/>
      </c>
      <c r="E295" s="343" t="str">
        <f>IF(Tabla1[[#This Row],[Código_Actividad]]="","",'Formulario PPGR1'!#REF!)</f>
        <v/>
      </c>
      <c r="F295" s="343" t="str">
        <f>IF(Tabla1[[#This Row],[Código_Actividad]]="","",'Formulario PPGR1'!#REF!)</f>
        <v/>
      </c>
      <c r="G295" s="344"/>
      <c r="H295" s="345" t="str">
        <f>IFERROR(VLOOKUP(Tabla1[[#This Row],[Código_Actividad]],'Formulario PPGR2'!$C$9:$D$1048576,2,FALSE),"")</f>
        <v/>
      </c>
      <c r="I295" s="346" t="str">
        <f>IFERROR(VLOOKUP(Tabla1[[#This Row],[Código_Actividad]],Tabla2[[Código]:[Total de Acciones ]],15,FALSE),"")</f>
        <v/>
      </c>
      <c r="J295" s="347"/>
      <c r="K295" s="348" t="str">
        <f>IFERROR(VLOOKUP($J295,LSIns!$B$5:$C$45,2,FALSE),"")</f>
        <v/>
      </c>
      <c r="L295" s="349"/>
      <c r="M295" s="348" t="str">
        <f>IFERROR(VLOOKUP($L295,#REF!,2,FALSE),"")</f>
        <v/>
      </c>
      <c r="N295" s="353"/>
      <c r="O295" s="199"/>
      <c r="P295" s="350">
        <f t="shared" si="5"/>
        <v>0</v>
      </c>
      <c r="Q295" s="351"/>
      <c r="R295" s="347"/>
      <c r="S295" s="56"/>
      <c r="T295" s="56"/>
    </row>
    <row r="296" spans="2:20" x14ac:dyDescent="0.25">
      <c r="B296" s="343" t="str">
        <f>IF(Tabla1[[#This Row],[Código_Actividad]]="","",CONCATENATE(Tabla1[[#This Row],[POA]],".",Tabla1[[#This Row],[SRS]],".",Tabla1[[#This Row],[AREA]],".",Tabla1[[#This Row],[TIPO]]))</f>
        <v/>
      </c>
      <c r="C296" s="343" t="str">
        <f>IF(Tabla1[[#This Row],[Código_Actividad]]="","",'Formulario PPGR1'!#REF!)</f>
        <v/>
      </c>
      <c r="D296" s="343" t="str">
        <f>IF(Tabla1[[#This Row],[Código_Actividad]]="","",'Formulario PPGR1'!#REF!)</f>
        <v/>
      </c>
      <c r="E296" s="343" t="str">
        <f>IF(Tabla1[[#This Row],[Código_Actividad]]="","",'Formulario PPGR1'!#REF!)</f>
        <v/>
      </c>
      <c r="F296" s="343" t="str">
        <f>IF(Tabla1[[#This Row],[Código_Actividad]]="","",'Formulario PPGR1'!#REF!)</f>
        <v/>
      </c>
      <c r="G296" s="344"/>
      <c r="H296" s="345" t="str">
        <f>IFERROR(VLOOKUP(Tabla1[[#This Row],[Código_Actividad]],'Formulario PPGR2'!$C$9:$D$1048576,2,FALSE),"")</f>
        <v/>
      </c>
      <c r="I296" s="346" t="str">
        <f>IFERROR(VLOOKUP(Tabla1[[#This Row],[Código_Actividad]],Tabla2[[Código]:[Total de Acciones ]],15,FALSE),"")</f>
        <v/>
      </c>
      <c r="J296" s="347"/>
      <c r="K296" s="348" t="str">
        <f>IFERROR(VLOOKUP($J296,LSIns!$B$5:$C$45,2,FALSE),"")</f>
        <v/>
      </c>
      <c r="L296" s="349"/>
      <c r="M296" s="348" t="str">
        <f>IFERROR(VLOOKUP($L296,#REF!,2,FALSE),"")</f>
        <v/>
      </c>
      <c r="N296" s="353"/>
      <c r="O296" s="199"/>
      <c r="P296" s="350">
        <f t="shared" si="5"/>
        <v>0</v>
      </c>
      <c r="Q296" s="351"/>
      <c r="R296" s="347"/>
      <c r="S296" s="56"/>
      <c r="T296" s="56"/>
    </row>
    <row r="297" spans="2:20" x14ac:dyDescent="0.25">
      <c r="B297" s="343" t="e">
        <f>IF(Tabla1[[#This Row],[Código_Actividad]]="","",CONCATENATE(Tabla1[[#This Row],[POA]],".",Tabla1[[#This Row],[SRS]],".",Tabla1[[#This Row],[AREA]],".",Tabla1[[#This Row],[TIPO]]))</f>
        <v>#REF!</v>
      </c>
      <c r="C297" s="343" t="e">
        <f>IF(Tabla1[[#This Row],[Código_Actividad]]="","",'Formulario PPGR1'!#REF!)</f>
        <v>#REF!</v>
      </c>
      <c r="D297" s="343" t="e">
        <f>IF(Tabla1[[#This Row],[Código_Actividad]]="","",'Formulario PPGR1'!#REF!)</f>
        <v>#REF!</v>
      </c>
      <c r="E297" s="343" t="e">
        <f>IF(Tabla1[[#This Row],[Código_Actividad]]="","",'Formulario PPGR1'!#REF!)</f>
        <v>#REF!</v>
      </c>
      <c r="F297" s="343" t="e">
        <f>IF(Tabla1[[#This Row],[Código_Actividad]]="","",'Formulario PPGR1'!#REF!)</f>
        <v>#REF!</v>
      </c>
      <c r="G297" s="344" t="s">
        <v>1439</v>
      </c>
      <c r="H297" s="345" t="str">
        <f>IFERROR(VLOOKUP(Tabla1[[#This Row],[Código_Actividad]],'Formulario PPGR2'!$C$9:$D$1048576,2,FALSE),"")</f>
        <v xml:space="preserve">Seguimiento a la reducción de las intervenciones por cesáreas </v>
      </c>
      <c r="I297" s="346">
        <f>IFERROR(VLOOKUP(Tabla1[[#This Row],[Código_Actividad]],Tabla2[[Código]:[Total de Acciones ]],15,FALSE),"")</f>
        <v>4</v>
      </c>
      <c r="J297" s="347" t="s">
        <v>1894</v>
      </c>
      <c r="K297" s="348" t="s">
        <v>1902</v>
      </c>
      <c r="L297" s="349"/>
      <c r="M297" s="348" t="s">
        <v>1893</v>
      </c>
      <c r="N297" s="355">
        <v>0.04</v>
      </c>
      <c r="O297" s="199">
        <v>250</v>
      </c>
      <c r="P297" s="350">
        <f t="shared" si="5"/>
        <v>10</v>
      </c>
      <c r="Q297" s="351" t="s">
        <v>2114</v>
      </c>
      <c r="R297" s="347" t="s">
        <v>923</v>
      </c>
      <c r="S297" s="56"/>
      <c r="T297" s="56"/>
    </row>
    <row r="298" spans="2:20" x14ac:dyDescent="0.25">
      <c r="B298" s="343" t="str">
        <f>IF(Tabla1[[#This Row],[Código_Actividad]]="","",CONCATENATE(Tabla1[[#This Row],[POA]],".",Tabla1[[#This Row],[SRS]],".",Tabla1[[#This Row],[AREA]],".",Tabla1[[#This Row],[TIPO]]))</f>
        <v/>
      </c>
      <c r="C298" s="343" t="str">
        <f>IF(Tabla1[[#This Row],[Código_Actividad]]="","",'Formulario PPGR1'!#REF!)</f>
        <v/>
      </c>
      <c r="D298" s="343" t="str">
        <f>IF(Tabla1[[#This Row],[Código_Actividad]]="","",'Formulario PPGR1'!#REF!)</f>
        <v/>
      </c>
      <c r="E298" s="343" t="str">
        <f>IF(Tabla1[[#This Row],[Código_Actividad]]="","",'Formulario PPGR1'!#REF!)</f>
        <v/>
      </c>
      <c r="F298" s="343" t="str">
        <f>IF(Tabla1[[#This Row],[Código_Actividad]]="","",'Formulario PPGR1'!#REF!)</f>
        <v/>
      </c>
      <c r="G298" s="344"/>
      <c r="H298" s="345" t="str">
        <f>IFERROR(VLOOKUP(Tabla1[[#This Row],[Código_Actividad]],'Formulario PPGR2'!$C$9:$D$1048576,2,FALSE),"")</f>
        <v/>
      </c>
      <c r="I298" s="346" t="str">
        <f>IFERROR(VLOOKUP(Tabla1[[#This Row],[Código_Actividad]],Tabla2[[Código]:[Total de Acciones ]],15,FALSE),"")</f>
        <v/>
      </c>
      <c r="J298" s="347" t="s">
        <v>1910</v>
      </c>
      <c r="K298" s="348" t="s">
        <v>1902</v>
      </c>
      <c r="L298" s="349"/>
      <c r="M298" s="348" t="s">
        <v>1906</v>
      </c>
      <c r="N298" s="355">
        <v>0.04</v>
      </c>
      <c r="O298" s="199">
        <v>648</v>
      </c>
      <c r="P298" s="350">
        <f t="shared" si="5"/>
        <v>25.92</v>
      </c>
      <c r="Q298" s="351" t="s">
        <v>2114</v>
      </c>
      <c r="R298" s="347" t="s">
        <v>925</v>
      </c>
      <c r="S298" s="56"/>
      <c r="T298" s="56"/>
    </row>
    <row r="299" spans="2:20" x14ac:dyDescent="0.25">
      <c r="B299" s="343" t="str">
        <f>IF(Tabla1[[#This Row],[Código_Actividad]]="","",CONCATENATE(Tabla1[[#This Row],[POA]],".",Tabla1[[#This Row],[SRS]],".",Tabla1[[#This Row],[AREA]],".",Tabla1[[#This Row],[TIPO]]))</f>
        <v/>
      </c>
      <c r="C299" s="343" t="str">
        <f>IF(Tabla1[[#This Row],[Código_Actividad]]="","",'Formulario PPGR1'!#REF!)</f>
        <v/>
      </c>
      <c r="D299" s="343" t="str">
        <f>IF(Tabla1[[#This Row],[Código_Actividad]]="","",'Formulario PPGR1'!#REF!)</f>
        <v/>
      </c>
      <c r="E299" s="343" t="str">
        <f>IF(Tabla1[[#This Row],[Código_Actividad]]="","",'Formulario PPGR1'!#REF!)</f>
        <v/>
      </c>
      <c r="F299" s="343" t="str">
        <f>IF(Tabla1[[#This Row],[Código_Actividad]]="","",'Formulario PPGR1'!#REF!)</f>
        <v/>
      </c>
      <c r="G299" s="344"/>
      <c r="H299" s="345" t="str">
        <f>IFERROR(VLOOKUP(Tabla1[[#This Row],[Código_Actividad]],'Formulario PPGR2'!$C$9:$D$1048576,2,FALSE),"")</f>
        <v/>
      </c>
      <c r="I299" s="346" t="str">
        <f>IFERROR(VLOOKUP(Tabla1[[#This Row],[Código_Actividad]],Tabla2[[Código]:[Total de Acciones ]],15,FALSE),"")</f>
        <v/>
      </c>
      <c r="J299" s="347"/>
      <c r="K299" s="348" t="str">
        <f>IFERROR(VLOOKUP($J299,LSIns!$B$5:$C$45,2,FALSE),"")</f>
        <v/>
      </c>
      <c r="L299" s="349"/>
      <c r="M299" s="348" t="str">
        <f>IFERROR(VLOOKUP($L299,#REF!,2,FALSE),"")</f>
        <v/>
      </c>
      <c r="N299" s="353"/>
      <c r="O299" s="199"/>
      <c r="P299" s="350">
        <f t="shared" si="5"/>
        <v>0</v>
      </c>
      <c r="Q299" s="351"/>
      <c r="R299" s="347"/>
      <c r="S299" s="56"/>
      <c r="T299" s="56"/>
    </row>
    <row r="300" spans="2:20" x14ac:dyDescent="0.25">
      <c r="B300" s="343" t="str">
        <f>IF(Tabla1[[#This Row],[Código_Actividad]]="","",CONCATENATE(Tabla1[[#This Row],[POA]],".",Tabla1[[#This Row],[SRS]],".",Tabla1[[#This Row],[AREA]],".",Tabla1[[#This Row],[TIPO]]))</f>
        <v/>
      </c>
      <c r="C300" s="343" t="str">
        <f>IF(Tabla1[[#This Row],[Código_Actividad]]="","",'Formulario PPGR1'!#REF!)</f>
        <v/>
      </c>
      <c r="D300" s="343" t="str">
        <f>IF(Tabla1[[#This Row],[Código_Actividad]]="","",'Formulario PPGR1'!#REF!)</f>
        <v/>
      </c>
      <c r="E300" s="343" t="str">
        <f>IF(Tabla1[[#This Row],[Código_Actividad]]="","",'Formulario PPGR1'!#REF!)</f>
        <v/>
      </c>
      <c r="F300" s="343" t="str">
        <f>IF(Tabla1[[#This Row],[Código_Actividad]]="","",'Formulario PPGR1'!#REF!)</f>
        <v/>
      </c>
      <c r="G300" s="344"/>
      <c r="H300" s="345" t="str">
        <f>IFERROR(VLOOKUP(Tabla1[[#This Row],[Código_Actividad]],'Formulario PPGR2'!$C$9:$D$1048576,2,FALSE),"")</f>
        <v/>
      </c>
      <c r="I300" s="346" t="str">
        <f>IFERROR(VLOOKUP(Tabla1[[#This Row],[Código_Actividad]],Tabla2[[Código]:[Total de Acciones ]],15,FALSE),"")</f>
        <v/>
      </c>
      <c r="J300" s="347"/>
      <c r="K300" s="348" t="str">
        <f>IFERROR(VLOOKUP($J300,LSIns!$B$5:$C$45,2,FALSE),"")</f>
        <v/>
      </c>
      <c r="L300" s="349"/>
      <c r="M300" s="348" t="str">
        <f>IFERROR(VLOOKUP($L300,#REF!,2,FALSE),"")</f>
        <v/>
      </c>
      <c r="N300" s="353"/>
      <c r="O300" s="199"/>
      <c r="P300" s="350">
        <f t="shared" si="5"/>
        <v>0</v>
      </c>
      <c r="Q300" s="351"/>
      <c r="R300" s="347"/>
      <c r="S300" s="56"/>
      <c r="T300" s="56"/>
    </row>
    <row r="301" spans="2:20" x14ac:dyDescent="0.25">
      <c r="B301" s="343" t="e">
        <f>IF(Tabla1[[#This Row],[Código_Actividad]]="","",CONCATENATE(Tabla1[[#This Row],[POA]],".",Tabla1[[#This Row],[SRS]],".",Tabla1[[#This Row],[AREA]],".",Tabla1[[#This Row],[TIPO]]))</f>
        <v>#REF!</v>
      </c>
      <c r="C301" s="343" t="e">
        <f>IF(Tabla1[[#This Row],[Código_Actividad]]="","",'Formulario PPGR1'!#REF!)</f>
        <v>#REF!</v>
      </c>
      <c r="D301" s="343" t="e">
        <f>IF(Tabla1[[#This Row],[Código_Actividad]]="","",'Formulario PPGR1'!#REF!)</f>
        <v>#REF!</v>
      </c>
      <c r="E301" s="343" t="e">
        <f>IF(Tabla1[[#This Row],[Código_Actividad]]="","",'Formulario PPGR1'!#REF!)</f>
        <v>#REF!</v>
      </c>
      <c r="F301" s="343" t="e">
        <f>IF(Tabla1[[#This Row],[Código_Actividad]]="","",'Formulario PPGR1'!#REF!)</f>
        <v>#REF!</v>
      </c>
      <c r="G301" s="344" t="s">
        <v>1440</v>
      </c>
      <c r="H301" s="345" t="str">
        <f>IFERROR(VLOOKUP(Tabla1[[#This Row],[Código_Actividad]],'Formulario PPGR2'!$C$9:$D$1048576,2,FALSE),"")</f>
        <v>Seguimiento al uso de la cartilla prenatal</v>
      </c>
      <c r="I301" s="346">
        <f>IFERROR(VLOOKUP(Tabla1[[#This Row],[Código_Actividad]],Tabla2[[Código]:[Total de Acciones ]],15,FALSE),"")</f>
        <v>4</v>
      </c>
      <c r="J301" s="347" t="s">
        <v>1894</v>
      </c>
      <c r="K301" s="348" t="s">
        <v>1902</v>
      </c>
      <c r="L301" s="349"/>
      <c r="M301" s="348" t="s">
        <v>1893</v>
      </c>
      <c r="N301" s="355">
        <v>0.04</v>
      </c>
      <c r="O301" s="199">
        <v>250</v>
      </c>
      <c r="P301" s="350">
        <f t="shared" si="5"/>
        <v>10</v>
      </c>
      <c r="Q301" s="351" t="s">
        <v>2114</v>
      </c>
      <c r="R301" s="347" t="s">
        <v>923</v>
      </c>
      <c r="S301" s="56"/>
      <c r="T301" s="56"/>
    </row>
    <row r="302" spans="2:20" x14ac:dyDescent="0.25">
      <c r="B302" s="343" t="str">
        <f>IF(Tabla1[[#This Row],[Código_Actividad]]="","",CONCATENATE(Tabla1[[#This Row],[POA]],".",Tabla1[[#This Row],[SRS]],".",Tabla1[[#This Row],[AREA]],".",Tabla1[[#This Row],[TIPO]]))</f>
        <v/>
      </c>
      <c r="C302" s="343" t="str">
        <f>IF(Tabla1[[#This Row],[Código_Actividad]]="","",'Formulario PPGR1'!#REF!)</f>
        <v/>
      </c>
      <c r="D302" s="343" t="str">
        <f>IF(Tabla1[[#This Row],[Código_Actividad]]="","",'Formulario PPGR1'!#REF!)</f>
        <v/>
      </c>
      <c r="E302" s="343" t="str">
        <f>IF(Tabla1[[#This Row],[Código_Actividad]]="","",'Formulario PPGR1'!#REF!)</f>
        <v/>
      </c>
      <c r="F302" s="343" t="str">
        <f>IF(Tabla1[[#This Row],[Código_Actividad]]="","",'Formulario PPGR1'!#REF!)</f>
        <v/>
      </c>
      <c r="G302" s="344"/>
      <c r="H302" s="345" t="str">
        <f>IFERROR(VLOOKUP(Tabla1[[#This Row],[Código_Actividad]],'Formulario PPGR2'!$C$9:$D$1048576,2,FALSE),"")</f>
        <v/>
      </c>
      <c r="I302" s="346" t="str">
        <f>IFERROR(VLOOKUP(Tabla1[[#This Row],[Código_Actividad]],Tabla2[[Código]:[Total de Acciones ]],15,FALSE),"")</f>
        <v/>
      </c>
      <c r="J302" s="347" t="s">
        <v>1910</v>
      </c>
      <c r="K302" s="348" t="s">
        <v>1902</v>
      </c>
      <c r="L302" s="349"/>
      <c r="M302" s="348" t="s">
        <v>1906</v>
      </c>
      <c r="N302" s="355">
        <v>0.04</v>
      </c>
      <c r="O302" s="199">
        <v>648</v>
      </c>
      <c r="P302" s="350">
        <f t="shared" si="5"/>
        <v>25.92</v>
      </c>
      <c r="Q302" s="351" t="s">
        <v>2114</v>
      </c>
      <c r="R302" s="347" t="s">
        <v>925</v>
      </c>
      <c r="S302" s="56"/>
      <c r="T302" s="56"/>
    </row>
    <row r="303" spans="2:20" x14ac:dyDescent="0.25">
      <c r="B303" s="343" t="str">
        <f>IF(Tabla1[[#This Row],[Código_Actividad]]="","",CONCATENATE(Tabla1[[#This Row],[POA]],".",Tabla1[[#This Row],[SRS]],".",Tabla1[[#This Row],[AREA]],".",Tabla1[[#This Row],[TIPO]]))</f>
        <v/>
      </c>
      <c r="C303" s="343" t="str">
        <f>IF(Tabla1[[#This Row],[Código_Actividad]]="","",'Formulario PPGR1'!#REF!)</f>
        <v/>
      </c>
      <c r="D303" s="343" t="str">
        <f>IF(Tabla1[[#This Row],[Código_Actividad]]="","",'Formulario PPGR1'!#REF!)</f>
        <v/>
      </c>
      <c r="E303" s="343" t="str">
        <f>IF(Tabla1[[#This Row],[Código_Actividad]]="","",'Formulario PPGR1'!#REF!)</f>
        <v/>
      </c>
      <c r="F303" s="343" t="str">
        <f>IF(Tabla1[[#This Row],[Código_Actividad]]="","",'Formulario PPGR1'!#REF!)</f>
        <v/>
      </c>
      <c r="G303" s="344"/>
      <c r="H303" s="345" t="str">
        <f>IFERROR(VLOOKUP(Tabla1[[#This Row],[Código_Actividad]],'Formulario PPGR2'!$C$9:$D$1048576,2,FALSE),"")</f>
        <v/>
      </c>
      <c r="I303" s="346" t="str">
        <f>IFERROR(VLOOKUP(Tabla1[[#This Row],[Código_Actividad]],Tabla2[[Código]:[Total de Acciones ]],15,FALSE),"")</f>
        <v/>
      </c>
      <c r="J303" s="347"/>
      <c r="K303" s="348" t="str">
        <f>IFERROR(VLOOKUP($J303,LSIns!$B$5:$C$45,2,FALSE),"")</f>
        <v/>
      </c>
      <c r="L303" s="349"/>
      <c r="M303" s="348" t="str">
        <f>IFERROR(VLOOKUP($L303,#REF!,2,FALSE),"")</f>
        <v/>
      </c>
      <c r="N303" s="353"/>
      <c r="O303" s="199"/>
      <c r="P303" s="350">
        <f t="shared" si="5"/>
        <v>0</v>
      </c>
      <c r="Q303" s="351"/>
      <c r="R303" s="347"/>
      <c r="S303" s="56"/>
      <c r="T303" s="56"/>
    </row>
    <row r="304" spans="2:20" x14ac:dyDescent="0.25">
      <c r="B304" s="343" t="str">
        <f>IF(Tabla1[[#This Row],[Código_Actividad]]="","",CONCATENATE(Tabla1[[#This Row],[POA]],".",Tabla1[[#This Row],[SRS]],".",Tabla1[[#This Row],[AREA]],".",Tabla1[[#This Row],[TIPO]]))</f>
        <v/>
      </c>
      <c r="C304" s="343" t="str">
        <f>IF(Tabla1[[#This Row],[Código_Actividad]]="","",'Formulario PPGR1'!#REF!)</f>
        <v/>
      </c>
      <c r="D304" s="343" t="str">
        <f>IF(Tabla1[[#This Row],[Código_Actividad]]="","",'Formulario PPGR1'!#REF!)</f>
        <v/>
      </c>
      <c r="E304" s="343" t="str">
        <f>IF(Tabla1[[#This Row],[Código_Actividad]]="","",'Formulario PPGR1'!#REF!)</f>
        <v/>
      </c>
      <c r="F304" s="343" t="str">
        <f>IF(Tabla1[[#This Row],[Código_Actividad]]="","",'Formulario PPGR1'!#REF!)</f>
        <v/>
      </c>
      <c r="G304" s="344"/>
      <c r="H304" s="345" t="str">
        <f>IFERROR(VLOOKUP(Tabla1[[#This Row],[Código_Actividad]],'Formulario PPGR2'!$C$9:$D$1048576,2,FALSE),"")</f>
        <v/>
      </c>
      <c r="I304" s="346" t="str">
        <f>IFERROR(VLOOKUP(Tabla1[[#This Row],[Código_Actividad]],Tabla2[[Código]:[Total de Acciones ]],15,FALSE),"")</f>
        <v/>
      </c>
      <c r="J304" s="347"/>
      <c r="K304" s="348" t="str">
        <f>IFERROR(VLOOKUP($J304,LSIns!$B$5:$C$45,2,FALSE),"")</f>
        <v/>
      </c>
      <c r="L304" s="349"/>
      <c r="M304" s="348" t="str">
        <f>IFERROR(VLOOKUP($L304,#REF!,2,FALSE),"")</f>
        <v/>
      </c>
      <c r="N304" s="353"/>
      <c r="O304" s="199"/>
      <c r="P304" s="350">
        <f t="shared" si="5"/>
        <v>0</v>
      </c>
      <c r="Q304" s="351"/>
      <c r="R304" s="347"/>
      <c r="S304" s="56"/>
      <c r="T304" s="56"/>
    </row>
    <row r="305" spans="2:20" x14ac:dyDescent="0.25">
      <c r="B305" s="343" t="e">
        <f>IF(Tabla1[[#This Row],[Código_Actividad]]="","",CONCATENATE(Tabla1[[#This Row],[POA]],".",Tabla1[[#This Row],[SRS]],".",Tabla1[[#This Row],[AREA]],".",Tabla1[[#This Row],[TIPO]]))</f>
        <v>#REF!</v>
      </c>
      <c r="C305" s="343" t="e">
        <f>IF(Tabla1[[#This Row],[Código_Actividad]]="","",'Formulario PPGR1'!#REF!)</f>
        <v>#REF!</v>
      </c>
      <c r="D305" s="343" t="e">
        <f>IF(Tabla1[[#This Row],[Código_Actividad]]="","",'Formulario PPGR1'!#REF!)</f>
        <v>#REF!</v>
      </c>
      <c r="E305" s="343" t="e">
        <f>IF(Tabla1[[#This Row],[Código_Actividad]]="","",'Formulario PPGR1'!#REF!)</f>
        <v>#REF!</v>
      </c>
      <c r="F305" s="343" t="e">
        <f>IF(Tabla1[[#This Row],[Código_Actividad]]="","",'Formulario PPGR1'!#REF!)</f>
        <v>#REF!</v>
      </c>
      <c r="G305" s="344" t="s">
        <v>1441</v>
      </c>
      <c r="H305" s="345" t="str">
        <f>IFERROR(VLOOKUP(Tabla1[[#This Row],[Código_Actividad]],'Formulario PPGR2'!$C$9:$D$1048576,2,FALSE),"")</f>
        <v>Seguimiento a la cobertura de inmunización en gestante, mujeres en edad reproductiva y niños según el PAI</v>
      </c>
      <c r="I305" s="346">
        <f>IFERROR(VLOOKUP(Tabla1[[#This Row],[Código_Actividad]],Tabla2[[Código]:[Total de Acciones ]],15,FALSE),"")</f>
        <v>24</v>
      </c>
      <c r="J305" s="347" t="s">
        <v>1894</v>
      </c>
      <c r="K305" s="348" t="s">
        <v>1902</v>
      </c>
      <c r="L305" s="349"/>
      <c r="M305" s="348" t="s">
        <v>1893</v>
      </c>
      <c r="N305" s="355">
        <v>0.24</v>
      </c>
      <c r="O305" s="199">
        <v>250</v>
      </c>
      <c r="P305" s="350">
        <f t="shared" si="5"/>
        <v>60</v>
      </c>
      <c r="Q305" s="351" t="s">
        <v>2114</v>
      </c>
      <c r="R305" s="347" t="s">
        <v>923</v>
      </c>
      <c r="S305" s="56"/>
      <c r="T305" s="56"/>
    </row>
    <row r="306" spans="2:20" x14ac:dyDescent="0.25">
      <c r="B306" s="343" t="str">
        <f>IF(Tabla1[[#This Row],[Código_Actividad]]="","",CONCATENATE(Tabla1[[#This Row],[POA]],".",Tabla1[[#This Row],[SRS]],".",Tabla1[[#This Row],[AREA]],".",Tabla1[[#This Row],[TIPO]]))</f>
        <v/>
      </c>
      <c r="C306" s="343" t="str">
        <f>IF(Tabla1[[#This Row],[Código_Actividad]]="","",'Formulario PPGR1'!#REF!)</f>
        <v/>
      </c>
      <c r="D306" s="343" t="str">
        <f>IF(Tabla1[[#This Row],[Código_Actividad]]="","",'Formulario PPGR1'!#REF!)</f>
        <v/>
      </c>
      <c r="E306" s="343" t="str">
        <f>IF(Tabla1[[#This Row],[Código_Actividad]]="","",'Formulario PPGR1'!#REF!)</f>
        <v/>
      </c>
      <c r="F306" s="343" t="str">
        <f>IF(Tabla1[[#This Row],[Código_Actividad]]="","",'Formulario PPGR1'!#REF!)</f>
        <v/>
      </c>
      <c r="G306" s="344"/>
      <c r="H306" s="345" t="str">
        <f>IFERROR(VLOOKUP(Tabla1[[#This Row],[Código_Actividad]],'Formulario PPGR2'!$C$9:$D$1048576,2,FALSE),"")</f>
        <v/>
      </c>
      <c r="I306" s="346" t="str">
        <f>IFERROR(VLOOKUP(Tabla1[[#This Row],[Código_Actividad]],Tabla2[[Código]:[Total de Acciones ]],15,FALSE),"")</f>
        <v/>
      </c>
      <c r="J306" s="347" t="s">
        <v>1910</v>
      </c>
      <c r="K306" s="348" t="s">
        <v>1902</v>
      </c>
      <c r="L306" s="349"/>
      <c r="M306" s="348" t="s">
        <v>1906</v>
      </c>
      <c r="N306" s="355">
        <v>0.24</v>
      </c>
      <c r="O306" s="199">
        <v>648</v>
      </c>
      <c r="P306" s="350">
        <f t="shared" si="5"/>
        <v>155.51999999999998</v>
      </c>
      <c r="Q306" s="351" t="s">
        <v>2114</v>
      </c>
      <c r="R306" s="347" t="s">
        <v>925</v>
      </c>
      <c r="S306" s="56"/>
      <c r="T306" s="56"/>
    </row>
    <row r="307" spans="2:20" x14ac:dyDescent="0.25">
      <c r="B307" s="343" t="str">
        <f>IF(Tabla1[[#This Row],[Código_Actividad]]="","",CONCATENATE(Tabla1[[#This Row],[POA]],".",Tabla1[[#This Row],[SRS]],".",Tabla1[[#This Row],[AREA]],".",Tabla1[[#This Row],[TIPO]]))</f>
        <v/>
      </c>
      <c r="C307" s="343" t="str">
        <f>IF(Tabla1[[#This Row],[Código_Actividad]]="","",'Formulario PPGR1'!#REF!)</f>
        <v/>
      </c>
      <c r="D307" s="343" t="str">
        <f>IF(Tabla1[[#This Row],[Código_Actividad]]="","",'Formulario PPGR1'!#REF!)</f>
        <v/>
      </c>
      <c r="E307" s="343" t="str">
        <f>IF(Tabla1[[#This Row],[Código_Actividad]]="","",'Formulario PPGR1'!#REF!)</f>
        <v/>
      </c>
      <c r="F307" s="343" t="str">
        <f>IF(Tabla1[[#This Row],[Código_Actividad]]="","",'Formulario PPGR1'!#REF!)</f>
        <v/>
      </c>
      <c r="G307" s="344"/>
      <c r="H307" s="345" t="str">
        <f>IFERROR(VLOOKUP(Tabla1[[#This Row],[Código_Actividad]],'Formulario PPGR2'!$C$9:$D$1048576,2,FALSE),"")</f>
        <v/>
      </c>
      <c r="I307" s="346" t="str">
        <f>IFERROR(VLOOKUP(Tabla1[[#This Row],[Código_Actividad]],Tabla2[[Código]:[Total de Acciones ]],15,FALSE),"")</f>
        <v/>
      </c>
      <c r="J307" s="347" t="s">
        <v>1916</v>
      </c>
      <c r="K307" s="348" t="s">
        <v>1902</v>
      </c>
      <c r="L307" s="349"/>
      <c r="M307" s="348" t="s">
        <v>1917</v>
      </c>
      <c r="N307" s="344">
        <v>2</v>
      </c>
      <c r="O307" s="199">
        <v>84</v>
      </c>
      <c r="P307" s="350">
        <f t="shared" si="5"/>
        <v>168</v>
      </c>
      <c r="Q307" s="351" t="s">
        <v>2117</v>
      </c>
      <c r="R307" s="347" t="s">
        <v>925</v>
      </c>
      <c r="S307" s="56"/>
      <c r="T307" s="56"/>
    </row>
    <row r="308" spans="2:20" x14ac:dyDescent="0.25">
      <c r="B308" s="343" t="str">
        <f>IF(Tabla1[[#This Row],[Código_Actividad]]="","",CONCATENATE(Tabla1[[#This Row],[POA]],".",Tabla1[[#This Row],[SRS]],".",Tabla1[[#This Row],[AREA]],".",Tabla1[[#This Row],[TIPO]]))</f>
        <v/>
      </c>
      <c r="C308" s="343" t="str">
        <f>IF(Tabla1[[#This Row],[Código_Actividad]]="","",'Formulario PPGR1'!#REF!)</f>
        <v/>
      </c>
      <c r="D308" s="343" t="str">
        <f>IF(Tabla1[[#This Row],[Código_Actividad]]="","",'Formulario PPGR1'!#REF!)</f>
        <v/>
      </c>
      <c r="E308" s="343" t="str">
        <f>IF(Tabla1[[#This Row],[Código_Actividad]]="","",'Formulario PPGR1'!#REF!)</f>
        <v/>
      </c>
      <c r="F308" s="343" t="str">
        <f>IF(Tabla1[[#This Row],[Código_Actividad]]="","",'Formulario PPGR1'!#REF!)</f>
        <v/>
      </c>
      <c r="G308" s="344"/>
      <c r="H308" s="345" t="str">
        <f>IFERROR(VLOOKUP(Tabla1[[#This Row],[Código_Actividad]],'Formulario PPGR2'!$C$9:$D$1048576,2,FALSE),"")</f>
        <v/>
      </c>
      <c r="I308" s="346" t="str">
        <f>IFERROR(VLOOKUP(Tabla1[[#This Row],[Código_Actividad]],Tabla2[[Código]:[Total de Acciones ]],15,FALSE),"")</f>
        <v/>
      </c>
      <c r="J308" s="347" t="s">
        <v>1913</v>
      </c>
      <c r="K308" s="348"/>
      <c r="L308" s="349"/>
      <c r="M308" s="348" t="s">
        <v>1914</v>
      </c>
      <c r="N308" s="344">
        <v>24</v>
      </c>
      <c r="O308" s="199">
        <v>7500</v>
      </c>
      <c r="P308" s="350">
        <f t="shared" si="5"/>
        <v>180000</v>
      </c>
      <c r="Q308" s="351" t="s">
        <v>2115</v>
      </c>
      <c r="R308" s="347" t="s">
        <v>925</v>
      </c>
      <c r="S308" s="56"/>
      <c r="T308" s="56"/>
    </row>
    <row r="309" spans="2:20" x14ac:dyDescent="0.25">
      <c r="B309" s="343" t="str">
        <f>IF(Tabla1[[#This Row],[Código_Actividad]]="","",CONCATENATE(Tabla1[[#This Row],[POA]],".",Tabla1[[#This Row],[SRS]],".",Tabla1[[#This Row],[AREA]],".",Tabla1[[#This Row],[TIPO]]))</f>
        <v/>
      </c>
      <c r="C309" s="343" t="str">
        <f>IF(Tabla1[[#This Row],[Código_Actividad]]="","",'Formulario PPGR1'!#REF!)</f>
        <v/>
      </c>
      <c r="D309" s="343" t="str">
        <f>IF(Tabla1[[#This Row],[Código_Actividad]]="","",'Formulario PPGR1'!#REF!)</f>
        <v/>
      </c>
      <c r="E309" s="343" t="str">
        <f>IF(Tabla1[[#This Row],[Código_Actividad]]="","",'Formulario PPGR1'!#REF!)</f>
        <v/>
      </c>
      <c r="F309" s="343" t="str">
        <f>IF(Tabla1[[#This Row],[Código_Actividad]]="","",'Formulario PPGR1'!#REF!)</f>
        <v/>
      </c>
      <c r="G309" s="344"/>
      <c r="H309" s="345" t="str">
        <f>IFERROR(VLOOKUP(Tabla1[[#This Row],[Código_Actividad]],'Formulario PPGR2'!$C$9:$D$1048576,2,FALSE),"")</f>
        <v/>
      </c>
      <c r="I309" s="346" t="str">
        <f>IFERROR(VLOOKUP(Tabla1[[#This Row],[Código_Actividad]],Tabla2[[Código]:[Total de Acciones ]],15,FALSE),"")</f>
        <v/>
      </c>
      <c r="J309" s="347"/>
      <c r="K309" s="348" t="str">
        <f>IFERROR(VLOOKUP($J309,LSIns!$B$5:$C$45,2,FALSE),"")</f>
        <v/>
      </c>
      <c r="L309" s="349"/>
      <c r="M309" s="348" t="str">
        <f>IFERROR(VLOOKUP($L309,#REF!,2,FALSE),"")</f>
        <v/>
      </c>
      <c r="N309" s="353"/>
      <c r="O309" s="199"/>
      <c r="P309" s="350">
        <f t="shared" si="5"/>
        <v>0</v>
      </c>
      <c r="Q309" s="351"/>
      <c r="R309" s="347"/>
      <c r="S309" s="56"/>
      <c r="T309" s="56"/>
    </row>
    <row r="310" spans="2:20" x14ac:dyDescent="0.25">
      <c r="B310" s="343" t="e">
        <f>IF(Tabla1[[#This Row],[Código_Actividad]]="","",CONCATENATE(Tabla1[[#This Row],[POA]],".",Tabla1[[#This Row],[SRS]],".",Tabla1[[#This Row],[AREA]],".",Tabla1[[#This Row],[TIPO]]))</f>
        <v>#REF!</v>
      </c>
      <c r="C310" s="343" t="e">
        <f>IF(Tabla1[[#This Row],[Código_Actividad]]="","",'Formulario PPGR1'!#REF!)</f>
        <v>#REF!</v>
      </c>
      <c r="D310" s="343" t="e">
        <f>IF(Tabla1[[#This Row],[Código_Actividad]]="","",'Formulario PPGR1'!#REF!)</f>
        <v>#REF!</v>
      </c>
      <c r="E310" s="343" t="e">
        <f>IF(Tabla1[[#This Row],[Código_Actividad]]="","",'Formulario PPGR1'!#REF!)</f>
        <v>#REF!</v>
      </c>
      <c r="F310" s="343" t="e">
        <f>IF(Tabla1[[#This Row],[Código_Actividad]]="","",'Formulario PPGR1'!#REF!)</f>
        <v>#REF!</v>
      </c>
      <c r="G310" s="344" t="s">
        <v>1442</v>
      </c>
      <c r="H310" s="345" t="str">
        <f>IFERROR(VLOOKUP(Tabla1[[#This Row],[Código_Actividad]],'Formulario PPGR2'!$C$9:$D$1048576,2,FALSE),"")</f>
        <v xml:space="preserve">Seguimiento a los servicios integrales ofertados para la prevención del embarazo en adolescentes. </v>
      </c>
      <c r="I310" s="346">
        <f>IFERROR(VLOOKUP(Tabla1[[#This Row],[Código_Actividad]],Tabla2[[Código]:[Total de Acciones ]],15,FALSE),"")</f>
        <v>4</v>
      </c>
      <c r="J310" s="347" t="s">
        <v>1894</v>
      </c>
      <c r="K310" s="348" t="s">
        <v>1902</v>
      </c>
      <c r="L310" s="349"/>
      <c r="M310" s="348" t="s">
        <v>1893</v>
      </c>
      <c r="N310" s="355">
        <v>0.04</v>
      </c>
      <c r="O310" s="199">
        <v>250</v>
      </c>
      <c r="P310" s="350">
        <f t="shared" si="5"/>
        <v>10</v>
      </c>
      <c r="Q310" s="351" t="s">
        <v>2114</v>
      </c>
      <c r="R310" s="347" t="s">
        <v>923</v>
      </c>
      <c r="S310" s="56"/>
      <c r="T310" s="56"/>
    </row>
    <row r="311" spans="2:20" x14ac:dyDescent="0.25">
      <c r="B311" s="343" t="str">
        <f>IF(Tabla1[[#This Row],[Código_Actividad]]="","",CONCATENATE(Tabla1[[#This Row],[POA]],".",Tabla1[[#This Row],[SRS]],".",Tabla1[[#This Row],[AREA]],".",Tabla1[[#This Row],[TIPO]]))</f>
        <v/>
      </c>
      <c r="C311" s="343" t="str">
        <f>IF(Tabla1[[#This Row],[Código_Actividad]]="","",'Formulario PPGR1'!#REF!)</f>
        <v/>
      </c>
      <c r="D311" s="343" t="str">
        <f>IF(Tabla1[[#This Row],[Código_Actividad]]="","",'Formulario PPGR1'!#REF!)</f>
        <v/>
      </c>
      <c r="E311" s="343" t="str">
        <f>IF(Tabla1[[#This Row],[Código_Actividad]]="","",'Formulario PPGR1'!#REF!)</f>
        <v/>
      </c>
      <c r="F311" s="343" t="str">
        <f>IF(Tabla1[[#This Row],[Código_Actividad]]="","",'Formulario PPGR1'!#REF!)</f>
        <v/>
      </c>
      <c r="G311" s="344"/>
      <c r="H311" s="345" t="str">
        <f>IFERROR(VLOOKUP(Tabla1[[#This Row],[Código_Actividad]],'Formulario PPGR2'!$C$9:$D$1048576,2,FALSE),"")</f>
        <v/>
      </c>
      <c r="I311" s="346" t="str">
        <f>IFERROR(VLOOKUP(Tabla1[[#This Row],[Código_Actividad]],Tabla2[[Código]:[Total de Acciones ]],15,FALSE),"")</f>
        <v/>
      </c>
      <c r="J311" s="347" t="s">
        <v>1910</v>
      </c>
      <c r="K311" s="348" t="s">
        <v>1902</v>
      </c>
      <c r="L311" s="349"/>
      <c r="M311" s="348" t="s">
        <v>1906</v>
      </c>
      <c r="N311" s="355">
        <v>0.04</v>
      </c>
      <c r="O311" s="199">
        <v>648</v>
      </c>
      <c r="P311" s="350">
        <f t="shared" si="5"/>
        <v>25.92</v>
      </c>
      <c r="Q311" s="351" t="s">
        <v>2114</v>
      </c>
      <c r="R311" s="347" t="s">
        <v>925</v>
      </c>
      <c r="S311" s="56"/>
      <c r="T311" s="56"/>
    </row>
    <row r="312" spans="2:20" x14ac:dyDescent="0.25">
      <c r="B312" s="343" t="str">
        <f>IF(Tabla1[[#This Row],[Código_Actividad]]="","",CONCATENATE(Tabla1[[#This Row],[POA]],".",Tabla1[[#This Row],[SRS]],".",Tabla1[[#This Row],[AREA]],".",Tabla1[[#This Row],[TIPO]]))</f>
        <v/>
      </c>
      <c r="C312" s="343" t="str">
        <f>IF(Tabla1[[#This Row],[Código_Actividad]]="","",'Formulario PPGR1'!#REF!)</f>
        <v/>
      </c>
      <c r="D312" s="343" t="str">
        <f>IF(Tabla1[[#This Row],[Código_Actividad]]="","",'Formulario PPGR1'!#REF!)</f>
        <v/>
      </c>
      <c r="E312" s="343" t="str">
        <f>IF(Tabla1[[#This Row],[Código_Actividad]]="","",'Formulario PPGR1'!#REF!)</f>
        <v/>
      </c>
      <c r="F312" s="343" t="str">
        <f>IF(Tabla1[[#This Row],[Código_Actividad]]="","",'Formulario PPGR1'!#REF!)</f>
        <v/>
      </c>
      <c r="G312" s="344"/>
      <c r="H312" s="345" t="str">
        <f>IFERROR(VLOOKUP(Tabla1[[#This Row],[Código_Actividad]],'Formulario PPGR2'!$C$9:$D$1048576,2,FALSE),"")</f>
        <v/>
      </c>
      <c r="I312" s="346" t="str">
        <f>IFERROR(VLOOKUP(Tabla1[[#This Row],[Código_Actividad]],Tabla2[[Código]:[Total de Acciones ]],15,FALSE),"")</f>
        <v/>
      </c>
      <c r="J312" s="347"/>
      <c r="K312" s="348" t="str">
        <f>IFERROR(VLOOKUP($J312,LSIns!$B$5:$C$45,2,FALSE),"")</f>
        <v/>
      </c>
      <c r="L312" s="349"/>
      <c r="M312" s="348" t="str">
        <f>IFERROR(VLOOKUP($L312,#REF!,2,FALSE),"")</f>
        <v/>
      </c>
      <c r="N312" s="353"/>
      <c r="O312" s="199"/>
      <c r="P312" s="350">
        <f t="shared" si="5"/>
        <v>0</v>
      </c>
      <c r="Q312" s="351"/>
      <c r="R312" s="347"/>
      <c r="S312" s="56"/>
      <c r="T312" s="56"/>
    </row>
    <row r="313" spans="2:20" x14ac:dyDescent="0.25">
      <c r="B313" s="343" t="str">
        <f>IF(Tabla1[[#This Row],[Código_Actividad]]="","",CONCATENATE(Tabla1[[#This Row],[POA]],".",Tabla1[[#This Row],[SRS]],".",Tabla1[[#This Row],[AREA]],".",Tabla1[[#This Row],[TIPO]]))</f>
        <v/>
      </c>
      <c r="C313" s="343" t="str">
        <f>IF(Tabla1[[#This Row],[Código_Actividad]]="","",'Formulario PPGR1'!#REF!)</f>
        <v/>
      </c>
      <c r="D313" s="343" t="str">
        <f>IF(Tabla1[[#This Row],[Código_Actividad]]="","",'Formulario PPGR1'!#REF!)</f>
        <v/>
      </c>
      <c r="E313" s="343" t="str">
        <f>IF(Tabla1[[#This Row],[Código_Actividad]]="","",'Formulario PPGR1'!#REF!)</f>
        <v/>
      </c>
      <c r="F313" s="343" t="str">
        <f>IF(Tabla1[[#This Row],[Código_Actividad]]="","",'Formulario PPGR1'!#REF!)</f>
        <v/>
      </c>
      <c r="G313" s="344"/>
      <c r="H313" s="345" t="str">
        <f>IFERROR(VLOOKUP(Tabla1[[#This Row],[Código_Actividad]],'Formulario PPGR2'!$C$9:$D$1048576,2,FALSE),"")</f>
        <v/>
      </c>
      <c r="I313" s="346" t="str">
        <f>IFERROR(VLOOKUP(Tabla1[[#This Row],[Código_Actividad]],Tabla2[[Código]:[Total de Acciones ]],15,FALSE),"")</f>
        <v/>
      </c>
      <c r="J313" s="347"/>
      <c r="K313" s="348" t="str">
        <f>IFERROR(VLOOKUP($J313,LSIns!$B$5:$C$45,2,FALSE),"")</f>
        <v/>
      </c>
      <c r="L313" s="349"/>
      <c r="M313" s="348" t="str">
        <f>IFERROR(VLOOKUP($L313,#REF!,2,FALSE),"")</f>
        <v/>
      </c>
      <c r="N313" s="353"/>
      <c r="O313" s="199"/>
      <c r="P313" s="350">
        <f t="shared" si="5"/>
        <v>0</v>
      </c>
      <c r="Q313" s="351"/>
      <c r="R313" s="347"/>
      <c r="S313" s="56"/>
      <c r="T313" s="56"/>
    </row>
    <row r="314" spans="2:20" x14ac:dyDescent="0.25">
      <c r="B314" s="343" t="e">
        <f>IF(Tabla1[[#This Row],[Código_Actividad]]="","",CONCATENATE(Tabla1[[#This Row],[POA]],".",Tabla1[[#This Row],[SRS]],".",Tabla1[[#This Row],[AREA]],".",Tabla1[[#This Row],[TIPO]]))</f>
        <v>#REF!</v>
      </c>
      <c r="C314" s="343" t="e">
        <f>IF(Tabla1[[#This Row],[Código_Actividad]]="","",'Formulario PPGR1'!#REF!)</f>
        <v>#REF!</v>
      </c>
      <c r="D314" s="343" t="e">
        <f>IF(Tabla1[[#This Row],[Código_Actividad]]="","",'Formulario PPGR1'!#REF!)</f>
        <v>#REF!</v>
      </c>
      <c r="E314" s="343" t="e">
        <f>IF(Tabla1[[#This Row],[Código_Actividad]]="","",'Formulario PPGR1'!#REF!)</f>
        <v>#REF!</v>
      </c>
      <c r="F314" s="343" t="e">
        <f>IF(Tabla1[[#This Row],[Código_Actividad]]="","",'Formulario PPGR1'!#REF!)</f>
        <v>#REF!</v>
      </c>
      <c r="G314" s="344" t="s">
        <v>1443</v>
      </c>
      <c r="H314" s="345" t="str">
        <f>IFERROR(VLOOKUP(Tabla1[[#This Row],[Código_Actividad]],'Formulario PPGR2'!$C$9:$D$1048576,2,FALSE),"")</f>
        <v xml:space="preserve">Supervisión a los CEAS sobre la implementacion del SIP </v>
      </c>
      <c r="I314" s="346">
        <f>IFERROR(VLOOKUP(Tabla1[[#This Row],[Código_Actividad]],Tabla2[[Código]:[Total de Acciones ]],15,FALSE),"")</f>
        <v>4</v>
      </c>
      <c r="J314" s="347" t="s">
        <v>1894</v>
      </c>
      <c r="K314" s="348" t="s">
        <v>1902</v>
      </c>
      <c r="L314" s="349"/>
      <c r="M314" s="348" t="s">
        <v>1893</v>
      </c>
      <c r="N314" s="355">
        <v>0.04</v>
      </c>
      <c r="O314" s="199">
        <v>250</v>
      </c>
      <c r="P314" s="350">
        <f t="shared" si="5"/>
        <v>10</v>
      </c>
      <c r="Q314" s="351" t="s">
        <v>2114</v>
      </c>
      <c r="R314" s="347" t="s">
        <v>923</v>
      </c>
      <c r="S314" s="56"/>
      <c r="T314" s="56"/>
    </row>
    <row r="315" spans="2:20" x14ac:dyDescent="0.25">
      <c r="B315" s="343" t="str">
        <f>IF(Tabla1[[#This Row],[Código_Actividad]]="","",CONCATENATE(Tabla1[[#This Row],[POA]],".",Tabla1[[#This Row],[SRS]],".",Tabla1[[#This Row],[AREA]],".",Tabla1[[#This Row],[TIPO]]))</f>
        <v/>
      </c>
      <c r="C315" s="343" t="str">
        <f>IF(Tabla1[[#This Row],[Código_Actividad]]="","",'Formulario PPGR1'!#REF!)</f>
        <v/>
      </c>
      <c r="D315" s="343" t="str">
        <f>IF(Tabla1[[#This Row],[Código_Actividad]]="","",'Formulario PPGR1'!#REF!)</f>
        <v/>
      </c>
      <c r="E315" s="343" t="str">
        <f>IF(Tabla1[[#This Row],[Código_Actividad]]="","",'Formulario PPGR1'!#REF!)</f>
        <v/>
      </c>
      <c r="F315" s="343" t="str">
        <f>IF(Tabla1[[#This Row],[Código_Actividad]]="","",'Formulario PPGR1'!#REF!)</f>
        <v/>
      </c>
      <c r="G315" s="344"/>
      <c r="H315" s="345" t="str">
        <f>IFERROR(VLOOKUP(Tabla1[[#This Row],[Código_Actividad]],'Formulario PPGR2'!$C$9:$D$1048576,2,FALSE),"")</f>
        <v/>
      </c>
      <c r="I315" s="346" t="str">
        <f>IFERROR(VLOOKUP(Tabla1[[#This Row],[Código_Actividad]],Tabla2[[Código]:[Total de Acciones ]],15,FALSE),"")</f>
        <v/>
      </c>
      <c r="J315" s="347" t="s">
        <v>1910</v>
      </c>
      <c r="K315" s="348" t="s">
        <v>1902</v>
      </c>
      <c r="L315" s="349"/>
      <c r="M315" s="348" t="s">
        <v>1906</v>
      </c>
      <c r="N315" s="355">
        <v>0.04</v>
      </c>
      <c r="O315" s="199">
        <v>648</v>
      </c>
      <c r="P315" s="350">
        <f t="shared" si="5"/>
        <v>25.92</v>
      </c>
      <c r="Q315" s="351" t="s">
        <v>2114</v>
      </c>
      <c r="R315" s="347" t="s">
        <v>925</v>
      </c>
      <c r="S315" s="56"/>
      <c r="T315" s="56"/>
    </row>
    <row r="316" spans="2:20" x14ac:dyDescent="0.25">
      <c r="B316" s="343" t="str">
        <f>IF(Tabla1[[#This Row],[Código_Actividad]]="","",CONCATENATE(Tabla1[[#This Row],[POA]],".",Tabla1[[#This Row],[SRS]],".",Tabla1[[#This Row],[AREA]],".",Tabla1[[#This Row],[TIPO]]))</f>
        <v/>
      </c>
      <c r="C316" s="343" t="str">
        <f>IF(Tabla1[[#This Row],[Código_Actividad]]="","",'Formulario PPGR1'!#REF!)</f>
        <v/>
      </c>
      <c r="D316" s="343" t="str">
        <f>IF(Tabla1[[#This Row],[Código_Actividad]]="","",'Formulario PPGR1'!#REF!)</f>
        <v/>
      </c>
      <c r="E316" s="343" t="str">
        <f>IF(Tabla1[[#This Row],[Código_Actividad]]="","",'Formulario PPGR1'!#REF!)</f>
        <v/>
      </c>
      <c r="F316" s="343" t="str">
        <f>IF(Tabla1[[#This Row],[Código_Actividad]]="","",'Formulario PPGR1'!#REF!)</f>
        <v/>
      </c>
      <c r="G316" s="344"/>
      <c r="H316" s="345" t="str">
        <f>IFERROR(VLOOKUP(Tabla1[[#This Row],[Código_Actividad]],'Formulario PPGR2'!$C$9:$D$1048576,2,FALSE),"")</f>
        <v/>
      </c>
      <c r="I316" s="346" t="str">
        <f>IFERROR(VLOOKUP(Tabla1[[#This Row],[Código_Actividad]],Tabla2[[Código]:[Total de Acciones ]],15,FALSE),"")</f>
        <v/>
      </c>
      <c r="J316" s="347" t="s">
        <v>1916</v>
      </c>
      <c r="K316" s="348" t="s">
        <v>1902</v>
      </c>
      <c r="L316" s="349"/>
      <c r="M316" s="348" t="s">
        <v>1917</v>
      </c>
      <c r="N316" s="353">
        <v>0.4</v>
      </c>
      <c r="O316" s="199">
        <v>84</v>
      </c>
      <c r="P316" s="350">
        <f t="shared" si="5"/>
        <v>33.6</v>
      </c>
      <c r="Q316" s="351" t="s">
        <v>2117</v>
      </c>
      <c r="R316" s="347" t="s">
        <v>925</v>
      </c>
      <c r="S316" s="56"/>
      <c r="T316" s="56"/>
    </row>
    <row r="317" spans="2:20" x14ac:dyDescent="0.25">
      <c r="B317" s="343" t="str">
        <f>IF(Tabla1[[#This Row],[Código_Actividad]]="","",CONCATENATE(Tabla1[[#This Row],[POA]],".",Tabla1[[#This Row],[SRS]],".",Tabla1[[#This Row],[AREA]],".",Tabla1[[#This Row],[TIPO]]))</f>
        <v/>
      </c>
      <c r="C317" s="343" t="str">
        <f>IF(Tabla1[[#This Row],[Código_Actividad]]="","",'Formulario PPGR1'!#REF!)</f>
        <v/>
      </c>
      <c r="D317" s="343" t="str">
        <f>IF(Tabla1[[#This Row],[Código_Actividad]]="","",'Formulario PPGR1'!#REF!)</f>
        <v/>
      </c>
      <c r="E317" s="343" t="str">
        <f>IF(Tabla1[[#This Row],[Código_Actividad]]="","",'Formulario PPGR1'!#REF!)</f>
        <v/>
      </c>
      <c r="F317" s="343" t="str">
        <f>IF(Tabla1[[#This Row],[Código_Actividad]]="","",'Formulario PPGR1'!#REF!)</f>
        <v/>
      </c>
      <c r="G317" s="344"/>
      <c r="H317" s="345" t="str">
        <f>IFERROR(VLOOKUP(Tabla1[[#This Row],[Código_Actividad]],'Formulario PPGR2'!$C$9:$D$1048576,2,FALSE),"")</f>
        <v/>
      </c>
      <c r="I317" s="346" t="str">
        <f>IFERROR(VLOOKUP(Tabla1[[#This Row],[Código_Actividad]],Tabla2[[Código]:[Total de Acciones ]],15,FALSE),"")</f>
        <v/>
      </c>
      <c r="J317" s="198" t="s">
        <v>1922</v>
      </c>
      <c r="K317" s="348" t="str">
        <f>IFERROR(VLOOKUP($J317,LSIns!$B$5:$C$45,2,FALSE),"")</f>
        <v/>
      </c>
      <c r="L317" s="349"/>
      <c r="M317" s="358" t="s">
        <v>1915</v>
      </c>
      <c r="N317" s="353">
        <v>8</v>
      </c>
      <c r="O317" s="199">
        <v>230</v>
      </c>
      <c r="P317" s="350">
        <f t="shared" si="5"/>
        <v>1840</v>
      </c>
      <c r="Q317" s="351" t="s">
        <v>2116</v>
      </c>
      <c r="R317" s="347" t="s">
        <v>925</v>
      </c>
      <c r="S317" s="56"/>
      <c r="T317" s="56"/>
    </row>
    <row r="318" spans="2:20" x14ac:dyDescent="0.25">
      <c r="B318" s="343" t="str">
        <f>IF(Tabla1[[#This Row],[Código_Actividad]]="","",CONCATENATE(Tabla1[[#This Row],[POA]],".",Tabla1[[#This Row],[SRS]],".",Tabla1[[#This Row],[AREA]],".",Tabla1[[#This Row],[TIPO]]))</f>
        <v/>
      </c>
      <c r="C318" s="343" t="str">
        <f>IF(Tabla1[[#This Row],[Código_Actividad]]="","",'Formulario PPGR1'!#REF!)</f>
        <v/>
      </c>
      <c r="D318" s="343" t="str">
        <f>IF(Tabla1[[#This Row],[Código_Actividad]]="","",'Formulario PPGR1'!#REF!)</f>
        <v/>
      </c>
      <c r="E318" s="343" t="str">
        <f>IF(Tabla1[[#This Row],[Código_Actividad]]="","",'Formulario PPGR1'!#REF!)</f>
        <v/>
      </c>
      <c r="F318" s="343" t="str">
        <f>IF(Tabla1[[#This Row],[Código_Actividad]]="","",'Formulario PPGR1'!#REF!)</f>
        <v/>
      </c>
      <c r="G318" s="344"/>
      <c r="H318" s="345" t="str">
        <f>IFERROR(VLOOKUP(Tabla1[[#This Row],[Código_Actividad]],'Formulario PPGR2'!$C$9:$D$1048576,2,FALSE),"")</f>
        <v/>
      </c>
      <c r="I318" s="346" t="str">
        <f>IFERROR(VLOOKUP(Tabla1[[#This Row],[Código_Actividad]],Tabla2[[Código]:[Total de Acciones ]],15,FALSE),"")</f>
        <v/>
      </c>
      <c r="J318" s="347"/>
      <c r="K318" s="348" t="str">
        <f>IFERROR(VLOOKUP($J318,LSIns!$B$5:$C$45,2,FALSE),"")</f>
        <v/>
      </c>
      <c r="L318" s="349"/>
      <c r="M318" s="348" t="str">
        <f>IFERROR(VLOOKUP($L318,#REF!,2,FALSE),"")</f>
        <v/>
      </c>
      <c r="N318" s="353"/>
      <c r="O318" s="199"/>
      <c r="P318" s="350">
        <f t="shared" si="5"/>
        <v>0</v>
      </c>
      <c r="Q318" s="351"/>
      <c r="R318" s="347"/>
      <c r="S318" s="56"/>
      <c r="T318" s="56"/>
    </row>
    <row r="319" spans="2:20" x14ac:dyDescent="0.25">
      <c r="B319" s="343" t="e">
        <f>IF(Tabla1[[#This Row],[Código_Actividad]]="","",CONCATENATE(Tabla1[[#This Row],[POA]],".",Tabla1[[#This Row],[SRS]],".",Tabla1[[#This Row],[AREA]],".",Tabla1[[#This Row],[TIPO]]))</f>
        <v>#REF!</v>
      </c>
      <c r="C319" s="343" t="e">
        <f>IF(Tabla1[[#This Row],[Código_Actividad]]="","",'Formulario PPGR1'!#REF!)</f>
        <v>#REF!</v>
      </c>
      <c r="D319" s="343" t="e">
        <f>IF(Tabla1[[#This Row],[Código_Actividad]]="","",'Formulario PPGR1'!#REF!)</f>
        <v>#REF!</v>
      </c>
      <c r="E319" s="343" t="e">
        <f>IF(Tabla1[[#This Row],[Código_Actividad]]="","",'Formulario PPGR1'!#REF!)</f>
        <v>#REF!</v>
      </c>
      <c r="F319" s="343" t="e">
        <f>IF(Tabla1[[#This Row],[Código_Actividad]]="","",'Formulario PPGR1'!#REF!)</f>
        <v>#REF!</v>
      </c>
      <c r="G319" s="344" t="s">
        <v>1444</v>
      </c>
      <c r="H319" s="345" t="str">
        <f>IFERROR(VLOOKUP(Tabla1[[#This Row],[Código_Actividad]],'Formulario PPGR2'!$C$9:$D$1048576,2,FALSE),"")</f>
        <v>Supervisión a los EESS para el seguimiento y fortalecimiento del SI del SUGEMI</v>
      </c>
      <c r="I319" s="346">
        <f>IFERROR(VLOOKUP(Tabla1[[#This Row],[Código_Actividad]],Tabla2[[Código]:[Total de Acciones ]],15,FALSE),"")</f>
        <v>4</v>
      </c>
      <c r="J319" s="347" t="s">
        <v>1894</v>
      </c>
      <c r="K319" s="348" t="s">
        <v>1902</v>
      </c>
      <c r="L319" s="349"/>
      <c r="M319" s="348" t="s">
        <v>1893</v>
      </c>
      <c r="N319" s="355">
        <v>0.04</v>
      </c>
      <c r="O319" s="199">
        <v>250</v>
      </c>
      <c r="P319" s="350">
        <f t="shared" si="5"/>
        <v>10</v>
      </c>
      <c r="Q319" s="351" t="s">
        <v>2114</v>
      </c>
      <c r="R319" s="347" t="s">
        <v>923</v>
      </c>
      <c r="S319" s="56"/>
      <c r="T319" s="56"/>
    </row>
    <row r="320" spans="2:20" x14ac:dyDescent="0.25">
      <c r="B320" s="343" t="str">
        <f>IF(Tabla1[[#This Row],[Código_Actividad]]="","",CONCATENATE(Tabla1[[#This Row],[POA]],".",Tabla1[[#This Row],[SRS]],".",Tabla1[[#This Row],[AREA]],".",Tabla1[[#This Row],[TIPO]]))</f>
        <v/>
      </c>
      <c r="C320" s="343" t="str">
        <f>IF(Tabla1[[#This Row],[Código_Actividad]]="","",'Formulario PPGR1'!#REF!)</f>
        <v/>
      </c>
      <c r="D320" s="343" t="str">
        <f>IF(Tabla1[[#This Row],[Código_Actividad]]="","",'Formulario PPGR1'!#REF!)</f>
        <v/>
      </c>
      <c r="E320" s="343" t="str">
        <f>IF(Tabla1[[#This Row],[Código_Actividad]]="","",'Formulario PPGR1'!#REF!)</f>
        <v/>
      </c>
      <c r="F320" s="343" t="str">
        <f>IF(Tabla1[[#This Row],[Código_Actividad]]="","",'Formulario PPGR1'!#REF!)</f>
        <v/>
      </c>
      <c r="G320" s="344"/>
      <c r="H320" s="345" t="str">
        <f>IFERROR(VLOOKUP(Tabla1[[#This Row],[Código_Actividad]],'Formulario PPGR2'!$C$9:$D$1048576,2,FALSE),"")</f>
        <v/>
      </c>
      <c r="I320" s="346" t="str">
        <f>IFERROR(VLOOKUP(Tabla1[[#This Row],[Código_Actividad]],Tabla2[[Código]:[Total de Acciones ]],15,FALSE),"")</f>
        <v/>
      </c>
      <c r="J320" s="347" t="s">
        <v>1910</v>
      </c>
      <c r="K320" s="348" t="s">
        <v>1902</v>
      </c>
      <c r="L320" s="349"/>
      <c r="M320" s="348" t="s">
        <v>1906</v>
      </c>
      <c r="N320" s="355">
        <v>0.04</v>
      </c>
      <c r="O320" s="199">
        <v>648</v>
      </c>
      <c r="P320" s="350">
        <f t="shared" si="5"/>
        <v>25.92</v>
      </c>
      <c r="Q320" s="351" t="s">
        <v>2114</v>
      </c>
      <c r="R320" s="347" t="s">
        <v>925</v>
      </c>
      <c r="S320" s="56"/>
      <c r="T320" s="56"/>
    </row>
    <row r="321" spans="2:20" x14ac:dyDescent="0.25">
      <c r="B321" s="343" t="str">
        <f>IF(Tabla1[[#This Row],[Código_Actividad]]="","",CONCATENATE(Tabla1[[#This Row],[POA]],".",Tabla1[[#This Row],[SRS]],".",Tabla1[[#This Row],[AREA]],".",Tabla1[[#This Row],[TIPO]]))</f>
        <v/>
      </c>
      <c r="C321" s="343" t="str">
        <f>IF(Tabla1[[#This Row],[Código_Actividad]]="","",'Formulario PPGR1'!#REF!)</f>
        <v/>
      </c>
      <c r="D321" s="343" t="str">
        <f>IF(Tabla1[[#This Row],[Código_Actividad]]="","",'Formulario PPGR1'!#REF!)</f>
        <v/>
      </c>
      <c r="E321" s="343" t="str">
        <f>IF(Tabla1[[#This Row],[Código_Actividad]]="","",'Formulario PPGR1'!#REF!)</f>
        <v/>
      </c>
      <c r="F321" s="343" t="str">
        <f>IF(Tabla1[[#This Row],[Código_Actividad]]="","",'Formulario PPGR1'!#REF!)</f>
        <v/>
      </c>
      <c r="G321" s="344"/>
      <c r="H321" s="345" t="str">
        <f>IFERROR(VLOOKUP(Tabla1[[#This Row],[Código_Actividad]],'Formulario PPGR2'!$C$9:$D$1048576,2,FALSE),"")</f>
        <v/>
      </c>
      <c r="I321" s="346" t="str">
        <f>IFERROR(VLOOKUP(Tabla1[[#This Row],[Código_Actividad]],Tabla2[[Código]:[Total de Acciones ]],15,FALSE),"")</f>
        <v/>
      </c>
      <c r="J321" s="347" t="s">
        <v>1916</v>
      </c>
      <c r="K321" s="348" t="s">
        <v>1902</v>
      </c>
      <c r="L321" s="349"/>
      <c r="M321" s="348" t="s">
        <v>1917</v>
      </c>
      <c r="N321" s="353">
        <v>0.4</v>
      </c>
      <c r="O321" s="199">
        <v>84</v>
      </c>
      <c r="P321" s="350">
        <f t="shared" si="5"/>
        <v>33.6</v>
      </c>
      <c r="Q321" s="351" t="s">
        <v>2117</v>
      </c>
      <c r="R321" s="347" t="s">
        <v>925</v>
      </c>
      <c r="S321" s="56"/>
      <c r="T321" s="56"/>
    </row>
    <row r="322" spans="2:20" x14ac:dyDescent="0.25">
      <c r="B322" s="343" t="str">
        <f>IF(Tabla1[[#This Row],[Código_Actividad]]="","",CONCATENATE(Tabla1[[#This Row],[POA]],".",Tabla1[[#This Row],[SRS]],".",Tabla1[[#This Row],[AREA]],".",Tabla1[[#This Row],[TIPO]]))</f>
        <v/>
      </c>
      <c r="C322" s="343" t="str">
        <f>IF(Tabla1[[#This Row],[Código_Actividad]]="","",'Formulario PPGR1'!#REF!)</f>
        <v/>
      </c>
      <c r="D322" s="343" t="str">
        <f>IF(Tabla1[[#This Row],[Código_Actividad]]="","",'Formulario PPGR1'!#REF!)</f>
        <v/>
      </c>
      <c r="E322" s="343" t="str">
        <f>IF(Tabla1[[#This Row],[Código_Actividad]]="","",'Formulario PPGR1'!#REF!)</f>
        <v/>
      </c>
      <c r="F322" s="343" t="str">
        <f>IF(Tabla1[[#This Row],[Código_Actividad]]="","",'Formulario PPGR1'!#REF!)</f>
        <v/>
      </c>
      <c r="G322" s="344"/>
      <c r="H322" s="345" t="str">
        <f>IFERROR(VLOOKUP(Tabla1[[#This Row],[Código_Actividad]],'Formulario PPGR2'!$C$9:$D$1048576,2,FALSE),"")</f>
        <v/>
      </c>
      <c r="I322" s="346" t="str">
        <f>IFERROR(VLOOKUP(Tabla1[[#This Row],[Código_Actividad]],Tabla2[[Código]:[Total de Acciones ]],15,FALSE),"")</f>
        <v/>
      </c>
      <c r="J322" s="347" t="s">
        <v>1922</v>
      </c>
      <c r="K322" s="348" t="s">
        <v>1902</v>
      </c>
      <c r="L322" s="349"/>
      <c r="M322" s="348" t="s">
        <v>1915</v>
      </c>
      <c r="N322" s="353">
        <v>8</v>
      </c>
      <c r="O322" s="199">
        <v>230</v>
      </c>
      <c r="P322" s="350">
        <f t="shared" si="5"/>
        <v>1840</v>
      </c>
      <c r="Q322" s="351" t="s">
        <v>2116</v>
      </c>
      <c r="R322" s="347" t="s">
        <v>925</v>
      </c>
      <c r="S322" s="56"/>
      <c r="T322" s="56"/>
    </row>
    <row r="323" spans="2:20" x14ac:dyDescent="0.25">
      <c r="B323" s="343" t="str">
        <f>IF(Tabla1[[#This Row],[Código_Actividad]]="","",CONCATENATE(Tabla1[[#This Row],[POA]],".",Tabla1[[#This Row],[SRS]],".",Tabla1[[#This Row],[AREA]],".",Tabla1[[#This Row],[TIPO]]))</f>
        <v/>
      </c>
      <c r="C323" s="343" t="str">
        <f>IF(Tabla1[[#This Row],[Código_Actividad]]="","",'Formulario PPGR1'!#REF!)</f>
        <v/>
      </c>
      <c r="D323" s="343" t="str">
        <f>IF(Tabla1[[#This Row],[Código_Actividad]]="","",'Formulario PPGR1'!#REF!)</f>
        <v/>
      </c>
      <c r="E323" s="343" t="str">
        <f>IF(Tabla1[[#This Row],[Código_Actividad]]="","",'Formulario PPGR1'!#REF!)</f>
        <v/>
      </c>
      <c r="F323" s="343" t="str">
        <f>IF(Tabla1[[#This Row],[Código_Actividad]]="","",'Formulario PPGR1'!#REF!)</f>
        <v/>
      </c>
      <c r="G323" s="344"/>
      <c r="H323" s="345" t="str">
        <f>IFERROR(VLOOKUP(Tabla1[[#This Row],[Código_Actividad]],'Formulario PPGR2'!$C$9:$D$1048576,2,FALSE),"")</f>
        <v/>
      </c>
      <c r="I323" s="346" t="str">
        <f>IFERROR(VLOOKUP(Tabla1[[#This Row],[Código_Actividad]],Tabla2[[Código]:[Total de Acciones ]],15,FALSE),"")</f>
        <v/>
      </c>
      <c r="J323" s="347"/>
      <c r="K323" s="348" t="str">
        <f>IFERROR(VLOOKUP($J323,LSIns!$B$5:$C$45,2,FALSE),"")</f>
        <v/>
      </c>
      <c r="L323" s="349"/>
      <c r="M323" s="348" t="str">
        <f>IFERROR(VLOOKUP($L323,#REF!,2,FALSE),"")</f>
        <v/>
      </c>
      <c r="N323" s="353"/>
      <c r="O323" s="199"/>
      <c r="P323" s="350">
        <f t="shared" si="5"/>
        <v>0</v>
      </c>
      <c r="Q323" s="351"/>
      <c r="R323" s="347"/>
      <c r="S323" s="56"/>
      <c r="T323" s="56"/>
    </row>
    <row r="324" spans="2:20" x14ac:dyDescent="0.25">
      <c r="B324" s="343" t="e">
        <f>IF(Tabla1[[#This Row],[Código_Actividad]]="","",CONCATENATE(Tabla1[[#This Row],[POA]],".",Tabla1[[#This Row],[SRS]],".",Tabla1[[#This Row],[AREA]],".",Tabla1[[#This Row],[TIPO]]))</f>
        <v>#REF!</v>
      </c>
      <c r="C324" s="343" t="e">
        <f>IF(Tabla1[[#This Row],[Código_Actividad]]="","",'Formulario PPGR1'!#REF!)</f>
        <v>#REF!</v>
      </c>
      <c r="D324" s="343" t="e">
        <f>IF(Tabla1[[#This Row],[Código_Actividad]]="","",'Formulario PPGR1'!#REF!)</f>
        <v>#REF!</v>
      </c>
      <c r="E324" s="343" t="e">
        <f>IF(Tabla1[[#This Row],[Código_Actividad]]="","",'Formulario PPGR1'!#REF!)</f>
        <v>#REF!</v>
      </c>
      <c r="F324" s="343" t="e">
        <f>IF(Tabla1[[#This Row],[Código_Actividad]]="","",'Formulario PPGR1'!#REF!)</f>
        <v>#REF!</v>
      </c>
      <c r="G324" s="344" t="s">
        <v>1445</v>
      </c>
      <c r="H324" s="345" t="str">
        <f>IFERROR(VLOOKUP(Tabla1[[#This Row],[Código_Actividad]],'Formulario PPGR2'!$C$9:$D$1048576,2,FALSE),"")</f>
        <v>Provisión de stock de medicamentos de urgencias a CPN para gestantes (Trastornos Hipertensivos, Anafilixia, etc)</v>
      </c>
      <c r="I324" s="346">
        <f>IFERROR(VLOOKUP(Tabla1[[#This Row],[Código_Actividad]],Tabla2[[Código]:[Total de Acciones ]],15,FALSE),"")</f>
        <v>4</v>
      </c>
      <c r="J324" s="347" t="s">
        <v>1938</v>
      </c>
      <c r="K324" s="348" t="str">
        <f>IFERROR(VLOOKUP($J324,LSIns!$B$5:$C$45,2,FALSE),"")</f>
        <v/>
      </c>
      <c r="L324" s="349"/>
      <c r="M324" s="348" t="s">
        <v>1915</v>
      </c>
      <c r="N324" s="353">
        <v>30</v>
      </c>
      <c r="O324" s="199">
        <v>230</v>
      </c>
      <c r="P324" s="350">
        <f t="shared" si="5"/>
        <v>6900</v>
      </c>
      <c r="Q324" s="351" t="s">
        <v>2116</v>
      </c>
      <c r="R324" s="347" t="s">
        <v>925</v>
      </c>
      <c r="S324" s="56"/>
      <c r="T324" s="56"/>
    </row>
    <row r="325" spans="2:20" x14ac:dyDescent="0.25">
      <c r="B325" s="343" t="str">
        <f>IF(Tabla1[[#This Row],[Código_Actividad]]="","",CONCATENATE(Tabla1[[#This Row],[POA]],".",Tabla1[[#This Row],[SRS]],".",Tabla1[[#This Row],[AREA]],".",Tabla1[[#This Row],[TIPO]]))</f>
        <v/>
      </c>
      <c r="C325" s="343" t="str">
        <f>IF(Tabla1[[#This Row],[Código_Actividad]]="","",'Formulario PPGR1'!#REF!)</f>
        <v/>
      </c>
      <c r="D325" s="343" t="str">
        <f>IF(Tabla1[[#This Row],[Código_Actividad]]="","",'Formulario PPGR1'!#REF!)</f>
        <v/>
      </c>
      <c r="E325" s="343" t="str">
        <f>IF(Tabla1[[#This Row],[Código_Actividad]]="","",'Formulario PPGR1'!#REF!)</f>
        <v/>
      </c>
      <c r="F325" s="343" t="str">
        <f>IF(Tabla1[[#This Row],[Código_Actividad]]="","",'Formulario PPGR1'!#REF!)</f>
        <v/>
      </c>
      <c r="G325" s="344"/>
      <c r="H325" s="345" t="str">
        <f>IFERROR(VLOOKUP(Tabla1[[#This Row],[Código_Actividad]],'Formulario PPGR2'!$C$9:$D$1048576,2,FALSE),"")</f>
        <v/>
      </c>
      <c r="I325" s="346" t="str">
        <f>IFERROR(VLOOKUP(Tabla1[[#This Row],[Código_Actividad]],Tabla2[[Código]:[Total de Acciones ]],15,FALSE),"")</f>
        <v/>
      </c>
      <c r="J325" s="347" t="s">
        <v>1939</v>
      </c>
      <c r="K325" s="348" t="str">
        <f>IFERROR(VLOOKUP($J325,LSIns!$B$5:$C$45,2,FALSE),"")</f>
        <v/>
      </c>
      <c r="L325" s="349"/>
      <c r="M325" s="348" t="s">
        <v>1893</v>
      </c>
      <c r="N325" s="353">
        <v>25</v>
      </c>
      <c r="O325" s="199">
        <v>250</v>
      </c>
      <c r="P325" s="350">
        <f t="shared" si="5"/>
        <v>6250</v>
      </c>
      <c r="Q325" s="351" t="s">
        <v>2114</v>
      </c>
      <c r="R325" s="347" t="s">
        <v>923</v>
      </c>
      <c r="S325" s="56"/>
      <c r="T325" s="56"/>
    </row>
    <row r="326" spans="2:20" x14ac:dyDescent="0.25">
      <c r="B326" s="343" t="str">
        <f>IF(Tabla1[[#This Row],[Código_Actividad]]="","",CONCATENATE(Tabla1[[#This Row],[POA]],".",Tabla1[[#This Row],[SRS]],".",Tabla1[[#This Row],[AREA]],".",Tabla1[[#This Row],[TIPO]]))</f>
        <v/>
      </c>
      <c r="C326" s="343" t="str">
        <f>IF(Tabla1[[#This Row],[Código_Actividad]]="","",'Formulario PPGR1'!#REF!)</f>
        <v/>
      </c>
      <c r="D326" s="343" t="str">
        <f>IF(Tabla1[[#This Row],[Código_Actividad]]="","",'Formulario PPGR1'!#REF!)</f>
        <v/>
      </c>
      <c r="E326" s="343" t="str">
        <f>IF(Tabla1[[#This Row],[Código_Actividad]]="","",'Formulario PPGR1'!#REF!)</f>
        <v/>
      </c>
      <c r="F326" s="343" t="str">
        <f>IF(Tabla1[[#This Row],[Código_Actividad]]="","",'Formulario PPGR1'!#REF!)</f>
        <v/>
      </c>
      <c r="G326" s="344"/>
      <c r="H326" s="345" t="str">
        <f>IFERROR(VLOOKUP(Tabla1[[#This Row],[Código_Actividad]],'Formulario PPGR2'!$C$9:$D$1048576,2,FALSE),"")</f>
        <v/>
      </c>
      <c r="I326" s="346" t="str">
        <f>IFERROR(VLOOKUP(Tabla1[[#This Row],[Código_Actividad]],Tabla2[[Código]:[Total de Acciones ]],15,FALSE),"")</f>
        <v/>
      </c>
      <c r="J326" s="198" t="s">
        <v>1942</v>
      </c>
      <c r="K326" s="348" t="str">
        <f>IFERROR(VLOOKUP($J326,LSIns!$B$5:$C$45,2,FALSE),"")</f>
        <v/>
      </c>
      <c r="L326" s="349"/>
      <c r="M326" s="348" t="s">
        <v>1946</v>
      </c>
      <c r="N326" s="353">
        <v>5</v>
      </c>
      <c r="O326" s="199">
        <v>1200</v>
      </c>
      <c r="P326" s="350">
        <f t="shared" si="5"/>
        <v>6000</v>
      </c>
      <c r="Q326" s="351"/>
      <c r="R326" s="347"/>
      <c r="S326" s="56"/>
      <c r="T326" s="56"/>
    </row>
    <row r="327" spans="2:20" x14ac:dyDescent="0.25">
      <c r="B327" s="343" t="str">
        <f>IF(Tabla1[[#This Row],[Código_Actividad]]="","",CONCATENATE(Tabla1[[#This Row],[POA]],".",Tabla1[[#This Row],[SRS]],".",Tabla1[[#This Row],[AREA]],".",Tabla1[[#This Row],[TIPO]]))</f>
        <v/>
      </c>
      <c r="C327" s="343" t="str">
        <f>IF(Tabla1[[#This Row],[Código_Actividad]]="","",'Formulario PPGR1'!#REF!)</f>
        <v/>
      </c>
      <c r="D327" s="343" t="str">
        <f>IF(Tabla1[[#This Row],[Código_Actividad]]="","",'Formulario PPGR1'!#REF!)</f>
        <v/>
      </c>
      <c r="E327" s="343" t="str">
        <f>IF(Tabla1[[#This Row],[Código_Actividad]]="","",'Formulario PPGR1'!#REF!)</f>
        <v/>
      </c>
      <c r="F327" s="343" t="str">
        <f>IF(Tabla1[[#This Row],[Código_Actividad]]="","",'Formulario PPGR1'!#REF!)</f>
        <v/>
      </c>
      <c r="G327" s="344"/>
      <c r="H327" s="345" t="str">
        <f>IFERROR(VLOOKUP(Tabla1[[#This Row],[Código_Actividad]],'Formulario PPGR2'!$C$9:$D$1048576,2,FALSE),"")</f>
        <v/>
      </c>
      <c r="I327" s="346" t="str">
        <f>IFERROR(VLOOKUP(Tabla1[[#This Row],[Código_Actividad]],Tabla2[[Código]:[Total de Acciones ]],15,FALSE),"")</f>
        <v/>
      </c>
      <c r="J327" s="347" t="s">
        <v>1940</v>
      </c>
      <c r="K327" s="348" t="str">
        <f>IFERROR(VLOOKUP($J327,LSIns!$B$5:$C$45,2,FALSE),"")</f>
        <v/>
      </c>
      <c r="L327" s="349"/>
      <c r="M327" s="348" t="s">
        <v>1892</v>
      </c>
      <c r="N327" s="353">
        <v>800</v>
      </c>
      <c r="O327" s="199">
        <v>5</v>
      </c>
      <c r="P327" s="350">
        <f t="shared" si="5"/>
        <v>4000</v>
      </c>
      <c r="Q327" s="351"/>
      <c r="R327" s="347"/>
      <c r="S327" s="56"/>
      <c r="T327" s="56"/>
    </row>
    <row r="328" spans="2:20" x14ac:dyDescent="0.25">
      <c r="B328" s="343" t="str">
        <f>IF(Tabla1[[#This Row],[Código_Actividad]]="","",CONCATENATE(Tabla1[[#This Row],[POA]],".",Tabla1[[#This Row],[SRS]],".",Tabla1[[#This Row],[AREA]],".",Tabla1[[#This Row],[TIPO]]))</f>
        <v/>
      </c>
      <c r="C328" s="343" t="str">
        <f>IF(Tabla1[[#This Row],[Código_Actividad]]="","",'Formulario PPGR1'!#REF!)</f>
        <v/>
      </c>
      <c r="D328" s="343" t="str">
        <f>IF(Tabla1[[#This Row],[Código_Actividad]]="","",'Formulario PPGR1'!#REF!)</f>
        <v/>
      </c>
      <c r="E328" s="343" t="str">
        <f>IF(Tabla1[[#This Row],[Código_Actividad]]="","",'Formulario PPGR1'!#REF!)</f>
        <v/>
      </c>
      <c r="F328" s="343" t="str">
        <f>IF(Tabla1[[#This Row],[Código_Actividad]]="","",'Formulario PPGR1'!#REF!)</f>
        <v/>
      </c>
      <c r="G328" s="344"/>
      <c r="H328" s="345" t="str">
        <f>IFERROR(VLOOKUP(Tabla1[[#This Row],[Código_Actividad]],'Formulario PPGR2'!$C$9:$D$1048576,2,FALSE),"")</f>
        <v/>
      </c>
      <c r="I328" s="346" t="str">
        <f>IFERROR(VLOOKUP(Tabla1[[#This Row],[Código_Actividad]],Tabla2[[Código]:[Total de Acciones ]],15,FALSE),"")</f>
        <v/>
      </c>
      <c r="J328" s="347" t="s">
        <v>1941</v>
      </c>
      <c r="K328" s="348" t="str">
        <f>IFERROR(VLOOKUP($J328,LSIns!$B$5:$C$45,2,FALSE),"")</f>
        <v/>
      </c>
      <c r="L328" s="349"/>
      <c r="M328" s="348" t="s">
        <v>1892</v>
      </c>
      <c r="N328" s="353">
        <v>24</v>
      </c>
      <c r="O328" s="199">
        <v>50</v>
      </c>
      <c r="P328" s="350">
        <f t="shared" ref="P328:P356" si="6">+N328*O328</f>
        <v>1200</v>
      </c>
      <c r="Q328" s="351"/>
      <c r="R328" s="347"/>
      <c r="S328" s="56"/>
      <c r="T328" s="56"/>
    </row>
    <row r="329" spans="2:20" x14ac:dyDescent="0.25">
      <c r="B329" s="343" t="e">
        <f>IF(Tabla1[[#This Row],[Código_Actividad]]="","",CONCATENATE(Tabla1[[#This Row],[POA]],".",Tabla1[[#This Row],[SRS]],".",Tabla1[[#This Row],[AREA]],".",Tabla1[[#This Row],[TIPO]]))</f>
        <v>#REF!</v>
      </c>
      <c r="C329" s="343" t="e">
        <f>IF(Tabla1[[#This Row],[Código_Actividad]]="","",'Formulario PPGR1'!#REF!)</f>
        <v>#REF!</v>
      </c>
      <c r="D329" s="343" t="e">
        <f>IF(Tabla1[[#This Row],[Código_Actividad]]="","",'Formulario PPGR1'!#REF!)</f>
        <v>#REF!</v>
      </c>
      <c r="E329" s="343" t="e">
        <f>IF(Tabla1[[#This Row],[Código_Actividad]]="","",'Formulario PPGR1'!#REF!)</f>
        <v>#REF!</v>
      </c>
      <c r="F329" s="343" t="e">
        <f>IF(Tabla1[[#This Row],[Código_Actividad]]="","",'Formulario PPGR1'!#REF!)</f>
        <v>#REF!</v>
      </c>
      <c r="G329" s="344" t="s">
        <v>1446</v>
      </c>
      <c r="H329" s="345" t="str">
        <f>IFERROR(VLOOKUP(Tabla1[[#This Row],[Código_Actividad]],'Formulario PPGR2'!$C$9:$D$1048576,2,FALSE),"")</f>
        <v>Seguimiento a la entrega de medicamentos a pacientes con patologías crónicas</v>
      </c>
      <c r="I329" s="346">
        <f>IFERROR(VLOOKUP(Tabla1[[#This Row],[Código_Actividad]],Tabla2[[Código]:[Total de Acciones ]],15,FALSE),"")</f>
        <v>4</v>
      </c>
      <c r="J329" s="347" t="s">
        <v>1943</v>
      </c>
      <c r="K329" s="348"/>
      <c r="L329" s="349"/>
      <c r="M329" s="348" t="s">
        <v>1904</v>
      </c>
      <c r="N329" s="353">
        <v>2800</v>
      </c>
      <c r="O329" s="199">
        <v>15</v>
      </c>
      <c r="P329" s="350">
        <f t="shared" si="6"/>
        <v>42000</v>
      </c>
      <c r="Q329" s="351"/>
      <c r="R329" s="347"/>
      <c r="S329" s="56"/>
      <c r="T329" s="56"/>
    </row>
    <row r="330" spans="2:20" x14ac:dyDescent="0.25">
      <c r="B330" s="343" t="str">
        <f>IF(Tabla1[[#This Row],[Código_Actividad]]="","",CONCATENATE(Tabla1[[#This Row],[POA]],".",Tabla1[[#This Row],[SRS]],".",Tabla1[[#This Row],[AREA]],".",Tabla1[[#This Row],[TIPO]]))</f>
        <v/>
      </c>
      <c r="C330" s="343" t="str">
        <f>IF(Tabla1[[#This Row],[Código_Actividad]]="","",'Formulario PPGR1'!#REF!)</f>
        <v/>
      </c>
      <c r="D330" s="343" t="str">
        <f>IF(Tabla1[[#This Row],[Código_Actividad]]="","",'Formulario PPGR1'!#REF!)</f>
        <v/>
      </c>
      <c r="E330" s="343" t="str">
        <f>IF(Tabla1[[#This Row],[Código_Actividad]]="","",'Formulario PPGR1'!#REF!)</f>
        <v/>
      </c>
      <c r="F330" s="343" t="str">
        <f>IF(Tabla1[[#This Row],[Código_Actividad]]="","",'Formulario PPGR1'!#REF!)</f>
        <v/>
      </c>
      <c r="G330" s="344"/>
      <c r="H330" s="345" t="str">
        <f>IFERROR(VLOOKUP(Tabla1[[#This Row],[Código_Actividad]],'Formulario PPGR2'!$C$9:$D$1048576,2,FALSE),"")</f>
        <v/>
      </c>
      <c r="I330" s="346" t="str">
        <f>IFERROR(VLOOKUP(Tabla1[[#This Row],[Código_Actividad]],Tabla2[[Código]:[Total de Acciones ]],15,FALSE),"")</f>
        <v/>
      </c>
      <c r="J330" s="347"/>
      <c r="K330" s="348" t="str">
        <f>IFERROR(VLOOKUP($J330,LSIns!$B$5:$C$45,2,FALSE),"")</f>
        <v/>
      </c>
      <c r="L330" s="349"/>
      <c r="M330" s="348" t="str">
        <f>IFERROR(VLOOKUP($L330,#REF!,2,FALSE),"")</f>
        <v/>
      </c>
      <c r="N330" s="353"/>
      <c r="O330" s="199"/>
      <c r="P330" s="350">
        <f t="shared" si="6"/>
        <v>0</v>
      </c>
      <c r="Q330" s="351"/>
      <c r="R330" s="347"/>
      <c r="S330" s="56"/>
      <c r="T330" s="56"/>
    </row>
    <row r="331" spans="2:20" x14ac:dyDescent="0.25">
      <c r="B331" s="343" t="str">
        <f>IF(Tabla1[[#This Row],[Código_Actividad]]="","",CONCATENATE(Tabla1[[#This Row],[POA]],".",Tabla1[[#This Row],[SRS]],".",Tabla1[[#This Row],[AREA]],".",Tabla1[[#This Row],[TIPO]]))</f>
        <v/>
      </c>
      <c r="C331" s="343" t="str">
        <f>IF(Tabla1[[#This Row],[Código_Actividad]]="","",'Formulario PPGR1'!#REF!)</f>
        <v/>
      </c>
      <c r="D331" s="343" t="str">
        <f>IF(Tabla1[[#This Row],[Código_Actividad]]="","",'Formulario PPGR1'!#REF!)</f>
        <v/>
      </c>
      <c r="E331" s="343" t="str">
        <f>IF(Tabla1[[#This Row],[Código_Actividad]]="","",'Formulario PPGR1'!#REF!)</f>
        <v/>
      </c>
      <c r="F331" s="343" t="str">
        <f>IF(Tabla1[[#This Row],[Código_Actividad]]="","",'Formulario PPGR1'!#REF!)</f>
        <v/>
      </c>
      <c r="G331" s="344"/>
      <c r="H331" s="345" t="str">
        <f>IFERROR(VLOOKUP(Tabla1[[#This Row],[Código_Actividad]],'Formulario PPGR2'!$C$9:$D$1048576,2,FALSE),"")</f>
        <v/>
      </c>
      <c r="I331" s="346" t="str">
        <f>IFERROR(VLOOKUP(Tabla1[[#This Row],[Código_Actividad]],Tabla2[[Código]:[Total de Acciones ]],15,FALSE),"")</f>
        <v/>
      </c>
      <c r="J331" s="347"/>
      <c r="K331" s="348" t="str">
        <f>IFERROR(VLOOKUP($J331,LSIns!$B$5:$C$45,2,FALSE),"")</f>
        <v/>
      </c>
      <c r="L331" s="349"/>
      <c r="M331" s="348" t="str">
        <f>IFERROR(VLOOKUP($L331,#REF!,2,FALSE),"")</f>
        <v/>
      </c>
      <c r="N331" s="353"/>
      <c r="O331" s="199"/>
      <c r="P331" s="350">
        <f t="shared" si="6"/>
        <v>0</v>
      </c>
      <c r="Q331" s="351"/>
      <c r="R331" s="347"/>
      <c r="S331" s="56"/>
      <c r="T331" s="56"/>
    </row>
    <row r="332" spans="2:20" x14ac:dyDescent="0.25">
      <c r="B332" s="343" t="e">
        <f>IF(Tabla1[[#This Row],[Código_Actividad]]="","",CONCATENATE(Tabla1[[#This Row],[POA]],".",Tabla1[[#This Row],[SRS]],".",Tabla1[[#This Row],[AREA]],".",Tabla1[[#This Row],[TIPO]]))</f>
        <v>#REF!</v>
      </c>
      <c r="C332" s="343" t="e">
        <f>IF(Tabla1[[#This Row],[Código_Actividad]]="","",'Formulario PPGR1'!#REF!)</f>
        <v>#REF!</v>
      </c>
      <c r="D332" s="343" t="e">
        <f>IF(Tabla1[[#This Row],[Código_Actividad]]="","",'Formulario PPGR1'!#REF!)</f>
        <v>#REF!</v>
      </c>
      <c r="E332" s="343" t="e">
        <f>IF(Tabla1[[#This Row],[Código_Actividad]]="","",'Formulario PPGR1'!#REF!)</f>
        <v>#REF!</v>
      </c>
      <c r="F332" s="343" t="e">
        <f>IF(Tabla1[[#This Row],[Código_Actividad]]="","",'Formulario PPGR1'!#REF!)</f>
        <v>#REF!</v>
      </c>
      <c r="G332" s="344" t="s">
        <v>1447</v>
      </c>
      <c r="H332" s="345" t="str">
        <f>IFERROR(VLOOKUP(Tabla1[[#This Row],[Código_Actividad]],'Formulario PPGR2'!$C$9:$D$1048576,2,FALSE),"")</f>
        <v>Taller de consolidación de la programación de medicamentos e insumos para el 2021</v>
      </c>
      <c r="I332" s="346">
        <f>IFERROR(VLOOKUP(Tabla1[[#This Row],[Código_Actividad]],Tabla2[[Código]:[Total de Acciones ]],15,FALSE),"")</f>
        <v>1</v>
      </c>
      <c r="J332" s="347" t="s">
        <v>1894</v>
      </c>
      <c r="K332" s="348" t="s">
        <v>1902</v>
      </c>
      <c r="L332" s="349"/>
      <c r="M332" s="348" t="s">
        <v>1893</v>
      </c>
      <c r="N332" s="355">
        <v>0.08</v>
      </c>
      <c r="O332" s="199">
        <v>250</v>
      </c>
      <c r="P332" s="350">
        <f t="shared" si="6"/>
        <v>20</v>
      </c>
      <c r="Q332" s="351" t="s">
        <v>2114</v>
      </c>
      <c r="R332" s="347" t="s">
        <v>923</v>
      </c>
      <c r="S332" s="56"/>
      <c r="T332" s="56"/>
    </row>
    <row r="333" spans="2:20" x14ac:dyDescent="0.25">
      <c r="B333" s="343" t="str">
        <f>IF(Tabla1[[#This Row],[Código_Actividad]]="","",CONCATENATE(Tabla1[[#This Row],[POA]],".",Tabla1[[#This Row],[SRS]],".",Tabla1[[#This Row],[AREA]],".",Tabla1[[#This Row],[TIPO]]))</f>
        <v/>
      </c>
      <c r="C333" s="343" t="str">
        <f>IF(Tabla1[[#This Row],[Código_Actividad]]="","",'Formulario PPGR1'!#REF!)</f>
        <v/>
      </c>
      <c r="D333" s="343" t="str">
        <f>IF(Tabla1[[#This Row],[Código_Actividad]]="","",'Formulario PPGR1'!#REF!)</f>
        <v/>
      </c>
      <c r="E333" s="343" t="str">
        <f>IF(Tabla1[[#This Row],[Código_Actividad]]="","",'Formulario PPGR1'!#REF!)</f>
        <v/>
      </c>
      <c r="F333" s="343" t="str">
        <f>IF(Tabla1[[#This Row],[Código_Actividad]]="","",'Formulario PPGR1'!#REF!)</f>
        <v/>
      </c>
      <c r="G333" s="344"/>
      <c r="H333" s="345" t="str">
        <f>IFERROR(VLOOKUP(Tabla1[[#This Row],[Código_Actividad]],'Formulario PPGR2'!$C$9:$D$1048576,2,FALSE),"")</f>
        <v/>
      </c>
      <c r="I333" s="346" t="str">
        <f>IFERROR(VLOOKUP(Tabla1[[#This Row],[Código_Actividad]],Tabla2[[Código]:[Total de Acciones ]],15,FALSE),"")</f>
        <v/>
      </c>
      <c r="J333" s="347" t="s">
        <v>1910</v>
      </c>
      <c r="K333" s="348" t="s">
        <v>1902</v>
      </c>
      <c r="L333" s="349"/>
      <c r="M333" s="348" t="s">
        <v>1906</v>
      </c>
      <c r="N333" s="355">
        <v>0.08</v>
      </c>
      <c r="O333" s="199">
        <v>648</v>
      </c>
      <c r="P333" s="350">
        <f t="shared" si="6"/>
        <v>51.84</v>
      </c>
      <c r="Q333" s="351" t="s">
        <v>2114</v>
      </c>
      <c r="R333" s="347" t="s">
        <v>925</v>
      </c>
      <c r="S333" s="56"/>
      <c r="T333" s="56"/>
    </row>
    <row r="334" spans="2:20" x14ac:dyDescent="0.25">
      <c r="B334" s="343" t="str">
        <f>IF(Tabla1[[#This Row],[Código_Actividad]]="","",CONCATENATE(Tabla1[[#This Row],[POA]],".",Tabla1[[#This Row],[SRS]],".",Tabla1[[#This Row],[AREA]],".",Tabla1[[#This Row],[TIPO]]))</f>
        <v/>
      </c>
      <c r="C334" s="343" t="str">
        <f>IF(Tabla1[[#This Row],[Código_Actividad]]="","",'Formulario PPGR1'!#REF!)</f>
        <v/>
      </c>
      <c r="D334" s="343" t="str">
        <f>IF(Tabla1[[#This Row],[Código_Actividad]]="","",'Formulario PPGR1'!#REF!)</f>
        <v/>
      </c>
      <c r="E334" s="343" t="str">
        <f>IF(Tabla1[[#This Row],[Código_Actividad]]="","",'Formulario PPGR1'!#REF!)</f>
        <v/>
      </c>
      <c r="F334" s="343" t="str">
        <f>IF(Tabla1[[#This Row],[Código_Actividad]]="","",'Formulario PPGR1'!#REF!)</f>
        <v/>
      </c>
      <c r="G334" s="344"/>
      <c r="H334" s="345" t="str">
        <f>IFERROR(VLOOKUP(Tabla1[[#This Row],[Código_Actividad]],'Formulario PPGR2'!$C$9:$D$1048576,2,FALSE),"")</f>
        <v/>
      </c>
      <c r="I334" s="346" t="str">
        <f>IFERROR(VLOOKUP(Tabla1[[#This Row],[Código_Actividad]],Tabla2[[Código]:[Total de Acciones ]],15,FALSE),"")</f>
        <v/>
      </c>
      <c r="J334" s="347" t="s">
        <v>1916</v>
      </c>
      <c r="K334" s="348" t="s">
        <v>1902</v>
      </c>
      <c r="L334" s="349"/>
      <c r="M334" s="348" t="s">
        <v>1917</v>
      </c>
      <c r="N334" s="353">
        <v>0.2</v>
      </c>
      <c r="O334" s="199">
        <v>84</v>
      </c>
      <c r="P334" s="350">
        <f t="shared" si="6"/>
        <v>16.8</v>
      </c>
      <c r="Q334" s="351" t="s">
        <v>2117</v>
      </c>
      <c r="R334" s="347" t="s">
        <v>925</v>
      </c>
      <c r="S334" s="56"/>
      <c r="T334" s="56"/>
    </row>
    <row r="335" spans="2:20" x14ac:dyDescent="0.25">
      <c r="B335" s="343" t="str">
        <f>IF(Tabla1[[#This Row],[Código_Actividad]]="","",CONCATENATE(Tabla1[[#This Row],[POA]],".",Tabla1[[#This Row],[SRS]],".",Tabla1[[#This Row],[AREA]],".",Tabla1[[#This Row],[TIPO]]))</f>
        <v/>
      </c>
      <c r="C335" s="343" t="str">
        <f>IF(Tabla1[[#This Row],[Código_Actividad]]="","",'Formulario PPGR1'!#REF!)</f>
        <v/>
      </c>
      <c r="D335" s="343" t="str">
        <f>IF(Tabla1[[#This Row],[Código_Actividad]]="","",'Formulario PPGR1'!#REF!)</f>
        <v/>
      </c>
      <c r="E335" s="343" t="str">
        <f>IF(Tabla1[[#This Row],[Código_Actividad]]="","",'Formulario PPGR1'!#REF!)</f>
        <v/>
      </c>
      <c r="F335" s="343" t="str">
        <f>IF(Tabla1[[#This Row],[Código_Actividad]]="","",'Formulario PPGR1'!#REF!)</f>
        <v/>
      </c>
      <c r="G335" s="344"/>
      <c r="H335" s="345" t="str">
        <f>IFERROR(VLOOKUP(Tabla1[[#This Row],[Código_Actividad]],'Formulario PPGR2'!$C$9:$D$1048576,2,FALSE),"")</f>
        <v/>
      </c>
      <c r="I335" s="346" t="str">
        <f>IFERROR(VLOOKUP(Tabla1[[#This Row],[Código_Actividad]],Tabla2[[Código]:[Total de Acciones ]],15,FALSE),"")</f>
        <v/>
      </c>
      <c r="J335" s="347" t="s">
        <v>1913</v>
      </c>
      <c r="K335" s="348"/>
      <c r="L335" s="349"/>
      <c r="M335" s="348" t="s">
        <v>1914</v>
      </c>
      <c r="N335" s="353">
        <v>1</v>
      </c>
      <c r="O335" s="199">
        <v>15000</v>
      </c>
      <c r="P335" s="350">
        <f t="shared" si="6"/>
        <v>15000</v>
      </c>
      <c r="Q335" s="351" t="s">
        <v>2115</v>
      </c>
      <c r="R335" s="347" t="s">
        <v>925</v>
      </c>
      <c r="S335" s="56"/>
      <c r="T335" s="56"/>
    </row>
    <row r="336" spans="2:20" x14ac:dyDescent="0.25">
      <c r="B336" s="343" t="str">
        <f>IF(Tabla1[[#This Row],[Código_Actividad]]="","",CONCATENATE(Tabla1[[#This Row],[POA]],".",Tabla1[[#This Row],[SRS]],".",Tabla1[[#This Row],[AREA]],".",Tabla1[[#This Row],[TIPO]]))</f>
        <v/>
      </c>
      <c r="C336" s="343" t="str">
        <f>IF(Tabla1[[#This Row],[Código_Actividad]]="","",'Formulario PPGR1'!#REF!)</f>
        <v/>
      </c>
      <c r="D336" s="343" t="str">
        <f>IF(Tabla1[[#This Row],[Código_Actividad]]="","",'Formulario PPGR1'!#REF!)</f>
        <v/>
      </c>
      <c r="E336" s="343" t="str">
        <f>IF(Tabla1[[#This Row],[Código_Actividad]]="","",'Formulario PPGR1'!#REF!)</f>
        <v/>
      </c>
      <c r="F336" s="343" t="str">
        <f>IF(Tabla1[[#This Row],[Código_Actividad]]="","",'Formulario PPGR1'!#REF!)</f>
        <v/>
      </c>
      <c r="G336" s="344"/>
      <c r="H336" s="345" t="str">
        <f>IFERROR(VLOOKUP(Tabla1[[#This Row],[Código_Actividad]],'Formulario PPGR2'!$C$9:$D$1048576,2,FALSE),"")</f>
        <v/>
      </c>
      <c r="I336" s="346" t="str">
        <f>IFERROR(VLOOKUP(Tabla1[[#This Row],[Código_Actividad]],Tabla2[[Código]:[Total de Acciones ]],15,FALSE),"")</f>
        <v/>
      </c>
      <c r="J336" s="347"/>
      <c r="K336" s="348" t="str">
        <f>IFERROR(VLOOKUP($J336,LSIns!$B$5:$C$45,2,FALSE),"")</f>
        <v/>
      </c>
      <c r="L336" s="349"/>
      <c r="M336" s="348" t="str">
        <f>IFERROR(VLOOKUP($L336,#REF!,2,FALSE),"")</f>
        <v/>
      </c>
      <c r="N336" s="353"/>
      <c r="O336" s="199"/>
      <c r="P336" s="350">
        <f t="shared" si="6"/>
        <v>0</v>
      </c>
      <c r="Q336" s="351"/>
      <c r="R336" s="347"/>
      <c r="S336" s="56"/>
      <c r="T336" s="56"/>
    </row>
    <row r="337" spans="2:20" x14ac:dyDescent="0.25">
      <c r="B337" s="343" t="e">
        <f>IF(Tabla1[[#This Row],[Código_Actividad]]="","",CONCATENATE(Tabla1[[#This Row],[POA]],".",Tabla1[[#This Row],[SRS]],".",Tabla1[[#This Row],[AREA]],".",Tabla1[[#This Row],[TIPO]]))</f>
        <v>#REF!</v>
      </c>
      <c r="C337" s="343" t="e">
        <f>IF(Tabla1[[#This Row],[Código_Actividad]]="","",'Formulario PPGR1'!#REF!)</f>
        <v>#REF!</v>
      </c>
      <c r="D337" s="343" t="e">
        <f>IF(Tabla1[[#This Row],[Código_Actividad]]="","",'Formulario PPGR1'!#REF!)</f>
        <v>#REF!</v>
      </c>
      <c r="E337" s="343" t="e">
        <f>IF(Tabla1[[#This Row],[Código_Actividad]]="","",'Formulario PPGR1'!#REF!)</f>
        <v>#REF!</v>
      </c>
      <c r="F337" s="343" t="e">
        <f>IF(Tabla1[[#This Row],[Código_Actividad]]="","",'Formulario PPGR1'!#REF!)</f>
        <v>#REF!</v>
      </c>
      <c r="G337" s="344" t="s">
        <v>1448</v>
      </c>
      <c r="H337" s="345" t="str">
        <f>IFERROR(VLOOKUP(Tabla1[[#This Row],[Código_Actividad]],'Formulario PPGR2'!$C$9:$D$1048576,2,FALSE),"")</f>
        <v>Seguimiento a la atencion a Pacientes con discapacidad funcional.</v>
      </c>
      <c r="I337" s="346">
        <f>IFERROR(VLOOKUP(Tabla1[[#This Row],[Código_Actividad]],Tabla2[[Código]:[Total de Acciones ]],15,FALSE),"")</f>
        <v>4</v>
      </c>
      <c r="J337" s="198" t="s">
        <v>1945</v>
      </c>
      <c r="K337" s="348" t="str">
        <f>IFERROR(VLOOKUP($J337,LSIns!$B$5:$C$45,2,FALSE),"")</f>
        <v/>
      </c>
      <c r="L337" s="349"/>
      <c r="M337" s="348" t="s">
        <v>1917</v>
      </c>
      <c r="N337" s="353">
        <v>4</v>
      </c>
      <c r="O337" s="199">
        <v>466</v>
      </c>
      <c r="P337" s="350">
        <f t="shared" si="6"/>
        <v>1864</v>
      </c>
      <c r="Q337" s="201" t="s">
        <v>2118</v>
      </c>
      <c r="R337" s="198" t="s">
        <v>925</v>
      </c>
      <c r="S337" s="56"/>
      <c r="T337" s="56"/>
    </row>
    <row r="338" spans="2:20" x14ac:dyDescent="0.25">
      <c r="B338" s="343" t="str">
        <f>IF(Tabla1[[#This Row],[Código_Actividad]]="","",CONCATENATE(Tabla1[[#This Row],[POA]],".",Tabla1[[#This Row],[SRS]],".",Tabla1[[#This Row],[AREA]],".",Tabla1[[#This Row],[TIPO]]))</f>
        <v/>
      </c>
      <c r="C338" s="343" t="str">
        <f>IF(Tabla1[[#This Row],[Código_Actividad]]="","",'Formulario PPGR1'!#REF!)</f>
        <v/>
      </c>
      <c r="D338" s="343" t="str">
        <f>IF(Tabla1[[#This Row],[Código_Actividad]]="","",'Formulario PPGR1'!#REF!)</f>
        <v/>
      </c>
      <c r="E338" s="343" t="str">
        <f>IF(Tabla1[[#This Row],[Código_Actividad]]="","",'Formulario PPGR1'!#REF!)</f>
        <v/>
      </c>
      <c r="F338" s="343" t="str">
        <f>IF(Tabla1[[#This Row],[Código_Actividad]]="","",'Formulario PPGR1'!#REF!)</f>
        <v/>
      </c>
      <c r="G338" s="344"/>
      <c r="H338" s="345" t="str">
        <f>IFERROR(VLOOKUP(Tabla1[[#This Row],[Código_Actividad]],'Formulario PPGR2'!$C$9:$D$1048576,2,FALSE),"")</f>
        <v/>
      </c>
      <c r="I338" s="346" t="str">
        <f>IFERROR(VLOOKUP(Tabla1[[#This Row],[Código_Actividad]],Tabla2[[Código]:[Total de Acciones ]],15,FALSE),"")</f>
        <v/>
      </c>
      <c r="J338" s="347" t="s">
        <v>1944</v>
      </c>
      <c r="K338" s="348" t="str">
        <f>IFERROR(VLOOKUP($J338,LSIns!$B$5:$C$45,2,FALSE),"")</f>
        <v/>
      </c>
      <c r="L338" s="349"/>
      <c r="M338" s="348" t="s">
        <v>1914</v>
      </c>
      <c r="N338" s="353">
        <v>3</v>
      </c>
      <c r="O338" s="199">
        <v>661</v>
      </c>
      <c r="P338" s="350">
        <f t="shared" si="6"/>
        <v>1983</v>
      </c>
      <c r="Q338" s="351"/>
      <c r="R338" s="347"/>
      <c r="S338" s="56"/>
      <c r="T338" s="56"/>
    </row>
    <row r="339" spans="2:20" x14ac:dyDescent="0.25">
      <c r="B339" s="343" t="str">
        <f>IF(Tabla1[[#This Row],[Código_Actividad]]="","",CONCATENATE(Tabla1[[#This Row],[POA]],".",Tabla1[[#This Row],[SRS]],".",Tabla1[[#This Row],[AREA]],".",Tabla1[[#This Row],[TIPO]]))</f>
        <v/>
      </c>
      <c r="C339" s="343" t="str">
        <f>IF(Tabla1[[#This Row],[Código_Actividad]]="","",'Formulario PPGR1'!#REF!)</f>
        <v/>
      </c>
      <c r="D339" s="343" t="str">
        <f>IF(Tabla1[[#This Row],[Código_Actividad]]="","",'Formulario PPGR1'!#REF!)</f>
        <v/>
      </c>
      <c r="E339" s="343" t="str">
        <f>IF(Tabla1[[#This Row],[Código_Actividad]]="","",'Formulario PPGR1'!#REF!)</f>
        <v/>
      </c>
      <c r="F339" s="343" t="str">
        <f>IF(Tabla1[[#This Row],[Código_Actividad]]="","",'Formulario PPGR1'!#REF!)</f>
        <v/>
      </c>
      <c r="G339" s="344"/>
      <c r="H339" s="345" t="str">
        <f>IFERROR(VLOOKUP(Tabla1[[#This Row],[Código_Actividad]],'Formulario PPGR2'!$C$9:$D$1048576,2,FALSE),"")</f>
        <v/>
      </c>
      <c r="I339" s="346" t="str">
        <f>IFERROR(VLOOKUP(Tabla1[[#This Row],[Código_Actividad]],Tabla2[[Código]:[Total de Acciones ]],15,FALSE),"")</f>
        <v/>
      </c>
      <c r="J339" s="347"/>
      <c r="K339" s="348" t="str">
        <f>IFERROR(VLOOKUP($J339,LSIns!$B$5:$C$45,2,FALSE),"")</f>
        <v/>
      </c>
      <c r="L339" s="349"/>
      <c r="M339" s="348" t="str">
        <f>IFERROR(VLOOKUP($L339,#REF!,2,FALSE),"")</f>
        <v/>
      </c>
      <c r="N339" s="353"/>
      <c r="O339" s="199"/>
      <c r="P339" s="350">
        <f t="shared" si="6"/>
        <v>0</v>
      </c>
      <c r="Q339" s="351"/>
      <c r="R339" s="347"/>
      <c r="S339" s="56"/>
      <c r="T339" s="56"/>
    </row>
    <row r="340" spans="2:20" x14ac:dyDescent="0.25">
      <c r="B340" s="343" t="str">
        <f>IF(Tabla1[[#This Row],[Código_Actividad]]="","",CONCATENATE(Tabla1[[#This Row],[POA]],".",Tabla1[[#This Row],[SRS]],".",Tabla1[[#This Row],[AREA]],".",Tabla1[[#This Row],[TIPO]]))</f>
        <v/>
      </c>
      <c r="C340" s="343" t="str">
        <f>IF(Tabla1[[#This Row],[Código_Actividad]]="","",'Formulario PPGR1'!#REF!)</f>
        <v/>
      </c>
      <c r="D340" s="343" t="str">
        <f>IF(Tabla1[[#This Row],[Código_Actividad]]="","",'Formulario PPGR1'!#REF!)</f>
        <v/>
      </c>
      <c r="E340" s="343" t="str">
        <f>IF(Tabla1[[#This Row],[Código_Actividad]]="","",'Formulario PPGR1'!#REF!)</f>
        <v/>
      </c>
      <c r="F340" s="343" t="str">
        <f>IF(Tabla1[[#This Row],[Código_Actividad]]="","",'Formulario PPGR1'!#REF!)</f>
        <v/>
      </c>
      <c r="G340" s="344"/>
      <c r="H340" s="345" t="str">
        <f>IFERROR(VLOOKUP(Tabla1[[#This Row],[Código_Actividad]],'Formulario PPGR2'!$C$9:$D$1048576,2,FALSE),"")</f>
        <v/>
      </c>
      <c r="I340" s="346" t="str">
        <f>IFERROR(VLOOKUP(Tabla1[[#This Row],[Código_Actividad]],Tabla2[[Código]:[Total de Acciones ]],15,FALSE),"")</f>
        <v/>
      </c>
      <c r="J340" s="347"/>
      <c r="K340" s="348" t="str">
        <f>IFERROR(VLOOKUP($J340,LSIns!$B$5:$C$45,2,FALSE),"")</f>
        <v/>
      </c>
      <c r="L340" s="349"/>
      <c r="M340" s="348" t="str">
        <f>IFERROR(VLOOKUP($L340,#REF!,2,FALSE),"")</f>
        <v/>
      </c>
      <c r="N340" s="353"/>
      <c r="O340" s="199"/>
      <c r="P340" s="350">
        <f t="shared" si="6"/>
        <v>0</v>
      </c>
      <c r="Q340" s="351"/>
      <c r="R340" s="347"/>
      <c r="S340" s="56"/>
      <c r="T340" s="56"/>
    </row>
    <row r="341" spans="2:20" x14ac:dyDescent="0.25">
      <c r="B341" s="343" t="str">
        <f>IF(Tabla1[[#This Row],[Código_Actividad]]="","",CONCATENATE(Tabla1[[#This Row],[POA]],".",Tabla1[[#This Row],[SRS]],".",Tabla1[[#This Row],[AREA]],".",Tabla1[[#This Row],[TIPO]]))</f>
        <v/>
      </c>
      <c r="C341" s="343" t="str">
        <f>IF(Tabla1[[#This Row],[Código_Actividad]]="","",'Formulario PPGR1'!#REF!)</f>
        <v/>
      </c>
      <c r="D341" s="343" t="str">
        <f>IF(Tabla1[[#This Row],[Código_Actividad]]="","",'Formulario PPGR1'!#REF!)</f>
        <v/>
      </c>
      <c r="E341" s="343" t="str">
        <f>IF(Tabla1[[#This Row],[Código_Actividad]]="","",'Formulario PPGR1'!#REF!)</f>
        <v/>
      </c>
      <c r="F341" s="343" t="str">
        <f>IF(Tabla1[[#This Row],[Código_Actividad]]="","",'Formulario PPGR1'!#REF!)</f>
        <v/>
      </c>
      <c r="G341" s="344"/>
      <c r="H341" s="345" t="str">
        <f>IFERROR(VLOOKUP(Tabla1[[#This Row],[Código_Actividad]],'Formulario PPGR2'!$C$9:$D$1048576,2,FALSE),"")</f>
        <v/>
      </c>
      <c r="I341" s="346" t="str">
        <f>IFERROR(VLOOKUP(Tabla1[[#This Row],[Código_Actividad]],Tabla2[[Código]:[Total de Acciones ]],15,FALSE),"")</f>
        <v/>
      </c>
      <c r="J341" s="347"/>
      <c r="K341" s="348" t="str">
        <f>IFERROR(VLOOKUP($J341,LSIns!$B$5:$C$45,2,FALSE),"")</f>
        <v/>
      </c>
      <c r="L341" s="349"/>
      <c r="M341" s="348" t="str">
        <f>IFERROR(VLOOKUP($L341,#REF!,2,FALSE),"")</f>
        <v/>
      </c>
      <c r="N341" s="353"/>
      <c r="O341" s="199"/>
      <c r="P341" s="350">
        <f t="shared" si="6"/>
        <v>0</v>
      </c>
      <c r="Q341" s="351"/>
      <c r="R341" s="347"/>
      <c r="S341" s="56"/>
      <c r="T341" s="56"/>
    </row>
    <row r="342" spans="2:20" x14ac:dyDescent="0.25">
      <c r="B342" s="343" t="e">
        <f>IF(Tabla1[[#This Row],[Código_Actividad]]="","",CONCATENATE(Tabla1[[#This Row],[POA]],".",Tabla1[[#This Row],[SRS]],".",Tabla1[[#This Row],[AREA]],".",Tabla1[[#This Row],[TIPO]]))</f>
        <v>#REF!</v>
      </c>
      <c r="C342" s="343" t="e">
        <f>IF(Tabla1[[#This Row],[Código_Actividad]]="","",'Formulario PPGR1'!#REF!)</f>
        <v>#REF!</v>
      </c>
      <c r="D342" s="343" t="e">
        <f>IF(Tabla1[[#This Row],[Código_Actividad]]="","",'Formulario PPGR1'!#REF!)</f>
        <v>#REF!</v>
      </c>
      <c r="E342" s="343" t="e">
        <f>IF(Tabla1[[#This Row],[Código_Actividad]]="","",'Formulario PPGR1'!#REF!)</f>
        <v>#REF!</v>
      </c>
      <c r="F342" s="343" t="e">
        <f>IF(Tabla1[[#This Row],[Código_Actividad]]="","",'Formulario PPGR1'!#REF!)</f>
        <v>#REF!</v>
      </c>
      <c r="G342" s="344" t="s">
        <v>1449</v>
      </c>
      <c r="H342" s="345" t="str">
        <f>IFERROR(VLOOKUP(Tabla1[[#This Row],[Código_Actividad]],'Formulario PPGR2'!$C$9:$D$1048576,2,FALSE),"")</f>
        <v>Supervisión del apego a protocolos y calidad de los servicios de atención</v>
      </c>
      <c r="I342" s="346">
        <f>IFERROR(VLOOKUP(Tabla1[[#This Row],[Código_Actividad]],Tabla2[[Código]:[Total de Acciones ]],15,FALSE),"")</f>
        <v>1</v>
      </c>
      <c r="J342" s="347" t="s">
        <v>1894</v>
      </c>
      <c r="K342" s="348" t="s">
        <v>1902</v>
      </c>
      <c r="L342" s="349"/>
      <c r="M342" s="348" t="s">
        <v>1893</v>
      </c>
      <c r="N342" s="355">
        <v>0.04</v>
      </c>
      <c r="O342" s="199">
        <v>250</v>
      </c>
      <c r="P342" s="350">
        <f t="shared" si="6"/>
        <v>10</v>
      </c>
      <c r="Q342" s="351" t="s">
        <v>2114</v>
      </c>
      <c r="R342" s="347" t="s">
        <v>923</v>
      </c>
      <c r="S342" s="56"/>
      <c r="T342" s="56"/>
    </row>
    <row r="343" spans="2:20" x14ac:dyDescent="0.25">
      <c r="B343" s="343" t="str">
        <f>IF(Tabla1[[#This Row],[Código_Actividad]]="","",CONCATENATE(Tabla1[[#This Row],[POA]],".",Tabla1[[#This Row],[SRS]],".",Tabla1[[#This Row],[AREA]],".",Tabla1[[#This Row],[TIPO]]))</f>
        <v/>
      </c>
      <c r="C343" s="343" t="str">
        <f>IF(Tabla1[[#This Row],[Código_Actividad]]="","",'Formulario PPGR1'!#REF!)</f>
        <v/>
      </c>
      <c r="D343" s="343" t="str">
        <f>IF(Tabla1[[#This Row],[Código_Actividad]]="","",'Formulario PPGR1'!#REF!)</f>
        <v/>
      </c>
      <c r="E343" s="343" t="str">
        <f>IF(Tabla1[[#This Row],[Código_Actividad]]="","",'Formulario PPGR1'!#REF!)</f>
        <v/>
      </c>
      <c r="F343" s="343" t="str">
        <f>IF(Tabla1[[#This Row],[Código_Actividad]]="","",'Formulario PPGR1'!#REF!)</f>
        <v/>
      </c>
      <c r="G343" s="344"/>
      <c r="H343" s="345" t="str">
        <f>IFERROR(VLOOKUP(Tabla1[[#This Row],[Código_Actividad]],'Formulario PPGR2'!$C$9:$D$1048576,2,FALSE),"")</f>
        <v/>
      </c>
      <c r="I343" s="346" t="str">
        <f>IFERROR(VLOOKUP(Tabla1[[#This Row],[Código_Actividad]],Tabla2[[Código]:[Total de Acciones ]],15,FALSE),"")</f>
        <v/>
      </c>
      <c r="J343" s="347" t="s">
        <v>1910</v>
      </c>
      <c r="K343" s="348" t="s">
        <v>1902</v>
      </c>
      <c r="L343" s="349"/>
      <c r="M343" s="348" t="s">
        <v>1906</v>
      </c>
      <c r="N343" s="355">
        <v>0.04</v>
      </c>
      <c r="O343" s="199">
        <v>648</v>
      </c>
      <c r="P343" s="350">
        <f t="shared" si="6"/>
        <v>25.92</v>
      </c>
      <c r="Q343" s="351" t="s">
        <v>2114</v>
      </c>
      <c r="R343" s="347" t="s">
        <v>925</v>
      </c>
      <c r="S343" s="56"/>
      <c r="T343" s="56"/>
    </row>
    <row r="344" spans="2:20" x14ac:dyDescent="0.25">
      <c r="B344" s="343" t="str">
        <f>IF(Tabla1[[#This Row],[Código_Actividad]]="","",CONCATENATE(Tabla1[[#This Row],[POA]],".",Tabla1[[#This Row],[SRS]],".",Tabla1[[#This Row],[AREA]],".",Tabla1[[#This Row],[TIPO]]))</f>
        <v/>
      </c>
      <c r="C344" s="343" t="str">
        <f>IF(Tabla1[[#This Row],[Código_Actividad]]="","",'Formulario PPGR1'!#REF!)</f>
        <v/>
      </c>
      <c r="D344" s="343" t="str">
        <f>IF(Tabla1[[#This Row],[Código_Actividad]]="","",'Formulario PPGR1'!#REF!)</f>
        <v/>
      </c>
      <c r="E344" s="343" t="str">
        <f>IF(Tabla1[[#This Row],[Código_Actividad]]="","",'Formulario PPGR1'!#REF!)</f>
        <v/>
      </c>
      <c r="F344" s="343" t="str">
        <f>IF(Tabla1[[#This Row],[Código_Actividad]]="","",'Formulario PPGR1'!#REF!)</f>
        <v/>
      </c>
      <c r="G344" s="344"/>
      <c r="H344" s="345" t="str">
        <f>IFERROR(VLOOKUP(Tabla1[[#This Row],[Código_Actividad]],'Formulario PPGR2'!$C$9:$D$1048576,2,FALSE),"")</f>
        <v/>
      </c>
      <c r="I344" s="346" t="str">
        <f>IFERROR(VLOOKUP(Tabla1[[#This Row],[Código_Actividad]],Tabla2[[Código]:[Total de Acciones ]],15,FALSE),"")</f>
        <v/>
      </c>
      <c r="J344" s="347" t="s">
        <v>1922</v>
      </c>
      <c r="K344" s="348" t="s">
        <v>1902</v>
      </c>
      <c r="L344" s="349"/>
      <c r="M344" s="348" t="s">
        <v>1915</v>
      </c>
      <c r="N344" s="344">
        <v>8</v>
      </c>
      <c r="O344" s="199">
        <v>230</v>
      </c>
      <c r="P344" s="350">
        <f t="shared" si="6"/>
        <v>1840</v>
      </c>
      <c r="Q344" s="351" t="s">
        <v>2116</v>
      </c>
      <c r="R344" s="347" t="s">
        <v>925</v>
      </c>
      <c r="S344" s="56"/>
      <c r="T344" s="56"/>
    </row>
    <row r="345" spans="2:20" x14ac:dyDescent="0.25">
      <c r="B345" s="343" t="str">
        <f>IF(Tabla1[[#This Row],[Código_Actividad]]="","",CONCATENATE(Tabla1[[#This Row],[POA]],".",Tabla1[[#This Row],[SRS]],".",Tabla1[[#This Row],[AREA]],".",Tabla1[[#This Row],[TIPO]]))</f>
        <v/>
      </c>
      <c r="C345" s="343" t="str">
        <f>IF(Tabla1[[#This Row],[Código_Actividad]]="","",'Formulario PPGR1'!#REF!)</f>
        <v/>
      </c>
      <c r="D345" s="343" t="str">
        <f>IF(Tabla1[[#This Row],[Código_Actividad]]="","",'Formulario PPGR1'!#REF!)</f>
        <v/>
      </c>
      <c r="E345" s="343" t="str">
        <f>IF(Tabla1[[#This Row],[Código_Actividad]]="","",'Formulario PPGR1'!#REF!)</f>
        <v/>
      </c>
      <c r="F345" s="343" t="str">
        <f>IF(Tabla1[[#This Row],[Código_Actividad]]="","",'Formulario PPGR1'!#REF!)</f>
        <v/>
      </c>
      <c r="G345" s="344"/>
      <c r="H345" s="345" t="str">
        <f>IFERROR(VLOOKUP(Tabla1[[#This Row],[Código_Actividad]],'Formulario PPGR2'!$C$9:$D$1048576,2,FALSE),"")</f>
        <v/>
      </c>
      <c r="I345" s="346" t="str">
        <f>IFERROR(VLOOKUP(Tabla1[[#This Row],[Código_Actividad]],Tabla2[[Código]:[Total de Acciones ]],15,FALSE),"")</f>
        <v/>
      </c>
      <c r="J345" s="347"/>
      <c r="K345" s="348" t="str">
        <f>IFERROR(VLOOKUP($J345,LSIns!$B$5:$C$45,2,FALSE),"")</f>
        <v/>
      </c>
      <c r="L345" s="349"/>
      <c r="M345" s="348" t="str">
        <f>IFERROR(VLOOKUP($L345,#REF!,2,FALSE),"")</f>
        <v/>
      </c>
      <c r="N345" s="353"/>
      <c r="O345" s="199"/>
      <c r="P345" s="350">
        <f t="shared" si="6"/>
        <v>0</v>
      </c>
      <c r="Q345" s="351"/>
      <c r="R345" s="347"/>
      <c r="S345" s="56"/>
      <c r="T345" s="56"/>
    </row>
    <row r="346" spans="2:20" x14ac:dyDescent="0.25">
      <c r="B346" s="343" t="str">
        <f>IF(Tabla1[[#This Row],[Código_Actividad]]="","",CONCATENATE(Tabla1[[#This Row],[POA]],".",Tabla1[[#This Row],[SRS]],".",Tabla1[[#This Row],[AREA]],".",Tabla1[[#This Row],[TIPO]]))</f>
        <v/>
      </c>
      <c r="C346" s="343" t="str">
        <f>IF(Tabla1[[#This Row],[Código_Actividad]]="","",'Formulario PPGR1'!#REF!)</f>
        <v/>
      </c>
      <c r="D346" s="343" t="str">
        <f>IF(Tabla1[[#This Row],[Código_Actividad]]="","",'Formulario PPGR1'!#REF!)</f>
        <v/>
      </c>
      <c r="E346" s="343" t="str">
        <f>IF(Tabla1[[#This Row],[Código_Actividad]]="","",'Formulario PPGR1'!#REF!)</f>
        <v/>
      </c>
      <c r="F346" s="343" t="str">
        <f>IF(Tabla1[[#This Row],[Código_Actividad]]="","",'Formulario PPGR1'!#REF!)</f>
        <v/>
      </c>
      <c r="G346" s="344"/>
      <c r="H346" s="345" t="str">
        <f>IFERROR(VLOOKUP(Tabla1[[#This Row],[Código_Actividad]],'Formulario PPGR2'!$C$9:$D$1048576,2,FALSE),"")</f>
        <v/>
      </c>
      <c r="I346" s="346" t="str">
        <f>IFERROR(VLOOKUP(Tabla1[[#This Row],[Código_Actividad]],Tabla2[[Código]:[Total de Acciones ]],15,FALSE),"")</f>
        <v/>
      </c>
      <c r="J346" s="347"/>
      <c r="K346" s="348" t="str">
        <f>IFERROR(VLOOKUP($J346,LSIns!$B$5:$C$45,2,FALSE),"")</f>
        <v/>
      </c>
      <c r="L346" s="349"/>
      <c r="M346" s="348" t="str">
        <f>IFERROR(VLOOKUP($L346,#REF!,2,FALSE),"")</f>
        <v/>
      </c>
      <c r="N346" s="353"/>
      <c r="O346" s="199"/>
      <c r="P346" s="350">
        <f t="shared" si="6"/>
        <v>0</v>
      </c>
      <c r="Q346" s="351"/>
      <c r="R346" s="347"/>
      <c r="S346" s="56"/>
      <c r="T346" s="56"/>
    </row>
    <row r="347" spans="2:20" x14ac:dyDescent="0.25">
      <c r="B347" s="343" t="e">
        <f>IF(Tabla1[[#This Row],[Código_Actividad]]="","",CONCATENATE(Tabla1[[#This Row],[POA]],".",Tabla1[[#This Row],[SRS]],".",Tabla1[[#This Row],[AREA]],".",Tabla1[[#This Row],[TIPO]]))</f>
        <v>#REF!</v>
      </c>
      <c r="C347" s="343" t="e">
        <f>IF(Tabla1[[#This Row],[Código_Actividad]]="","",'Formulario PPGR1'!#REF!)</f>
        <v>#REF!</v>
      </c>
      <c r="D347" s="343" t="e">
        <f>IF(Tabla1[[#This Row],[Código_Actividad]]="","",'Formulario PPGR1'!#REF!)</f>
        <v>#REF!</v>
      </c>
      <c r="E347" s="343" t="e">
        <f>IF(Tabla1[[#This Row],[Código_Actividad]]="","",'Formulario PPGR1'!#REF!)</f>
        <v>#REF!</v>
      </c>
      <c r="F347" s="343" t="e">
        <f>IF(Tabla1[[#This Row],[Código_Actividad]]="","",'Formulario PPGR1'!#REF!)</f>
        <v>#REF!</v>
      </c>
      <c r="G347" s="344" t="s">
        <v>1450</v>
      </c>
      <c r="H347" s="345" t="str">
        <f>IFERROR(VLOOKUP(Tabla1[[#This Row],[Código_Actividad]],'Formulario PPGR2'!$C$9:$D$1048576,2,FALSE),"")</f>
        <v xml:space="preserve">Supervisar a los EESS en el proceso de cumplimiento de los criterios para su habilitacion en las áreas de odontología. </v>
      </c>
      <c r="I347" s="346">
        <f>IFERROR(VLOOKUP(Tabla1[[#This Row],[Código_Actividad]],Tabla2[[Código]:[Total de Acciones ]],15,FALSE),"")</f>
        <v>13</v>
      </c>
      <c r="J347" s="347" t="s">
        <v>1894</v>
      </c>
      <c r="K347" s="348" t="s">
        <v>1902</v>
      </c>
      <c r="L347" s="349"/>
      <c r="M347" s="348" t="s">
        <v>1893</v>
      </c>
      <c r="N347" s="355">
        <v>0.13</v>
      </c>
      <c r="O347" s="199">
        <v>250</v>
      </c>
      <c r="P347" s="350">
        <f t="shared" si="6"/>
        <v>32.5</v>
      </c>
      <c r="Q347" s="351" t="s">
        <v>2114</v>
      </c>
      <c r="R347" s="347" t="s">
        <v>923</v>
      </c>
      <c r="S347" s="56"/>
      <c r="T347" s="56"/>
    </row>
    <row r="348" spans="2:20" x14ac:dyDescent="0.25">
      <c r="B348" s="343" t="str">
        <f>IF(Tabla1[[#This Row],[Código_Actividad]]="","",CONCATENATE(Tabla1[[#This Row],[POA]],".",Tabla1[[#This Row],[SRS]],".",Tabla1[[#This Row],[AREA]],".",Tabla1[[#This Row],[TIPO]]))</f>
        <v/>
      </c>
      <c r="C348" s="343" t="str">
        <f>IF(Tabla1[[#This Row],[Código_Actividad]]="","",'Formulario PPGR1'!#REF!)</f>
        <v/>
      </c>
      <c r="D348" s="343" t="str">
        <f>IF(Tabla1[[#This Row],[Código_Actividad]]="","",'Formulario PPGR1'!#REF!)</f>
        <v/>
      </c>
      <c r="E348" s="343" t="str">
        <f>IF(Tabla1[[#This Row],[Código_Actividad]]="","",'Formulario PPGR1'!#REF!)</f>
        <v/>
      </c>
      <c r="F348" s="343" t="str">
        <f>IF(Tabla1[[#This Row],[Código_Actividad]]="","",'Formulario PPGR1'!#REF!)</f>
        <v/>
      </c>
      <c r="G348" s="344"/>
      <c r="H348" s="345" t="str">
        <f>IFERROR(VLOOKUP(Tabla1[[#This Row],[Código_Actividad]],'Formulario PPGR2'!$C$9:$D$1048576,2,FALSE),"")</f>
        <v/>
      </c>
      <c r="I348" s="346" t="str">
        <f>IFERROR(VLOOKUP(Tabla1[[#This Row],[Código_Actividad]],Tabla2[[Código]:[Total de Acciones ]],15,FALSE),"")</f>
        <v/>
      </c>
      <c r="J348" s="347" t="s">
        <v>1910</v>
      </c>
      <c r="K348" s="348" t="s">
        <v>1902</v>
      </c>
      <c r="L348" s="349"/>
      <c r="M348" s="348" t="s">
        <v>1906</v>
      </c>
      <c r="N348" s="355">
        <v>0.13</v>
      </c>
      <c r="O348" s="199">
        <v>648</v>
      </c>
      <c r="P348" s="350">
        <f t="shared" si="6"/>
        <v>84.240000000000009</v>
      </c>
      <c r="Q348" s="351" t="s">
        <v>2114</v>
      </c>
      <c r="R348" s="347" t="s">
        <v>925</v>
      </c>
      <c r="S348" s="56"/>
      <c r="T348" s="56"/>
    </row>
    <row r="349" spans="2:20" x14ac:dyDescent="0.25">
      <c r="B349" s="343" t="str">
        <f>IF(Tabla1[[#This Row],[Código_Actividad]]="","",CONCATENATE(Tabla1[[#This Row],[POA]],".",Tabla1[[#This Row],[SRS]],".",Tabla1[[#This Row],[AREA]],".",Tabla1[[#This Row],[TIPO]]))</f>
        <v/>
      </c>
      <c r="C349" s="343" t="str">
        <f>IF(Tabla1[[#This Row],[Código_Actividad]]="","",'Formulario PPGR1'!#REF!)</f>
        <v/>
      </c>
      <c r="D349" s="343" t="str">
        <f>IF(Tabla1[[#This Row],[Código_Actividad]]="","",'Formulario PPGR1'!#REF!)</f>
        <v/>
      </c>
      <c r="E349" s="343" t="str">
        <f>IF(Tabla1[[#This Row],[Código_Actividad]]="","",'Formulario PPGR1'!#REF!)</f>
        <v/>
      </c>
      <c r="F349" s="343" t="str">
        <f>IF(Tabla1[[#This Row],[Código_Actividad]]="","",'Formulario PPGR1'!#REF!)</f>
        <v/>
      </c>
      <c r="G349" s="344"/>
      <c r="H349" s="345" t="str">
        <f>IFERROR(VLOOKUP(Tabla1[[#This Row],[Código_Actividad]],'Formulario PPGR2'!$C$9:$D$1048576,2,FALSE),"")</f>
        <v/>
      </c>
      <c r="I349" s="346" t="str">
        <f>IFERROR(VLOOKUP(Tabla1[[#This Row],[Código_Actividad]],Tabla2[[Código]:[Total de Acciones ]],15,FALSE),"")</f>
        <v/>
      </c>
      <c r="J349" s="347" t="s">
        <v>1922</v>
      </c>
      <c r="K349" s="348" t="s">
        <v>1902</v>
      </c>
      <c r="L349" s="349"/>
      <c r="M349" s="348" t="s">
        <v>1915</v>
      </c>
      <c r="N349" s="344">
        <v>20</v>
      </c>
      <c r="O349" s="199">
        <v>230</v>
      </c>
      <c r="P349" s="350">
        <f t="shared" si="6"/>
        <v>4600</v>
      </c>
      <c r="Q349" s="351" t="s">
        <v>2116</v>
      </c>
      <c r="R349" s="347" t="s">
        <v>925</v>
      </c>
      <c r="S349" s="56"/>
      <c r="T349" s="56"/>
    </row>
    <row r="350" spans="2:20" x14ac:dyDescent="0.25">
      <c r="B350" s="343" t="str">
        <f>IF(Tabla1[[#This Row],[Código_Actividad]]="","",CONCATENATE(Tabla1[[#This Row],[POA]],".",Tabla1[[#This Row],[SRS]],".",Tabla1[[#This Row],[AREA]],".",Tabla1[[#This Row],[TIPO]]))</f>
        <v/>
      </c>
      <c r="C350" s="343" t="str">
        <f>IF(Tabla1[[#This Row],[Código_Actividad]]="","",'Formulario PPGR1'!#REF!)</f>
        <v/>
      </c>
      <c r="D350" s="343" t="str">
        <f>IF(Tabla1[[#This Row],[Código_Actividad]]="","",'Formulario PPGR1'!#REF!)</f>
        <v/>
      </c>
      <c r="E350" s="343" t="str">
        <f>IF(Tabla1[[#This Row],[Código_Actividad]]="","",'Formulario PPGR1'!#REF!)</f>
        <v/>
      </c>
      <c r="F350" s="343" t="str">
        <f>IF(Tabla1[[#This Row],[Código_Actividad]]="","",'Formulario PPGR1'!#REF!)</f>
        <v/>
      </c>
      <c r="G350" s="344"/>
      <c r="H350" s="345" t="str">
        <f>IFERROR(VLOOKUP(Tabla1[[#This Row],[Código_Actividad]],'Formulario PPGR2'!$C$9:$D$1048576,2,FALSE),"")</f>
        <v/>
      </c>
      <c r="I350" s="346" t="str">
        <f>IFERROR(VLOOKUP(Tabla1[[#This Row],[Código_Actividad]],Tabla2[[Código]:[Total de Acciones ]],15,FALSE),"")</f>
        <v/>
      </c>
      <c r="J350" s="347"/>
      <c r="K350" s="348" t="str">
        <f>IFERROR(VLOOKUP($J350,LSIns!$B$5:$C$45,2,FALSE),"")</f>
        <v/>
      </c>
      <c r="L350" s="349"/>
      <c r="M350" s="348" t="str">
        <f>IFERROR(VLOOKUP($L350,#REF!,2,FALSE),"")</f>
        <v/>
      </c>
      <c r="N350" s="353"/>
      <c r="O350" s="199"/>
      <c r="P350" s="350">
        <f t="shared" si="6"/>
        <v>0</v>
      </c>
      <c r="Q350" s="351"/>
      <c r="R350" s="347"/>
      <c r="S350" s="56"/>
      <c r="T350" s="56"/>
    </row>
    <row r="351" spans="2:20" x14ac:dyDescent="0.25">
      <c r="B351" s="343" t="e">
        <f>IF(Tabla1[[#This Row],[Código_Actividad]]="","",CONCATENATE(Tabla1[[#This Row],[POA]],".",Tabla1[[#This Row],[SRS]],".",Tabla1[[#This Row],[AREA]],".",Tabla1[[#This Row],[TIPO]]))</f>
        <v>#REF!</v>
      </c>
      <c r="C351" s="343" t="e">
        <f>IF(Tabla1[[#This Row],[Código_Actividad]]="","",'Formulario PPGR1'!#REF!)</f>
        <v>#REF!</v>
      </c>
      <c r="D351" s="343" t="e">
        <f>IF(Tabla1[[#This Row],[Código_Actividad]]="","",'Formulario PPGR1'!#REF!)</f>
        <v>#REF!</v>
      </c>
      <c r="E351" s="343" t="e">
        <f>IF(Tabla1[[#This Row],[Código_Actividad]]="","",'Formulario PPGR1'!#REF!)</f>
        <v>#REF!</v>
      </c>
      <c r="F351" s="343" t="e">
        <f>IF(Tabla1[[#This Row],[Código_Actividad]]="","",'Formulario PPGR1'!#REF!)</f>
        <v>#REF!</v>
      </c>
      <c r="G351" s="344" t="s">
        <v>1451</v>
      </c>
      <c r="H351" s="345" t="str">
        <f>IFERROR(VLOOKUP(Tabla1[[#This Row],[Código_Actividad]],'Formulario PPGR2'!$C$9:$D$1048576,2,FALSE),"")</f>
        <v>Jornadas de Salud bucodental</v>
      </c>
      <c r="I351" s="346">
        <f>IFERROR(VLOOKUP(Tabla1[[#This Row],[Código_Actividad]],Tabla2[[Código]:[Total de Acciones ]],15,FALSE),"")</f>
        <v>8</v>
      </c>
      <c r="J351" s="347" t="s">
        <v>1951</v>
      </c>
      <c r="K351" s="348"/>
      <c r="L351" s="349"/>
      <c r="M351" s="348" t="s">
        <v>1904</v>
      </c>
      <c r="N351" s="353">
        <v>8</v>
      </c>
      <c r="O351" s="199">
        <v>1000</v>
      </c>
      <c r="P351" s="350">
        <f t="shared" si="6"/>
        <v>8000</v>
      </c>
      <c r="Q351" s="351"/>
      <c r="R351" s="347"/>
      <c r="S351" s="56"/>
      <c r="T351" s="56"/>
    </row>
    <row r="352" spans="2:20" x14ac:dyDescent="0.25">
      <c r="B352" s="343" t="str">
        <f>IF(Tabla1[[#This Row],[Código_Actividad]]="","",CONCATENATE(Tabla1[[#This Row],[POA]],".",Tabla1[[#This Row],[SRS]],".",Tabla1[[#This Row],[AREA]],".",Tabla1[[#This Row],[TIPO]]))</f>
        <v/>
      </c>
      <c r="C352" s="343" t="str">
        <f>IF(Tabla1[[#This Row],[Código_Actividad]]="","",'Formulario PPGR1'!#REF!)</f>
        <v/>
      </c>
      <c r="D352" s="343" t="str">
        <f>IF(Tabla1[[#This Row],[Código_Actividad]]="","",'Formulario PPGR1'!#REF!)</f>
        <v/>
      </c>
      <c r="E352" s="343" t="str">
        <f>IF(Tabla1[[#This Row],[Código_Actividad]]="","",'Formulario PPGR1'!#REF!)</f>
        <v/>
      </c>
      <c r="F352" s="343" t="str">
        <f>IF(Tabla1[[#This Row],[Código_Actividad]]="","",'Formulario PPGR1'!#REF!)</f>
        <v/>
      </c>
      <c r="G352" s="344"/>
      <c r="H352" s="345" t="str">
        <f>IFERROR(VLOOKUP(Tabla1[[#This Row],[Código_Actividad]],'Formulario PPGR2'!$C$9:$D$1048576,2,FALSE),"")</f>
        <v/>
      </c>
      <c r="I352" s="346" t="str">
        <f>IFERROR(VLOOKUP(Tabla1[[#This Row],[Código_Actividad]],Tabla2[[Código]:[Total de Acciones ]],15,FALSE),"")</f>
        <v/>
      </c>
      <c r="J352" s="347" t="s">
        <v>1952</v>
      </c>
      <c r="K352" s="348"/>
      <c r="L352" s="349"/>
      <c r="M352" s="348" t="s">
        <v>1904</v>
      </c>
      <c r="N352" s="353">
        <v>4</v>
      </c>
      <c r="O352" s="199">
        <v>830</v>
      </c>
      <c r="P352" s="350">
        <f t="shared" si="6"/>
        <v>3320</v>
      </c>
      <c r="Q352" s="351"/>
      <c r="R352" s="347"/>
      <c r="S352" s="56"/>
      <c r="T352" s="56"/>
    </row>
    <row r="353" spans="2:20" x14ac:dyDescent="0.25">
      <c r="B353" s="343" t="str">
        <f>IF(Tabla1[[#This Row],[Código_Actividad]]="","",CONCATENATE(Tabla1[[#This Row],[POA]],".",Tabla1[[#This Row],[SRS]],".",Tabla1[[#This Row],[AREA]],".",Tabla1[[#This Row],[TIPO]]))</f>
        <v/>
      </c>
      <c r="C353" s="343" t="str">
        <f>IF(Tabla1[[#This Row],[Código_Actividad]]="","",'Formulario PPGR1'!#REF!)</f>
        <v/>
      </c>
      <c r="D353" s="343" t="str">
        <f>IF(Tabla1[[#This Row],[Código_Actividad]]="","",'Formulario PPGR1'!#REF!)</f>
        <v/>
      </c>
      <c r="E353" s="343" t="str">
        <f>IF(Tabla1[[#This Row],[Código_Actividad]]="","",'Formulario PPGR1'!#REF!)</f>
        <v/>
      </c>
      <c r="F353" s="343" t="str">
        <f>IF(Tabla1[[#This Row],[Código_Actividad]]="","",'Formulario PPGR1'!#REF!)</f>
        <v/>
      </c>
      <c r="G353" s="344"/>
      <c r="H353" s="345" t="str">
        <f>IFERROR(VLOOKUP(Tabla1[[#This Row],[Código_Actividad]],'Formulario PPGR2'!$C$9:$D$1048576,2,FALSE),"")</f>
        <v/>
      </c>
      <c r="I353" s="346" t="str">
        <f>IFERROR(VLOOKUP(Tabla1[[#This Row],[Código_Actividad]],Tabla2[[Código]:[Total de Acciones ]],15,FALSE),"")</f>
        <v/>
      </c>
      <c r="J353" s="347" t="s">
        <v>1953</v>
      </c>
      <c r="K353" s="348"/>
      <c r="L353" s="349"/>
      <c r="M353" s="348" t="s">
        <v>1904</v>
      </c>
      <c r="N353" s="353">
        <v>4</v>
      </c>
      <c r="O353" s="199">
        <v>200</v>
      </c>
      <c r="P353" s="350">
        <f t="shared" si="6"/>
        <v>800</v>
      </c>
      <c r="Q353" s="351" t="s">
        <v>2119</v>
      </c>
      <c r="R353" s="347" t="s">
        <v>925</v>
      </c>
      <c r="S353" s="56"/>
      <c r="T353" s="56"/>
    </row>
    <row r="354" spans="2:20" x14ac:dyDescent="0.25">
      <c r="B354" s="343" t="str">
        <f>IF(Tabla1[[#This Row],[Código_Actividad]]="","",CONCATENATE(Tabla1[[#This Row],[POA]],".",Tabla1[[#This Row],[SRS]],".",Tabla1[[#This Row],[AREA]],".",Tabla1[[#This Row],[TIPO]]))</f>
        <v/>
      </c>
      <c r="C354" s="343" t="str">
        <f>IF(Tabla1[[#This Row],[Código_Actividad]]="","",'Formulario PPGR1'!#REF!)</f>
        <v/>
      </c>
      <c r="D354" s="343" t="str">
        <f>IF(Tabla1[[#This Row],[Código_Actividad]]="","",'Formulario PPGR1'!#REF!)</f>
        <v/>
      </c>
      <c r="E354" s="343" t="str">
        <f>IF(Tabla1[[#This Row],[Código_Actividad]]="","",'Formulario PPGR1'!#REF!)</f>
        <v/>
      </c>
      <c r="F354" s="343" t="str">
        <f>IF(Tabla1[[#This Row],[Código_Actividad]]="","",'Formulario PPGR1'!#REF!)</f>
        <v/>
      </c>
      <c r="G354" s="344"/>
      <c r="H354" s="345" t="str">
        <f>IFERROR(VLOOKUP(Tabla1[[#This Row],[Código_Actividad]],'Formulario PPGR2'!$C$9:$D$1048576,2,FALSE),"")</f>
        <v/>
      </c>
      <c r="I354" s="346" t="str">
        <f>IFERROR(VLOOKUP(Tabla1[[#This Row],[Código_Actividad]],Tabla2[[Código]:[Total de Acciones ]],15,FALSE),"")</f>
        <v/>
      </c>
      <c r="J354" s="347" t="s">
        <v>1954</v>
      </c>
      <c r="K354" s="348"/>
      <c r="L354" s="349"/>
      <c r="M354" s="348" t="s">
        <v>1904</v>
      </c>
      <c r="N354" s="353">
        <v>2</v>
      </c>
      <c r="O354" s="199">
        <v>1650</v>
      </c>
      <c r="P354" s="350">
        <f t="shared" si="6"/>
        <v>3300</v>
      </c>
      <c r="Q354" s="351" t="s">
        <v>2119</v>
      </c>
      <c r="R354" s="347" t="s">
        <v>925</v>
      </c>
      <c r="S354" s="56"/>
      <c r="T354" s="56"/>
    </row>
    <row r="355" spans="2:20" x14ac:dyDescent="0.25">
      <c r="B355" s="343" t="str">
        <f>IF(Tabla1[[#This Row],[Código_Actividad]]="","",CONCATENATE(Tabla1[[#This Row],[POA]],".",Tabla1[[#This Row],[SRS]],".",Tabla1[[#This Row],[AREA]],".",Tabla1[[#This Row],[TIPO]]))</f>
        <v/>
      </c>
      <c r="C355" s="343" t="str">
        <f>IF(Tabla1[[#This Row],[Código_Actividad]]="","",'Formulario PPGR1'!#REF!)</f>
        <v/>
      </c>
      <c r="D355" s="343" t="str">
        <f>IF(Tabla1[[#This Row],[Código_Actividad]]="","",'Formulario PPGR1'!#REF!)</f>
        <v/>
      </c>
      <c r="E355" s="343" t="str">
        <f>IF(Tabla1[[#This Row],[Código_Actividad]]="","",'Formulario PPGR1'!#REF!)</f>
        <v/>
      </c>
      <c r="F355" s="343" t="str">
        <f>IF(Tabla1[[#This Row],[Código_Actividad]]="","",'Formulario PPGR1'!#REF!)</f>
        <v/>
      </c>
      <c r="G355" s="344"/>
      <c r="H355" s="345" t="str">
        <f>IFERROR(VLOOKUP(Tabla1[[#This Row],[Código_Actividad]],'Formulario PPGR2'!$C$9:$D$1048576,2,FALSE),"")</f>
        <v/>
      </c>
      <c r="I355" s="346" t="str">
        <f>IFERROR(VLOOKUP(Tabla1[[#This Row],[Código_Actividad]],Tabla2[[Código]:[Total de Acciones ]],15,FALSE),"")</f>
        <v/>
      </c>
      <c r="J355" s="347" t="s">
        <v>1955</v>
      </c>
      <c r="K355" s="348"/>
      <c r="L355" s="349"/>
      <c r="M355" s="348" t="s">
        <v>1904</v>
      </c>
      <c r="N355" s="353">
        <v>8</v>
      </c>
      <c r="O355" s="199">
        <v>1073</v>
      </c>
      <c r="P355" s="350">
        <f t="shared" si="6"/>
        <v>8584</v>
      </c>
      <c r="Q355" s="351" t="s">
        <v>2119</v>
      </c>
      <c r="R355" s="347" t="s">
        <v>925</v>
      </c>
      <c r="S355" s="56"/>
      <c r="T355" s="56"/>
    </row>
    <row r="356" spans="2:20" x14ac:dyDescent="0.25">
      <c r="B356" s="343" t="str">
        <f>IF(Tabla1[[#This Row],[Código_Actividad]]="","",CONCATENATE(Tabla1[[#This Row],[POA]],".",Tabla1[[#This Row],[SRS]],".",Tabla1[[#This Row],[AREA]],".",Tabla1[[#This Row],[TIPO]]))</f>
        <v/>
      </c>
      <c r="C356" s="343" t="str">
        <f>IF(Tabla1[[#This Row],[Código_Actividad]]="","",'Formulario PPGR1'!#REF!)</f>
        <v/>
      </c>
      <c r="D356" s="343" t="str">
        <f>IF(Tabla1[[#This Row],[Código_Actividad]]="","",'Formulario PPGR1'!#REF!)</f>
        <v/>
      </c>
      <c r="E356" s="343" t="str">
        <f>IF(Tabla1[[#This Row],[Código_Actividad]]="","",'Formulario PPGR1'!#REF!)</f>
        <v/>
      </c>
      <c r="F356" s="343" t="str">
        <f>IF(Tabla1[[#This Row],[Código_Actividad]]="","",'Formulario PPGR1'!#REF!)</f>
        <v/>
      </c>
      <c r="G356" s="344"/>
      <c r="H356" s="345" t="str">
        <f>IFERROR(VLOOKUP(Tabla1[[#This Row],[Código_Actividad]],'Formulario PPGR2'!$C$9:$D$1048576,2,FALSE),"")</f>
        <v/>
      </c>
      <c r="I356" s="346" t="str">
        <f>IFERROR(VLOOKUP(Tabla1[[#This Row],[Código_Actividad]],Tabla2[[Código]:[Total de Acciones ]],15,FALSE),"")</f>
        <v/>
      </c>
      <c r="J356" s="347" t="s">
        <v>1956</v>
      </c>
      <c r="K356" s="348"/>
      <c r="L356" s="349"/>
      <c r="M356" s="348" t="s">
        <v>1904</v>
      </c>
      <c r="N356" s="353">
        <v>8</v>
      </c>
      <c r="O356" s="199">
        <v>1475</v>
      </c>
      <c r="P356" s="350">
        <f t="shared" si="6"/>
        <v>11800</v>
      </c>
      <c r="Q356" s="351"/>
      <c r="R356" s="347"/>
      <c r="S356" s="56"/>
      <c r="T356" s="56"/>
    </row>
    <row r="357" spans="2:20" x14ac:dyDescent="0.25">
      <c r="B357" s="343" t="str">
        <f>IF(Tabla1[[#This Row],[Código_Actividad]]="","",CONCATENATE(Tabla1[[#This Row],[POA]],".",Tabla1[[#This Row],[SRS]],".",Tabla1[[#This Row],[AREA]],".",Tabla1[[#This Row],[TIPO]]))</f>
        <v/>
      </c>
      <c r="C357" s="343" t="str">
        <f>IF(Tabla1[[#This Row],[Código_Actividad]]="","",'Formulario PPGR1'!#REF!)</f>
        <v/>
      </c>
      <c r="D357" s="343" t="str">
        <f>IF(Tabla1[[#This Row],[Código_Actividad]]="","",'Formulario PPGR1'!#REF!)</f>
        <v/>
      </c>
      <c r="E357" s="343" t="str">
        <f>IF(Tabla1[[#This Row],[Código_Actividad]]="","",'Formulario PPGR1'!#REF!)</f>
        <v/>
      </c>
      <c r="F357" s="343" t="str">
        <f>IF(Tabla1[[#This Row],[Código_Actividad]]="","",'Formulario PPGR1'!#REF!)</f>
        <v/>
      </c>
      <c r="G357" s="344"/>
      <c r="H357" s="345" t="str">
        <f>IFERROR(VLOOKUP(Tabla1[[#This Row],[Código_Actividad]],'Formulario PPGR2'!$C$9:$D$1048576,2,FALSE),"")</f>
        <v/>
      </c>
      <c r="I357" s="346" t="str">
        <f>IFERROR(VLOOKUP(Tabla1[[#This Row],[Código_Actividad]],Tabla2[[Código]:[Total de Acciones ]],15,FALSE),"")</f>
        <v/>
      </c>
      <c r="J357" s="347" t="s">
        <v>1957</v>
      </c>
      <c r="K357" s="348"/>
      <c r="L357" s="349"/>
      <c r="M357" s="348" t="s">
        <v>1904</v>
      </c>
      <c r="N357" s="353">
        <v>8</v>
      </c>
      <c r="O357" s="199">
        <v>400</v>
      </c>
      <c r="P357" s="200">
        <f t="shared" si="0"/>
        <v>3200</v>
      </c>
      <c r="Q357" s="351"/>
      <c r="R357" s="347"/>
      <c r="S357" s="56"/>
      <c r="T357" s="56"/>
    </row>
    <row r="358" spans="2:20" x14ac:dyDescent="0.25">
      <c r="B358" s="343" t="str">
        <f>IF(Tabla1[[#This Row],[Código_Actividad]]="","",CONCATENATE(Tabla1[[#This Row],[POA]],".",Tabla1[[#This Row],[SRS]],".",Tabla1[[#This Row],[AREA]],".",Tabla1[[#This Row],[TIPO]]))</f>
        <v/>
      </c>
      <c r="C358" s="343" t="str">
        <f>IF(Tabla1[[#This Row],[Código_Actividad]]="","",'Formulario PPGR1'!#REF!)</f>
        <v/>
      </c>
      <c r="D358" s="343" t="str">
        <f>IF(Tabla1[[#This Row],[Código_Actividad]]="","",'Formulario PPGR1'!#REF!)</f>
        <v/>
      </c>
      <c r="E358" s="343" t="str">
        <f>IF(Tabla1[[#This Row],[Código_Actividad]]="","",'Formulario PPGR1'!#REF!)</f>
        <v/>
      </c>
      <c r="F358" s="343" t="str">
        <f>IF(Tabla1[[#This Row],[Código_Actividad]]="","",'Formulario PPGR1'!#REF!)</f>
        <v/>
      </c>
      <c r="G358" s="344"/>
      <c r="H358" s="345" t="str">
        <f>IFERROR(VLOOKUP(Tabla1[[#This Row],[Código_Actividad]],'Formulario PPGR2'!$C$9:$D$1048576,2,FALSE),"")</f>
        <v/>
      </c>
      <c r="I358" s="346" t="str">
        <f>IFERROR(VLOOKUP(Tabla1[[#This Row],[Código_Actividad]],Tabla2[[Código]:[Total de Acciones ]],15,FALSE),"")</f>
        <v/>
      </c>
      <c r="J358" s="347" t="s">
        <v>1958</v>
      </c>
      <c r="K358" s="348"/>
      <c r="L358" s="349"/>
      <c r="M358" s="348" t="s">
        <v>1904</v>
      </c>
      <c r="N358" s="353">
        <v>8</v>
      </c>
      <c r="O358" s="199">
        <v>765</v>
      </c>
      <c r="P358" s="200">
        <f t="shared" si="0"/>
        <v>6120</v>
      </c>
      <c r="Q358" s="351" t="s">
        <v>2118</v>
      </c>
      <c r="R358" s="347" t="s">
        <v>925</v>
      </c>
      <c r="S358" s="56"/>
      <c r="T358" s="56"/>
    </row>
    <row r="359" spans="2:20" x14ac:dyDescent="0.25">
      <c r="B359" s="343" t="str">
        <f>IF(Tabla1[[#This Row],[Código_Actividad]]="","",CONCATENATE(Tabla1[[#This Row],[POA]],".",Tabla1[[#This Row],[SRS]],".",Tabla1[[#This Row],[AREA]],".",Tabla1[[#This Row],[TIPO]]))</f>
        <v/>
      </c>
      <c r="C359" s="343" t="str">
        <f>IF(Tabla1[[#This Row],[Código_Actividad]]="","",'Formulario PPGR1'!#REF!)</f>
        <v/>
      </c>
      <c r="D359" s="343" t="str">
        <f>IF(Tabla1[[#This Row],[Código_Actividad]]="","",'Formulario PPGR1'!#REF!)</f>
        <v/>
      </c>
      <c r="E359" s="343" t="str">
        <f>IF(Tabla1[[#This Row],[Código_Actividad]]="","",'Formulario PPGR1'!#REF!)</f>
        <v/>
      </c>
      <c r="F359" s="343" t="str">
        <f>IF(Tabla1[[#This Row],[Código_Actividad]]="","",'Formulario PPGR1'!#REF!)</f>
        <v/>
      </c>
      <c r="G359" s="344"/>
      <c r="H359" s="345" t="str">
        <f>IFERROR(VLOOKUP(Tabla1[[#This Row],[Código_Actividad]],'Formulario PPGR2'!$C$9:$D$1048576,2,FALSE),"")</f>
        <v/>
      </c>
      <c r="I359" s="346" t="str">
        <f>IFERROR(VLOOKUP(Tabla1[[#This Row],[Código_Actividad]],Tabla2[[Código]:[Total de Acciones ]],15,FALSE),"")</f>
        <v/>
      </c>
      <c r="J359" s="347" t="s">
        <v>1959</v>
      </c>
      <c r="K359" s="348"/>
      <c r="L359" s="349"/>
      <c r="M359" s="348" t="s">
        <v>1904</v>
      </c>
      <c r="N359" s="353">
        <v>8</v>
      </c>
      <c r="O359" s="199">
        <v>531</v>
      </c>
      <c r="P359" s="200">
        <f t="shared" si="0"/>
        <v>4248</v>
      </c>
      <c r="Q359" s="201" t="s">
        <v>2118</v>
      </c>
      <c r="R359" s="347" t="s">
        <v>925</v>
      </c>
      <c r="S359" s="56"/>
      <c r="T359" s="56"/>
    </row>
    <row r="360" spans="2:20" x14ac:dyDescent="0.25">
      <c r="B360" s="343" t="str">
        <f>IF(Tabla1[[#This Row],[Código_Actividad]]="","",CONCATENATE(Tabla1[[#This Row],[POA]],".",Tabla1[[#This Row],[SRS]],".",Tabla1[[#This Row],[AREA]],".",Tabla1[[#This Row],[TIPO]]))</f>
        <v/>
      </c>
      <c r="C360" s="343" t="str">
        <f>IF(Tabla1[[#This Row],[Código_Actividad]]="","",'Formulario PPGR1'!#REF!)</f>
        <v/>
      </c>
      <c r="D360" s="343" t="str">
        <f>IF(Tabla1[[#This Row],[Código_Actividad]]="","",'Formulario PPGR1'!#REF!)</f>
        <v/>
      </c>
      <c r="E360" s="343" t="str">
        <f>IF(Tabla1[[#This Row],[Código_Actividad]]="","",'Formulario PPGR1'!#REF!)</f>
        <v/>
      </c>
      <c r="F360" s="343" t="str">
        <f>IF(Tabla1[[#This Row],[Código_Actividad]]="","",'Formulario PPGR1'!#REF!)</f>
        <v/>
      </c>
      <c r="G360" s="344"/>
      <c r="H360" s="345" t="str">
        <f>IFERROR(VLOOKUP(Tabla1[[#This Row],[Código_Actividad]],'Formulario PPGR2'!$C$9:$D$1048576,2,FALSE),"")</f>
        <v/>
      </c>
      <c r="I360" s="346" t="str">
        <f>IFERROR(VLOOKUP(Tabla1[[#This Row],[Código_Actividad]],Tabla2[[Código]:[Total de Acciones ]],15,FALSE),"")</f>
        <v/>
      </c>
      <c r="J360" s="347" t="s">
        <v>1960</v>
      </c>
      <c r="K360" s="348"/>
      <c r="L360" s="349"/>
      <c r="M360" s="348" t="s">
        <v>1904</v>
      </c>
      <c r="N360" s="353">
        <v>8</v>
      </c>
      <c r="O360" s="199">
        <v>466</v>
      </c>
      <c r="P360" s="200">
        <f t="shared" si="0"/>
        <v>3728</v>
      </c>
      <c r="Q360" s="201" t="s">
        <v>2118</v>
      </c>
      <c r="R360" s="347" t="s">
        <v>925</v>
      </c>
      <c r="S360" s="56"/>
      <c r="T360" s="56"/>
    </row>
    <row r="361" spans="2:20" x14ac:dyDescent="0.25">
      <c r="B361" s="343" t="str">
        <f>IF(Tabla1[[#This Row],[Código_Actividad]]="","",CONCATENATE(Tabla1[[#This Row],[POA]],".",Tabla1[[#This Row],[SRS]],".",Tabla1[[#This Row],[AREA]],".",Tabla1[[#This Row],[TIPO]]))</f>
        <v/>
      </c>
      <c r="C361" s="343" t="str">
        <f>IF(Tabla1[[#This Row],[Código_Actividad]]="","",'Formulario PPGR1'!#REF!)</f>
        <v/>
      </c>
      <c r="D361" s="343" t="str">
        <f>IF(Tabla1[[#This Row],[Código_Actividad]]="","",'Formulario PPGR1'!#REF!)</f>
        <v/>
      </c>
      <c r="E361" s="343" t="str">
        <f>IF(Tabla1[[#This Row],[Código_Actividad]]="","",'Formulario PPGR1'!#REF!)</f>
        <v/>
      </c>
      <c r="F361" s="343" t="str">
        <f>IF(Tabla1[[#This Row],[Código_Actividad]]="","",'Formulario PPGR1'!#REF!)</f>
        <v/>
      </c>
      <c r="G361" s="344"/>
      <c r="H361" s="345" t="str">
        <f>IFERROR(VLOOKUP(Tabla1[[#This Row],[Código_Actividad]],'Formulario PPGR2'!$C$9:$D$1048576,2,FALSE),"")</f>
        <v/>
      </c>
      <c r="I361" s="346" t="str">
        <f>IFERROR(VLOOKUP(Tabla1[[#This Row],[Código_Actividad]],Tabla2[[Código]:[Total de Acciones ]],15,FALSE),"")</f>
        <v/>
      </c>
      <c r="J361" s="347" t="s">
        <v>1961</v>
      </c>
      <c r="K361" s="348"/>
      <c r="L361" s="349"/>
      <c r="M361" s="348" t="s">
        <v>1904</v>
      </c>
      <c r="N361" s="353">
        <v>4</v>
      </c>
      <c r="O361" s="199">
        <v>566</v>
      </c>
      <c r="P361" s="200">
        <f t="shared" si="0"/>
        <v>2264</v>
      </c>
      <c r="Q361" s="351" t="s">
        <v>2118</v>
      </c>
      <c r="R361" s="347" t="s">
        <v>925</v>
      </c>
      <c r="S361" s="56"/>
      <c r="T361" s="56"/>
    </row>
    <row r="362" spans="2:20" x14ac:dyDescent="0.25">
      <c r="B362" s="343" t="str">
        <f>IF(Tabla1[[#This Row],[Código_Actividad]]="","",CONCATENATE(Tabla1[[#This Row],[POA]],".",Tabla1[[#This Row],[SRS]],".",Tabla1[[#This Row],[AREA]],".",Tabla1[[#This Row],[TIPO]]))</f>
        <v/>
      </c>
      <c r="C362" s="343" t="str">
        <f>IF(Tabla1[[#This Row],[Código_Actividad]]="","",'Formulario PPGR1'!#REF!)</f>
        <v/>
      </c>
      <c r="D362" s="343" t="str">
        <f>IF(Tabla1[[#This Row],[Código_Actividad]]="","",'Formulario PPGR1'!#REF!)</f>
        <v/>
      </c>
      <c r="E362" s="343" t="str">
        <f>IF(Tabla1[[#This Row],[Código_Actividad]]="","",'Formulario PPGR1'!#REF!)</f>
        <v/>
      </c>
      <c r="F362" s="343" t="str">
        <f>IF(Tabla1[[#This Row],[Código_Actividad]]="","",'Formulario PPGR1'!#REF!)</f>
        <v/>
      </c>
      <c r="G362" s="344"/>
      <c r="H362" s="345" t="str">
        <f>IFERROR(VLOOKUP(Tabla1[[#This Row],[Código_Actividad]],'Formulario PPGR2'!$C$9:$D$1048576,2,FALSE),"")</f>
        <v/>
      </c>
      <c r="I362" s="346" t="str">
        <f>IFERROR(VLOOKUP(Tabla1[[#This Row],[Código_Actividad]],Tabla2[[Código]:[Total de Acciones ]],15,FALSE),"")</f>
        <v/>
      </c>
      <c r="J362" s="347" t="s">
        <v>1962</v>
      </c>
      <c r="K362" s="348"/>
      <c r="L362" s="349"/>
      <c r="M362" s="348" t="s">
        <v>1904</v>
      </c>
      <c r="N362" s="353">
        <v>4</v>
      </c>
      <c r="O362" s="199">
        <v>310</v>
      </c>
      <c r="P362" s="200">
        <f t="shared" si="0"/>
        <v>1240</v>
      </c>
      <c r="Q362" s="351"/>
      <c r="R362" s="347"/>
      <c r="S362" s="56"/>
      <c r="T362" s="56"/>
    </row>
    <row r="363" spans="2:20" x14ac:dyDescent="0.25">
      <c r="B363" s="343" t="str">
        <f>IF(Tabla1[[#This Row],[Código_Actividad]]="","",CONCATENATE(Tabla1[[#This Row],[POA]],".",Tabla1[[#This Row],[SRS]],".",Tabla1[[#This Row],[AREA]],".",Tabla1[[#This Row],[TIPO]]))</f>
        <v/>
      </c>
      <c r="C363" s="343" t="str">
        <f>IF(Tabla1[[#This Row],[Código_Actividad]]="","",'Formulario PPGR1'!#REF!)</f>
        <v/>
      </c>
      <c r="D363" s="343" t="str">
        <f>IF(Tabla1[[#This Row],[Código_Actividad]]="","",'Formulario PPGR1'!#REF!)</f>
        <v/>
      </c>
      <c r="E363" s="343" t="str">
        <f>IF(Tabla1[[#This Row],[Código_Actividad]]="","",'Formulario PPGR1'!#REF!)</f>
        <v/>
      </c>
      <c r="F363" s="343" t="str">
        <f>IF(Tabla1[[#This Row],[Código_Actividad]]="","",'Formulario PPGR1'!#REF!)</f>
        <v/>
      </c>
      <c r="G363" s="344"/>
      <c r="H363" s="345" t="str">
        <f>IFERROR(VLOOKUP(Tabla1[[#This Row],[Código_Actividad]],'Formulario PPGR2'!$C$9:$D$1048576,2,FALSE),"")</f>
        <v/>
      </c>
      <c r="I363" s="346" t="str">
        <f>IFERROR(VLOOKUP(Tabla1[[#This Row],[Código_Actividad]],Tabla2[[Código]:[Total de Acciones ]],15,FALSE),"")</f>
        <v/>
      </c>
      <c r="J363" s="347" t="s">
        <v>1963</v>
      </c>
      <c r="K363" s="348"/>
      <c r="L363" s="349"/>
      <c r="M363" s="348" t="s">
        <v>1904</v>
      </c>
      <c r="N363" s="353">
        <v>2</v>
      </c>
      <c r="O363" s="199">
        <v>355</v>
      </c>
      <c r="P363" s="200">
        <f t="shared" si="0"/>
        <v>710</v>
      </c>
      <c r="Q363" s="351"/>
      <c r="R363" s="347"/>
      <c r="S363" s="56"/>
      <c r="T363" s="56"/>
    </row>
    <row r="364" spans="2:20" x14ac:dyDescent="0.25">
      <c r="B364" s="343" t="str">
        <f>IF(Tabla1[[#This Row],[Código_Actividad]]="","",CONCATENATE(Tabla1[[#This Row],[POA]],".",Tabla1[[#This Row],[SRS]],".",Tabla1[[#This Row],[AREA]],".",Tabla1[[#This Row],[TIPO]]))</f>
        <v/>
      </c>
      <c r="C364" s="343" t="str">
        <f>IF(Tabla1[[#This Row],[Código_Actividad]]="","",'Formulario PPGR1'!#REF!)</f>
        <v/>
      </c>
      <c r="D364" s="343" t="str">
        <f>IF(Tabla1[[#This Row],[Código_Actividad]]="","",'Formulario PPGR1'!#REF!)</f>
        <v/>
      </c>
      <c r="E364" s="343" t="str">
        <f>IF(Tabla1[[#This Row],[Código_Actividad]]="","",'Formulario PPGR1'!#REF!)</f>
        <v/>
      </c>
      <c r="F364" s="343" t="str">
        <f>IF(Tabla1[[#This Row],[Código_Actividad]]="","",'Formulario PPGR1'!#REF!)</f>
        <v/>
      </c>
      <c r="G364" s="344"/>
      <c r="H364" s="345" t="str">
        <f>IFERROR(VLOOKUP(Tabla1[[#This Row],[Código_Actividad]],'Formulario PPGR2'!$C$9:$D$1048576,2,FALSE),"")</f>
        <v/>
      </c>
      <c r="I364" s="346" t="str">
        <f>IFERROR(VLOOKUP(Tabla1[[#This Row],[Código_Actividad]],Tabla2[[Código]:[Total de Acciones ]],15,FALSE),"")</f>
        <v/>
      </c>
      <c r="J364" s="347" t="s">
        <v>1964</v>
      </c>
      <c r="K364" s="348"/>
      <c r="L364" s="349"/>
      <c r="M364" s="348" t="s">
        <v>1904</v>
      </c>
      <c r="N364" s="353">
        <v>4</v>
      </c>
      <c r="O364" s="199">
        <v>750</v>
      </c>
      <c r="P364" s="200">
        <f t="shared" si="0"/>
        <v>3000</v>
      </c>
      <c r="Q364" s="351"/>
      <c r="R364" s="347"/>
      <c r="S364" s="56"/>
      <c r="T364" s="56"/>
    </row>
    <row r="365" spans="2:20" x14ac:dyDescent="0.25">
      <c r="B365" s="343" t="str">
        <f>IF(Tabla1[[#This Row],[Código_Actividad]]="","",CONCATENATE(Tabla1[[#This Row],[POA]],".",Tabla1[[#This Row],[SRS]],".",Tabla1[[#This Row],[AREA]],".",Tabla1[[#This Row],[TIPO]]))</f>
        <v/>
      </c>
      <c r="C365" s="343" t="str">
        <f>IF(Tabla1[[#This Row],[Código_Actividad]]="","",'Formulario PPGR1'!#REF!)</f>
        <v/>
      </c>
      <c r="D365" s="343" t="str">
        <f>IF(Tabla1[[#This Row],[Código_Actividad]]="","",'Formulario PPGR1'!#REF!)</f>
        <v/>
      </c>
      <c r="E365" s="343" t="str">
        <f>IF(Tabla1[[#This Row],[Código_Actividad]]="","",'Formulario PPGR1'!#REF!)</f>
        <v/>
      </c>
      <c r="F365" s="343" t="str">
        <f>IF(Tabla1[[#This Row],[Código_Actividad]]="","",'Formulario PPGR1'!#REF!)</f>
        <v/>
      </c>
      <c r="G365" s="344"/>
      <c r="H365" s="345" t="str">
        <f>IFERROR(VLOOKUP(Tabla1[[#This Row],[Código_Actividad]],'Formulario PPGR2'!$C$9:$D$1048576,2,FALSE),"")</f>
        <v/>
      </c>
      <c r="I365" s="346" t="str">
        <f>IFERROR(VLOOKUP(Tabla1[[#This Row],[Código_Actividad]],Tabla2[[Código]:[Total de Acciones ]],15,FALSE),"")</f>
        <v/>
      </c>
      <c r="J365" s="347" t="s">
        <v>1964</v>
      </c>
      <c r="K365" s="348"/>
      <c r="L365" s="349"/>
      <c r="M365" s="348" t="s">
        <v>1904</v>
      </c>
      <c r="N365" s="353">
        <v>1</v>
      </c>
      <c r="O365" s="199">
        <v>1416</v>
      </c>
      <c r="P365" s="200">
        <f t="shared" si="0"/>
        <v>1416</v>
      </c>
      <c r="Q365" s="351"/>
      <c r="R365" s="347"/>
      <c r="S365" s="56"/>
      <c r="T365" s="56"/>
    </row>
    <row r="366" spans="2:20" x14ac:dyDescent="0.25">
      <c r="B366" s="343" t="str">
        <f>IF(Tabla1[[#This Row],[Código_Actividad]]="","",CONCATENATE(Tabla1[[#This Row],[POA]],".",Tabla1[[#This Row],[SRS]],".",Tabla1[[#This Row],[AREA]],".",Tabla1[[#This Row],[TIPO]]))</f>
        <v/>
      </c>
      <c r="C366" s="343" t="str">
        <f>IF(Tabla1[[#This Row],[Código_Actividad]]="","",'Formulario PPGR1'!#REF!)</f>
        <v/>
      </c>
      <c r="D366" s="343" t="str">
        <f>IF(Tabla1[[#This Row],[Código_Actividad]]="","",'Formulario PPGR1'!#REF!)</f>
        <v/>
      </c>
      <c r="E366" s="343" t="str">
        <f>IF(Tabla1[[#This Row],[Código_Actividad]]="","",'Formulario PPGR1'!#REF!)</f>
        <v/>
      </c>
      <c r="F366" s="343" t="str">
        <f>IF(Tabla1[[#This Row],[Código_Actividad]]="","",'Formulario PPGR1'!#REF!)</f>
        <v/>
      </c>
      <c r="G366" s="344"/>
      <c r="H366" s="345" t="str">
        <f>IFERROR(VLOOKUP(Tabla1[[#This Row],[Código_Actividad]],'Formulario PPGR2'!$C$9:$D$1048576,2,FALSE),"")</f>
        <v/>
      </c>
      <c r="I366" s="346" t="str">
        <f>IFERROR(VLOOKUP(Tabla1[[#This Row],[Código_Actividad]],Tabla2[[Código]:[Total de Acciones ]],15,FALSE),"")</f>
        <v/>
      </c>
      <c r="J366" s="347" t="s">
        <v>1965</v>
      </c>
      <c r="K366" s="348"/>
      <c r="L366" s="349"/>
      <c r="M366" s="348" t="s">
        <v>1904</v>
      </c>
      <c r="N366" s="353">
        <v>2</v>
      </c>
      <c r="O366" s="199">
        <v>1416</v>
      </c>
      <c r="P366" s="200">
        <f t="shared" si="0"/>
        <v>2832</v>
      </c>
      <c r="Q366" s="351" t="s">
        <v>2118</v>
      </c>
      <c r="R366" s="347" t="s">
        <v>925</v>
      </c>
      <c r="S366" s="56"/>
      <c r="T366" s="56"/>
    </row>
    <row r="367" spans="2:20" x14ac:dyDescent="0.25">
      <c r="B367" s="343" t="str">
        <f>IF(Tabla1[[#This Row],[Código_Actividad]]="","",CONCATENATE(Tabla1[[#This Row],[POA]],".",Tabla1[[#This Row],[SRS]],".",Tabla1[[#This Row],[AREA]],".",Tabla1[[#This Row],[TIPO]]))</f>
        <v/>
      </c>
      <c r="C367" s="343" t="str">
        <f>IF(Tabla1[[#This Row],[Código_Actividad]]="","",'Formulario PPGR1'!#REF!)</f>
        <v/>
      </c>
      <c r="D367" s="343" t="str">
        <f>IF(Tabla1[[#This Row],[Código_Actividad]]="","",'Formulario PPGR1'!#REF!)</f>
        <v/>
      </c>
      <c r="E367" s="343" t="str">
        <f>IF(Tabla1[[#This Row],[Código_Actividad]]="","",'Formulario PPGR1'!#REF!)</f>
        <v/>
      </c>
      <c r="F367" s="343" t="str">
        <f>IF(Tabla1[[#This Row],[Código_Actividad]]="","",'Formulario PPGR1'!#REF!)</f>
        <v/>
      </c>
      <c r="G367" s="344"/>
      <c r="H367" s="345" t="str">
        <f>IFERROR(VLOOKUP(Tabla1[[#This Row],[Código_Actividad]],'Formulario PPGR2'!$C$9:$D$1048576,2,FALSE),"")</f>
        <v/>
      </c>
      <c r="I367" s="346" t="str">
        <f>IFERROR(VLOOKUP(Tabla1[[#This Row],[Código_Actividad]],Tabla2[[Código]:[Total de Acciones ]],15,FALSE),"")</f>
        <v/>
      </c>
      <c r="J367" s="347" t="s">
        <v>1966</v>
      </c>
      <c r="K367" s="348"/>
      <c r="L367" s="349"/>
      <c r="M367" s="348" t="s">
        <v>1904</v>
      </c>
      <c r="N367" s="353">
        <v>4</v>
      </c>
      <c r="O367" s="199">
        <v>160</v>
      </c>
      <c r="P367" s="200">
        <f t="shared" si="0"/>
        <v>640</v>
      </c>
      <c r="Q367" s="351"/>
      <c r="R367" s="347"/>
      <c r="S367" s="56"/>
      <c r="T367" s="56"/>
    </row>
    <row r="368" spans="2:20" x14ac:dyDescent="0.25">
      <c r="B368" s="343" t="str">
        <f>IF(Tabla1[[#This Row],[Código_Actividad]]="","",CONCATENATE(Tabla1[[#This Row],[POA]],".",Tabla1[[#This Row],[SRS]],".",Tabla1[[#This Row],[AREA]],".",Tabla1[[#This Row],[TIPO]]))</f>
        <v/>
      </c>
      <c r="C368" s="343" t="str">
        <f>IF(Tabla1[[#This Row],[Código_Actividad]]="","",'Formulario PPGR1'!#REF!)</f>
        <v/>
      </c>
      <c r="D368" s="343" t="str">
        <f>IF(Tabla1[[#This Row],[Código_Actividad]]="","",'Formulario PPGR1'!#REF!)</f>
        <v/>
      </c>
      <c r="E368" s="343" t="str">
        <f>IF(Tabla1[[#This Row],[Código_Actividad]]="","",'Formulario PPGR1'!#REF!)</f>
        <v/>
      </c>
      <c r="F368" s="343" t="str">
        <f>IF(Tabla1[[#This Row],[Código_Actividad]]="","",'Formulario PPGR1'!#REF!)</f>
        <v/>
      </c>
      <c r="G368" s="344"/>
      <c r="H368" s="345" t="str">
        <f>IFERROR(VLOOKUP(Tabla1[[#This Row],[Código_Actividad]],'Formulario PPGR2'!$C$9:$D$1048576,2,FALSE),"")</f>
        <v/>
      </c>
      <c r="I368" s="346" t="str">
        <f>IFERROR(VLOOKUP(Tabla1[[#This Row],[Código_Actividad]],Tabla2[[Código]:[Total de Acciones ]],15,FALSE),"")</f>
        <v/>
      </c>
      <c r="J368" s="347" t="s">
        <v>1967</v>
      </c>
      <c r="K368" s="348"/>
      <c r="L368" s="349"/>
      <c r="M368" s="348" t="s">
        <v>1904</v>
      </c>
      <c r="N368" s="353">
        <v>4</v>
      </c>
      <c r="O368" s="199">
        <v>1475</v>
      </c>
      <c r="P368" s="200">
        <f t="shared" si="0"/>
        <v>5900</v>
      </c>
      <c r="Q368" s="351"/>
      <c r="R368" s="347"/>
      <c r="S368" s="56"/>
      <c r="T368" s="56"/>
    </row>
    <row r="369" spans="2:20" x14ac:dyDescent="0.25">
      <c r="B369" s="343" t="str">
        <f>IF(Tabla1[[#This Row],[Código_Actividad]]="","",CONCATENATE(Tabla1[[#This Row],[POA]],".",Tabla1[[#This Row],[SRS]],".",Tabla1[[#This Row],[AREA]],".",Tabla1[[#This Row],[TIPO]]))</f>
        <v/>
      </c>
      <c r="C369" s="343" t="str">
        <f>IF(Tabla1[[#This Row],[Código_Actividad]]="","",'Formulario PPGR1'!#REF!)</f>
        <v/>
      </c>
      <c r="D369" s="343" t="str">
        <f>IF(Tabla1[[#This Row],[Código_Actividad]]="","",'Formulario PPGR1'!#REF!)</f>
        <v/>
      </c>
      <c r="E369" s="343" t="str">
        <f>IF(Tabla1[[#This Row],[Código_Actividad]]="","",'Formulario PPGR1'!#REF!)</f>
        <v/>
      </c>
      <c r="F369" s="343" t="str">
        <f>IF(Tabla1[[#This Row],[Código_Actividad]]="","",'Formulario PPGR1'!#REF!)</f>
        <v/>
      </c>
      <c r="G369" s="344"/>
      <c r="H369" s="345" t="str">
        <f>IFERROR(VLOOKUP(Tabla1[[#This Row],[Código_Actividad]],'Formulario PPGR2'!$C$9:$D$1048576,2,FALSE),"")</f>
        <v/>
      </c>
      <c r="I369" s="346" t="str">
        <f>IFERROR(VLOOKUP(Tabla1[[#This Row],[Código_Actividad]],Tabla2[[Código]:[Total de Acciones ]],15,FALSE),"")</f>
        <v/>
      </c>
      <c r="J369" s="347" t="s">
        <v>1968</v>
      </c>
      <c r="K369" s="348"/>
      <c r="L369" s="349"/>
      <c r="M369" s="348" t="s">
        <v>1904</v>
      </c>
      <c r="N369" s="353">
        <v>2</v>
      </c>
      <c r="O369" s="199">
        <v>875</v>
      </c>
      <c r="P369" s="200">
        <f t="shared" si="0"/>
        <v>1750</v>
      </c>
      <c r="Q369" s="351"/>
      <c r="R369" s="347"/>
      <c r="S369" s="56"/>
      <c r="T369" s="56"/>
    </row>
    <row r="370" spans="2:20" x14ac:dyDescent="0.25">
      <c r="B370" s="343" t="str">
        <f>IF(Tabla1[[#This Row],[Código_Actividad]]="","",CONCATENATE(Tabla1[[#This Row],[POA]],".",Tabla1[[#This Row],[SRS]],".",Tabla1[[#This Row],[AREA]],".",Tabla1[[#This Row],[TIPO]]))</f>
        <v/>
      </c>
      <c r="C370" s="343" t="str">
        <f>IF(Tabla1[[#This Row],[Código_Actividad]]="","",'Formulario PPGR1'!#REF!)</f>
        <v/>
      </c>
      <c r="D370" s="343" t="str">
        <f>IF(Tabla1[[#This Row],[Código_Actividad]]="","",'Formulario PPGR1'!#REF!)</f>
        <v/>
      </c>
      <c r="E370" s="343" t="str">
        <f>IF(Tabla1[[#This Row],[Código_Actividad]]="","",'Formulario PPGR1'!#REF!)</f>
        <v/>
      </c>
      <c r="F370" s="343" t="str">
        <f>IF(Tabla1[[#This Row],[Código_Actividad]]="","",'Formulario PPGR1'!#REF!)</f>
        <v/>
      </c>
      <c r="G370" s="344"/>
      <c r="H370" s="345" t="str">
        <f>IFERROR(VLOOKUP(Tabla1[[#This Row],[Código_Actividad]],'Formulario PPGR2'!$C$9:$D$1048576,2,FALSE),"")</f>
        <v/>
      </c>
      <c r="I370" s="346" t="str">
        <f>IFERROR(VLOOKUP(Tabla1[[#This Row],[Código_Actividad]],Tabla2[[Código]:[Total de Acciones ]],15,FALSE),"")</f>
        <v/>
      </c>
      <c r="J370" s="347" t="s">
        <v>1969</v>
      </c>
      <c r="K370" s="348"/>
      <c r="L370" s="349"/>
      <c r="M370" s="348" t="s">
        <v>1904</v>
      </c>
      <c r="N370" s="353">
        <v>2</v>
      </c>
      <c r="O370" s="199">
        <v>1850</v>
      </c>
      <c r="P370" s="200">
        <f t="shared" si="0"/>
        <v>3700</v>
      </c>
      <c r="Q370" s="351"/>
      <c r="R370" s="347"/>
      <c r="S370" s="56"/>
      <c r="T370" s="56"/>
    </row>
    <row r="371" spans="2:20" x14ac:dyDescent="0.25">
      <c r="B371" s="343" t="str">
        <f>IF(Tabla1[[#This Row],[Código_Actividad]]="","",CONCATENATE(Tabla1[[#This Row],[POA]],".",Tabla1[[#This Row],[SRS]],".",Tabla1[[#This Row],[AREA]],".",Tabla1[[#This Row],[TIPO]]))</f>
        <v/>
      </c>
      <c r="C371" s="343" t="str">
        <f>IF(Tabla1[[#This Row],[Código_Actividad]]="","",'Formulario PPGR1'!#REF!)</f>
        <v/>
      </c>
      <c r="D371" s="343" t="str">
        <f>IF(Tabla1[[#This Row],[Código_Actividad]]="","",'Formulario PPGR1'!#REF!)</f>
        <v/>
      </c>
      <c r="E371" s="343" t="str">
        <f>IF(Tabla1[[#This Row],[Código_Actividad]]="","",'Formulario PPGR1'!#REF!)</f>
        <v/>
      </c>
      <c r="F371" s="343" t="str">
        <f>IF(Tabla1[[#This Row],[Código_Actividad]]="","",'Formulario PPGR1'!#REF!)</f>
        <v/>
      </c>
      <c r="G371" s="344"/>
      <c r="H371" s="345" t="str">
        <f>IFERROR(VLOOKUP(Tabla1[[#This Row],[Código_Actividad]],'Formulario PPGR2'!$C$9:$D$1048576,2,FALSE),"")</f>
        <v/>
      </c>
      <c r="I371" s="346" t="str">
        <f>IFERROR(VLOOKUP(Tabla1[[#This Row],[Código_Actividad]],Tabla2[[Código]:[Total de Acciones ]],15,FALSE),"")</f>
        <v/>
      </c>
      <c r="J371" s="347" t="s">
        <v>1970</v>
      </c>
      <c r="K371" s="348"/>
      <c r="L371" s="349"/>
      <c r="M371" s="348" t="s">
        <v>1904</v>
      </c>
      <c r="N371" s="353">
        <v>8</v>
      </c>
      <c r="O371" s="199">
        <v>135</v>
      </c>
      <c r="P371" s="200">
        <f t="shared" si="0"/>
        <v>1080</v>
      </c>
      <c r="Q371" s="351"/>
      <c r="R371" s="347"/>
      <c r="S371" s="56"/>
      <c r="T371" s="56"/>
    </row>
    <row r="372" spans="2:20" x14ac:dyDescent="0.25">
      <c r="B372" s="343" t="str">
        <f>IF(Tabla1[[#This Row],[Código_Actividad]]="","",CONCATENATE(Tabla1[[#This Row],[POA]],".",Tabla1[[#This Row],[SRS]],".",Tabla1[[#This Row],[AREA]],".",Tabla1[[#This Row],[TIPO]]))</f>
        <v/>
      </c>
      <c r="C372" s="343" t="str">
        <f>IF(Tabla1[[#This Row],[Código_Actividad]]="","",'Formulario PPGR1'!#REF!)</f>
        <v/>
      </c>
      <c r="D372" s="343" t="str">
        <f>IF(Tabla1[[#This Row],[Código_Actividad]]="","",'Formulario PPGR1'!#REF!)</f>
        <v/>
      </c>
      <c r="E372" s="343" t="str">
        <f>IF(Tabla1[[#This Row],[Código_Actividad]]="","",'Formulario PPGR1'!#REF!)</f>
        <v/>
      </c>
      <c r="F372" s="343" t="str">
        <f>IF(Tabla1[[#This Row],[Código_Actividad]]="","",'Formulario PPGR1'!#REF!)</f>
        <v/>
      </c>
      <c r="G372" s="344"/>
      <c r="H372" s="345" t="str">
        <f>IFERROR(VLOOKUP(Tabla1[[#This Row],[Código_Actividad]],'Formulario PPGR2'!$C$9:$D$1048576,2,FALSE),"")</f>
        <v/>
      </c>
      <c r="I372" s="346" t="str">
        <f>IFERROR(VLOOKUP(Tabla1[[#This Row],[Código_Actividad]],Tabla2[[Código]:[Total de Acciones ]],15,FALSE),"")</f>
        <v/>
      </c>
      <c r="J372" s="347" t="s">
        <v>1971</v>
      </c>
      <c r="K372" s="348"/>
      <c r="L372" s="349"/>
      <c r="M372" s="348" t="s">
        <v>1904</v>
      </c>
      <c r="N372" s="353">
        <v>16</v>
      </c>
      <c r="O372" s="199">
        <v>55</v>
      </c>
      <c r="P372" s="200">
        <f t="shared" si="0"/>
        <v>880</v>
      </c>
      <c r="Q372" s="351"/>
      <c r="R372" s="347"/>
      <c r="S372" s="56"/>
      <c r="T372" s="56"/>
    </row>
    <row r="373" spans="2:20" x14ac:dyDescent="0.25">
      <c r="B373" s="343" t="str">
        <f>IF(Tabla1[[#This Row],[Código_Actividad]]="","",CONCATENATE(Tabla1[[#This Row],[POA]],".",Tabla1[[#This Row],[SRS]],".",Tabla1[[#This Row],[AREA]],".",Tabla1[[#This Row],[TIPO]]))</f>
        <v/>
      </c>
      <c r="C373" s="343" t="str">
        <f>IF(Tabla1[[#This Row],[Código_Actividad]]="","",'Formulario PPGR1'!#REF!)</f>
        <v/>
      </c>
      <c r="D373" s="343" t="str">
        <f>IF(Tabla1[[#This Row],[Código_Actividad]]="","",'Formulario PPGR1'!#REF!)</f>
        <v/>
      </c>
      <c r="E373" s="343" t="str">
        <f>IF(Tabla1[[#This Row],[Código_Actividad]]="","",'Formulario PPGR1'!#REF!)</f>
        <v/>
      </c>
      <c r="F373" s="343" t="str">
        <f>IF(Tabla1[[#This Row],[Código_Actividad]]="","",'Formulario PPGR1'!#REF!)</f>
        <v/>
      </c>
      <c r="G373" s="344"/>
      <c r="H373" s="345" t="str">
        <f>IFERROR(VLOOKUP(Tabla1[[#This Row],[Código_Actividad]],'Formulario PPGR2'!$C$9:$D$1048576,2,FALSE),"")</f>
        <v/>
      </c>
      <c r="I373" s="346" t="str">
        <f>IFERROR(VLOOKUP(Tabla1[[#This Row],[Código_Actividad]],Tabla2[[Código]:[Total de Acciones ]],15,FALSE),"")</f>
        <v/>
      </c>
      <c r="J373" s="347" t="s">
        <v>1972</v>
      </c>
      <c r="K373" s="348"/>
      <c r="L373" s="349"/>
      <c r="M373" s="348" t="s">
        <v>1904</v>
      </c>
      <c r="N373" s="353">
        <v>2</v>
      </c>
      <c r="O373" s="199">
        <v>650</v>
      </c>
      <c r="P373" s="200">
        <f t="shared" si="0"/>
        <v>1300</v>
      </c>
      <c r="Q373" s="351"/>
      <c r="R373" s="347"/>
      <c r="S373" s="56"/>
      <c r="T373" s="56"/>
    </row>
    <row r="374" spans="2:20" x14ac:dyDescent="0.25">
      <c r="B374" s="343" t="str">
        <f>IF(Tabla1[[#This Row],[Código_Actividad]]="","",CONCATENATE(Tabla1[[#This Row],[POA]],".",Tabla1[[#This Row],[SRS]],".",Tabla1[[#This Row],[AREA]],".",Tabla1[[#This Row],[TIPO]]))</f>
        <v/>
      </c>
      <c r="C374" s="343" t="str">
        <f>IF(Tabla1[[#This Row],[Código_Actividad]]="","",'Formulario PPGR1'!#REF!)</f>
        <v/>
      </c>
      <c r="D374" s="343" t="str">
        <f>IF(Tabla1[[#This Row],[Código_Actividad]]="","",'Formulario PPGR1'!#REF!)</f>
        <v/>
      </c>
      <c r="E374" s="343" t="str">
        <f>IF(Tabla1[[#This Row],[Código_Actividad]]="","",'Formulario PPGR1'!#REF!)</f>
        <v/>
      </c>
      <c r="F374" s="343" t="str">
        <f>IF(Tabla1[[#This Row],[Código_Actividad]]="","",'Formulario PPGR1'!#REF!)</f>
        <v/>
      </c>
      <c r="G374" s="344"/>
      <c r="H374" s="345" t="str">
        <f>IFERROR(VLOOKUP(Tabla1[[#This Row],[Código_Actividad]],'Formulario PPGR2'!$C$9:$D$1048576,2,FALSE),"")</f>
        <v/>
      </c>
      <c r="I374" s="346" t="str">
        <f>IFERROR(VLOOKUP(Tabla1[[#This Row],[Código_Actividad]],Tabla2[[Código]:[Total de Acciones ]],15,FALSE),"")</f>
        <v/>
      </c>
      <c r="J374" s="347" t="s">
        <v>1973</v>
      </c>
      <c r="K374" s="348"/>
      <c r="L374" s="349"/>
      <c r="M374" s="348" t="s">
        <v>1904</v>
      </c>
      <c r="N374" s="353">
        <v>16</v>
      </c>
      <c r="O374" s="199">
        <v>40</v>
      </c>
      <c r="P374" s="200">
        <f t="shared" si="0"/>
        <v>640</v>
      </c>
      <c r="Q374" s="351"/>
      <c r="R374" s="347"/>
      <c r="S374" s="56"/>
      <c r="T374" s="56"/>
    </row>
    <row r="375" spans="2:20" x14ac:dyDescent="0.25">
      <c r="B375" s="343" t="str">
        <f>IF(Tabla1[[#This Row],[Código_Actividad]]="","",CONCATENATE(Tabla1[[#This Row],[POA]],".",Tabla1[[#This Row],[SRS]],".",Tabla1[[#This Row],[AREA]],".",Tabla1[[#This Row],[TIPO]]))</f>
        <v/>
      </c>
      <c r="C375" s="343" t="str">
        <f>IF(Tabla1[[#This Row],[Código_Actividad]]="","",'Formulario PPGR1'!#REF!)</f>
        <v/>
      </c>
      <c r="D375" s="343" t="str">
        <f>IF(Tabla1[[#This Row],[Código_Actividad]]="","",'Formulario PPGR1'!#REF!)</f>
        <v/>
      </c>
      <c r="E375" s="343" t="str">
        <f>IF(Tabla1[[#This Row],[Código_Actividad]]="","",'Formulario PPGR1'!#REF!)</f>
        <v/>
      </c>
      <c r="F375" s="343" t="str">
        <f>IF(Tabla1[[#This Row],[Código_Actividad]]="","",'Formulario PPGR1'!#REF!)</f>
        <v/>
      </c>
      <c r="G375" s="344"/>
      <c r="H375" s="345" t="str">
        <f>IFERROR(VLOOKUP(Tabla1[[#This Row],[Código_Actividad]],'Formulario PPGR2'!$C$9:$D$1048576,2,FALSE),"")</f>
        <v/>
      </c>
      <c r="I375" s="346" t="str">
        <f>IFERROR(VLOOKUP(Tabla1[[#This Row],[Código_Actividad]],Tabla2[[Código]:[Total de Acciones ]],15,FALSE),"")</f>
        <v/>
      </c>
      <c r="J375" s="347" t="s">
        <v>1974</v>
      </c>
      <c r="K375" s="348"/>
      <c r="L375" s="349"/>
      <c r="M375" s="348" t="s">
        <v>1904</v>
      </c>
      <c r="N375" s="353">
        <v>4</v>
      </c>
      <c r="O375" s="199">
        <v>780</v>
      </c>
      <c r="P375" s="200">
        <f t="shared" si="0"/>
        <v>3120</v>
      </c>
      <c r="Q375" s="351"/>
      <c r="R375" s="347"/>
      <c r="S375" s="56"/>
      <c r="T375" s="56"/>
    </row>
    <row r="376" spans="2:20" x14ac:dyDescent="0.25">
      <c r="B376" s="343" t="str">
        <f>IF(Tabla1[[#This Row],[Código_Actividad]]="","",CONCATENATE(Tabla1[[#This Row],[POA]],".",Tabla1[[#This Row],[SRS]],".",Tabla1[[#This Row],[AREA]],".",Tabla1[[#This Row],[TIPO]]))</f>
        <v/>
      </c>
      <c r="C376" s="343" t="str">
        <f>IF(Tabla1[[#This Row],[Código_Actividad]]="","",'Formulario PPGR1'!#REF!)</f>
        <v/>
      </c>
      <c r="D376" s="343" t="str">
        <f>IF(Tabla1[[#This Row],[Código_Actividad]]="","",'Formulario PPGR1'!#REF!)</f>
        <v/>
      </c>
      <c r="E376" s="343" t="str">
        <f>IF(Tabla1[[#This Row],[Código_Actividad]]="","",'Formulario PPGR1'!#REF!)</f>
        <v/>
      </c>
      <c r="F376" s="343" t="str">
        <f>IF(Tabla1[[#This Row],[Código_Actividad]]="","",'Formulario PPGR1'!#REF!)</f>
        <v/>
      </c>
      <c r="G376" s="344"/>
      <c r="H376" s="345" t="str">
        <f>IFERROR(VLOOKUP(Tabla1[[#This Row],[Código_Actividad]],'Formulario PPGR2'!$C$9:$D$1048576,2,FALSE),"")</f>
        <v/>
      </c>
      <c r="I376" s="346" t="str">
        <f>IFERROR(VLOOKUP(Tabla1[[#This Row],[Código_Actividad]],Tabla2[[Código]:[Total de Acciones ]],15,FALSE),"")</f>
        <v/>
      </c>
      <c r="J376" s="347" t="s">
        <v>1975</v>
      </c>
      <c r="K376" s="348"/>
      <c r="L376" s="349"/>
      <c r="M376" s="348" t="s">
        <v>1904</v>
      </c>
      <c r="N376" s="353">
        <v>8</v>
      </c>
      <c r="O376" s="199">
        <v>150</v>
      </c>
      <c r="P376" s="200">
        <f t="shared" si="0"/>
        <v>1200</v>
      </c>
      <c r="Q376" s="351"/>
      <c r="R376" s="347"/>
      <c r="S376" s="56"/>
      <c r="T376" s="56"/>
    </row>
    <row r="377" spans="2:20" x14ac:dyDescent="0.25">
      <c r="B377" s="343" t="str">
        <f>IF(Tabla1[[#This Row],[Código_Actividad]]="","",CONCATENATE(Tabla1[[#This Row],[POA]],".",Tabla1[[#This Row],[SRS]],".",Tabla1[[#This Row],[AREA]],".",Tabla1[[#This Row],[TIPO]]))</f>
        <v/>
      </c>
      <c r="C377" s="343" t="str">
        <f>IF(Tabla1[[#This Row],[Código_Actividad]]="","",'Formulario PPGR1'!#REF!)</f>
        <v/>
      </c>
      <c r="D377" s="343" t="str">
        <f>IF(Tabla1[[#This Row],[Código_Actividad]]="","",'Formulario PPGR1'!#REF!)</f>
        <v/>
      </c>
      <c r="E377" s="343" t="str">
        <f>IF(Tabla1[[#This Row],[Código_Actividad]]="","",'Formulario PPGR1'!#REF!)</f>
        <v/>
      </c>
      <c r="F377" s="343" t="str">
        <f>IF(Tabla1[[#This Row],[Código_Actividad]]="","",'Formulario PPGR1'!#REF!)</f>
        <v/>
      </c>
      <c r="G377" s="344"/>
      <c r="H377" s="345" t="str">
        <f>IFERROR(VLOOKUP(Tabla1[[#This Row],[Código_Actividad]],'Formulario PPGR2'!$C$9:$D$1048576,2,FALSE),"")</f>
        <v/>
      </c>
      <c r="I377" s="346" t="str">
        <f>IFERROR(VLOOKUP(Tabla1[[#This Row],[Código_Actividad]],Tabla2[[Código]:[Total de Acciones ]],15,FALSE),"")</f>
        <v/>
      </c>
      <c r="J377" s="347" t="s">
        <v>1976</v>
      </c>
      <c r="K377" s="348"/>
      <c r="L377" s="349"/>
      <c r="M377" s="348" t="s">
        <v>1904</v>
      </c>
      <c r="N377" s="353">
        <v>1</v>
      </c>
      <c r="O377" s="199">
        <v>650</v>
      </c>
      <c r="P377" s="200">
        <f t="shared" si="0"/>
        <v>650</v>
      </c>
      <c r="Q377" s="351"/>
      <c r="R377" s="347"/>
      <c r="S377" s="56"/>
      <c r="T377" s="56"/>
    </row>
    <row r="378" spans="2:20" x14ac:dyDescent="0.25">
      <c r="B378" s="343" t="str">
        <f>IF(Tabla1[[#This Row],[Código_Actividad]]="","",CONCATENATE(Tabla1[[#This Row],[POA]],".",Tabla1[[#This Row],[SRS]],".",Tabla1[[#This Row],[AREA]],".",Tabla1[[#This Row],[TIPO]]))</f>
        <v/>
      </c>
      <c r="C378" s="343" t="str">
        <f>IF(Tabla1[[#This Row],[Código_Actividad]]="","",'Formulario PPGR1'!#REF!)</f>
        <v/>
      </c>
      <c r="D378" s="343" t="str">
        <f>IF(Tabla1[[#This Row],[Código_Actividad]]="","",'Formulario PPGR1'!#REF!)</f>
        <v/>
      </c>
      <c r="E378" s="343" t="str">
        <f>IF(Tabla1[[#This Row],[Código_Actividad]]="","",'Formulario PPGR1'!#REF!)</f>
        <v/>
      </c>
      <c r="F378" s="343" t="str">
        <f>IF(Tabla1[[#This Row],[Código_Actividad]]="","",'Formulario PPGR1'!#REF!)</f>
        <v/>
      </c>
      <c r="G378" s="344"/>
      <c r="H378" s="345" t="str">
        <f>IFERROR(VLOOKUP(Tabla1[[#This Row],[Código_Actividad]],'Formulario PPGR2'!$C$9:$D$1048576,2,FALSE),"")</f>
        <v/>
      </c>
      <c r="I378" s="346" t="str">
        <f>IFERROR(VLOOKUP(Tabla1[[#This Row],[Código_Actividad]],Tabla2[[Código]:[Total de Acciones ]],15,FALSE),"")</f>
        <v/>
      </c>
      <c r="J378" s="347" t="s">
        <v>1977</v>
      </c>
      <c r="K378" s="348"/>
      <c r="L378" s="349"/>
      <c r="M378" s="348" t="s">
        <v>1904</v>
      </c>
      <c r="N378" s="353">
        <v>1</v>
      </c>
      <c r="O378" s="199">
        <v>1400</v>
      </c>
      <c r="P378" s="200">
        <f t="shared" si="0"/>
        <v>1400</v>
      </c>
      <c r="Q378" s="351"/>
      <c r="R378" s="347"/>
      <c r="S378" s="56"/>
      <c r="T378" s="56"/>
    </row>
    <row r="379" spans="2:20" x14ac:dyDescent="0.25">
      <c r="B379" s="343" t="str">
        <f>IF(Tabla1[[#This Row],[Código_Actividad]]="","",CONCATENATE(Tabla1[[#This Row],[POA]],".",Tabla1[[#This Row],[SRS]],".",Tabla1[[#This Row],[AREA]],".",Tabla1[[#This Row],[TIPO]]))</f>
        <v/>
      </c>
      <c r="C379" s="343" t="str">
        <f>IF(Tabla1[[#This Row],[Código_Actividad]]="","",'Formulario PPGR1'!#REF!)</f>
        <v/>
      </c>
      <c r="D379" s="343" t="str">
        <f>IF(Tabla1[[#This Row],[Código_Actividad]]="","",'Formulario PPGR1'!#REF!)</f>
        <v/>
      </c>
      <c r="E379" s="343" t="str">
        <f>IF(Tabla1[[#This Row],[Código_Actividad]]="","",'Formulario PPGR1'!#REF!)</f>
        <v/>
      </c>
      <c r="F379" s="343" t="str">
        <f>IF(Tabla1[[#This Row],[Código_Actividad]]="","",'Formulario PPGR1'!#REF!)</f>
        <v/>
      </c>
      <c r="G379" s="344"/>
      <c r="H379" s="345" t="str">
        <f>IFERROR(VLOOKUP(Tabla1[[#This Row],[Código_Actividad]],'Formulario PPGR2'!$C$9:$D$1048576,2,FALSE),"")</f>
        <v/>
      </c>
      <c r="I379" s="346" t="str">
        <f>IFERROR(VLOOKUP(Tabla1[[#This Row],[Código_Actividad]],Tabla2[[Código]:[Total de Acciones ]],15,FALSE),"")</f>
        <v/>
      </c>
      <c r="J379" s="347" t="s">
        <v>1978</v>
      </c>
      <c r="K379" s="348"/>
      <c r="L379" s="349"/>
      <c r="M379" s="348" t="s">
        <v>1904</v>
      </c>
      <c r="N379" s="353">
        <v>4</v>
      </c>
      <c r="O379" s="199">
        <v>838</v>
      </c>
      <c r="P379" s="200">
        <f t="shared" si="0"/>
        <v>3352</v>
      </c>
      <c r="Q379" s="351"/>
      <c r="R379" s="347"/>
      <c r="S379" s="56"/>
      <c r="T379" s="56"/>
    </row>
    <row r="380" spans="2:20" x14ac:dyDescent="0.25">
      <c r="B380" s="343" t="str">
        <f>IF(Tabla1[[#This Row],[Código_Actividad]]="","",CONCATENATE(Tabla1[[#This Row],[POA]],".",Tabla1[[#This Row],[SRS]],".",Tabla1[[#This Row],[AREA]],".",Tabla1[[#This Row],[TIPO]]))</f>
        <v/>
      </c>
      <c r="C380" s="343" t="str">
        <f>IF(Tabla1[[#This Row],[Código_Actividad]]="","",'Formulario PPGR1'!#REF!)</f>
        <v/>
      </c>
      <c r="D380" s="343" t="str">
        <f>IF(Tabla1[[#This Row],[Código_Actividad]]="","",'Formulario PPGR1'!#REF!)</f>
        <v/>
      </c>
      <c r="E380" s="343" t="str">
        <f>IF(Tabla1[[#This Row],[Código_Actividad]]="","",'Formulario PPGR1'!#REF!)</f>
        <v/>
      </c>
      <c r="F380" s="343" t="str">
        <f>IF(Tabla1[[#This Row],[Código_Actividad]]="","",'Formulario PPGR1'!#REF!)</f>
        <v/>
      </c>
      <c r="G380" s="344"/>
      <c r="H380" s="345" t="str">
        <f>IFERROR(VLOOKUP(Tabla1[[#This Row],[Código_Actividad]],'Formulario PPGR2'!$C$9:$D$1048576,2,FALSE),"")</f>
        <v/>
      </c>
      <c r="I380" s="346" t="str">
        <f>IFERROR(VLOOKUP(Tabla1[[#This Row],[Código_Actividad]],Tabla2[[Código]:[Total de Acciones ]],15,FALSE),"")</f>
        <v/>
      </c>
      <c r="J380" s="347" t="s">
        <v>1979</v>
      </c>
      <c r="K380" s="348"/>
      <c r="L380" s="349"/>
      <c r="M380" s="348" t="s">
        <v>1904</v>
      </c>
      <c r="N380" s="353">
        <v>30</v>
      </c>
      <c r="O380" s="199">
        <v>112</v>
      </c>
      <c r="P380" s="200">
        <f t="shared" si="0"/>
        <v>3360</v>
      </c>
      <c r="Q380" s="351"/>
      <c r="R380" s="347"/>
      <c r="S380" s="56"/>
      <c r="T380" s="56"/>
    </row>
    <row r="381" spans="2:20" x14ac:dyDescent="0.25">
      <c r="B381" s="343" t="str">
        <f>IF(Tabla1[[#This Row],[Código_Actividad]]="","",CONCATENATE(Tabla1[[#This Row],[POA]],".",Tabla1[[#This Row],[SRS]],".",Tabla1[[#This Row],[AREA]],".",Tabla1[[#This Row],[TIPO]]))</f>
        <v/>
      </c>
      <c r="C381" s="343" t="str">
        <f>IF(Tabla1[[#This Row],[Código_Actividad]]="","",'Formulario PPGR1'!#REF!)</f>
        <v/>
      </c>
      <c r="D381" s="343" t="str">
        <f>IF(Tabla1[[#This Row],[Código_Actividad]]="","",'Formulario PPGR1'!#REF!)</f>
        <v/>
      </c>
      <c r="E381" s="343" t="str">
        <f>IF(Tabla1[[#This Row],[Código_Actividad]]="","",'Formulario PPGR1'!#REF!)</f>
        <v/>
      </c>
      <c r="F381" s="343" t="str">
        <f>IF(Tabla1[[#This Row],[Código_Actividad]]="","",'Formulario PPGR1'!#REF!)</f>
        <v/>
      </c>
      <c r="G381" s="344"/>
      <c r="H381" s="345" t="str">
        <f>IFERROR(VLOOKUP(Tabla1[[#This Row],[Código_Actividad]],'Formulario PPGR2'!$C$9:$D$1048576,2,FALSE),"")</f>
        <v/>
      </c>
      <c r="I381" s="346" t="str">
        <f>IFERROR(VLOOKUP(Tabla1[[#This Row],[Código_Actividad]],Tabla2[[Código]:[Total de Acciones ]],15,FALSE),"")</f>
        <v/>
      </c>
      <c r="J381" s="347" t="s">
        <v>1980</v>
      </c>
      <c r="K381" s="348"/>
      <c r="L381" s="349"/>
      <c r="M381" s="348" t="s">
        <v>1904</v>
      </c>
      <c r="N381" s="353">
        <v>4</v>
      </c>
      <c r="O381" s="199">
        <v>850</v>
      </c>
      <c r="P381" s="200">
        <f t="shared" si="0"/>
        <v>3400</v>
      </c>
      <c r="Q381" s="351"/>
      <c r="R381" s="347"/>
      <c r="S381" s="56"/>
      <c r="T381" s="56"/>
    </row>
    <row r="382" spans="2:20" x14ac:dyDescent="0.25">
      <c r="B382" s="343" t="str">
        <f>IF(Tabla1[[#This Row],[Código_Actividad]]="","",CONCATENATE(Tabla1[[#This Row],[POA]],".",Tabla1[[#This Row],[SRS]],".",Tabla1[[#This Row],[AREA]],".",Tabla1[[#This Row],[TIPO]]))</f>
        <v/>
      </c>
      <c r="C382" s="343" t="str">
        <f>IF(Tabla1[[#This Row],[Código_Actividad]]="","",'Formulario PPGR1'!#REF!)</f>
        <v/>
      </c>
      <c r="D382" s="343" t="str">
        <f>IF(Tabla1[[#This Row],[Código_Actividad]]="","",'Formulario PPGR1'!#REF!)</f>
        <v/>
      </c>
      <c r="E382" s="343" t="str">
        <f>IF(Tabla1[[#This Row],[Código_Actividad]]="","",'Formulario PPGR1'!#REF!)</f>
        <v/>
      </c>
      <c r="F382" s="343" t="str">
        <f>IF(Tabla1[[#This Row],[Código_Actividad]]="","",'Formulario PPGR1'!#REF!)</f>
        <v/>
      </c>
      <c r="G382" s="344"/>
      <c r="H382" s="345" t="str">
        <f>IFERROR(VLOOKUP(Tabla1[[#This Row],[Código_Actividad]],'Formulario PPGR2'!$C$9:$D$1048576,2,FALSE),"")</f>
        <v/>
      </c>
      <c r="I382" s="346" t="str">
        <f>IFERROR(VLOOKUP(Tabla1[[#This Row],[Código_Actividad]],Tabla2[[Código]:[Total de Acciones ]],15,FALSE),"")</f>
        <v/>
      </c>
      <c r="J382" s="347" t="s">
        <v>1981</v>
      </c>
      <c r="K382" s="348"/>
      <c r="L382" s="349"/>
      <c r="M382" s="348" t="s">
        <v>1904</v>
      </c>
      <c r="N382" s="353">
        <v>4</v>
      </c>
      <c r="O382" s="199">
        <v>205</v>
      </c>
      <c r="P382" s="200">
        <f t="shared" si="0"/>
        <v>820</v>
      </c>
      <c r="Q382" s="351"/>
      <c r="R382" s="347"/>
      <c r="S382" s="56"/>
      <c r="T382" s="56"/>
    </row>
    <row r="383" spans="2:20" x14ac:dyDescent="0.25">
      <c r="B383" s="343" t="str">
        <f>IF(Tabla1[[#This Row],[Código_Actividad]]="","",CONCATENATE(Tabla1[[#This Row],[POA]],".",Tabla1[[#This Row],[SRS]],".",Tabla1[[#This Row],[AREA]],".",Tabla1[[#This Row],[TIPO]]))</f>
        <v/>
      </c>
      <c r="C383" s="343" t="str">
        <f>IF(Tabla1[[#This Row],[Código_Actividad]]="","",'Formulario PPGR1'!#REF!)</f>
        <v/>
      </c>
      <c r="D383" s="343" t="str">
        <f>IF(Tabla1[[#This Row],[Código_Actividad]]="","",'Formulario PPGR1'!#REF!)</f>
        <v/>
      </c>
      <c r="E383" s="343" t="str">
        <f>IF(Tabla1[[#This Row],[Código_Actividad]]="","",'Formulario PPGR1'!#REF!)</f>
        <v/>
      </c>
      <c r="F383" s="343" t="str">
        <f>IF(Tabla1[[#This Row],[Código_Actividad]]="","",'Formulario PPGR1'!#REF!)</f>
        <v/>
      </c>
      <c r="G383" s="344"/>
      <c r="H383" s="345" t="str">
        <f>IFERROR(VLOOKUP(Tabla1[[#This Row],[Código_Actividad]],'Formulario PPGR2'!$C$9:$D$1048576,2,FALSE),"")</f>
        <v/>
      </c>
      <c r="I383" s="346" t="str">
        <f>IFERROR(VLOOKUP(Tabla1[[#This Row],[Código_Actividad]],Tabla2[[Código]:[Total de Acciones ]],15,FALSE),"")</f>
        <v/>
      </c>
      <c r="J383" s="347" t="s">
        <v>1982</v>
      </c>
      <c r="K383" s="348"/>
      <c r="L383" s="349"/>
      <c r="M383" s="348" t="s">
        <v>1904</v>
      </c>
      <c r="N383" s="353">
        <v>3</v>
      </c>
      <c r="O383" s="199">
        <v>1947</v>
      </c>
      <c r="P383" s="200">
        <f t="shared" si="0"/>
        <v>5841</v>
      </c>
      <c r="Q383" s="351" t="s">
        <v>2118</v>
      </c>
      <c r="R383" s="347" t="s">
        <v>925</v>
      </c>
      <c r="S383" s="56"/>
      <c r="T383" s="56"/>
    </row>
    <row r="384" spans="2:20" x14ac:dyDescent="0.25">
      <c r="B384" s="343" t="str">
        <f>IF(Tabla1[[#This Row],[Código_Actividad]]="","",CONCATENATE(Tabla1[[#This Row],[POA]],".",Tabla1[[#This Row],[SRS]],".",Tabla1[[#This Row],[AREA]],".",Tabla1[[#This Row],[TIPO]]))</f>
        <v/>
      </c>
      <c r="C384" s="343" t="str">
        <f>IF(Tabla1[[#This Row],[Código_Actividad]]="","",'Formulario PPGR1'!#REF!)</f>
        <v/>
      </c>
      <c r="D384" s="343" t="str">
        <f>IF(Tabla1[[#This Row],[Código_Actividad]]="","",'Formulario PPGR1'!#REF!)</f>
        <v/>
      </c>
      <c r="E384" s="343" t="str">
        <f>IF(Tabla1[[#This Row],[Código_Actividad]]="","",'Formulario PPGR1'!#REF!)</f>
        <v/>
      </c>
      <c r="F384" s="343" t="str">
        <f>IF(Tabla1[[#This Row],[Código_Actividad]]="","",'Formulario PPGR1'!#REF!)</f>
        <v/>
      </c>
      <c r="G384" s="344"/>
      <c r="H384" s="345" t="str">
        <f>IFERROR(VLOOKUP(Tabla1[[#This Row],[Código_Actividad]],'Formulario PPGR2'!$C$9:$D$1048576,2,FALSE),"")</f>
        <v/>
      </c>
      <c r="I384" s="346" t="str">
        <f>IFERROR(VLOOKUP(Tabla1[[#This Row],[Código_Actividad]],Tabla2[[Código]:[Total de Acciones ]],15,FALSE),"")</f>
        <v/>
      </c>
      <c r="J384" s="347" t="s">
        <v>1983</v>
      </c>
      <c r="K384" s="348"/>
      <c r="L384" s="349"/>
      <c r="M384" s="348" t="s">
        <v>1904</v>
      </c>
      <c r="N384" s="353">
        <v>3</v>
      </c>
      <c r="O384" s="199">
        <v>3750</v>
      </c>
      <c r="P384" s="200">
        <f t="shared" si="0"/>
        <v>11250</v>
      </c>
      <c r="Q384" s="351"/>
      <c r="R384" s="347"/>
      <c r="S384" s="56"/>
      <c r="T384" s="56"/>
    </row>
    <row r="385" spans="2:20" x14ac:dyDescent="0.25">
      <c r="B385" s="343" t="str">
        <f>IF(Tabla1[[#This Row],[Código_Actividad]]="","",CONCATENATE(Tabla1[[#This Row],[POA]],".",Tabla1[[#This Row],[SRS]],".",Tabla1[[#This Row],[AREA]],".",Tabla1[[#This Row],[TIPO]]))</f>
        <v/>
      </c>
      <c r="C385" s="343" t="str">
        <f>IF(Tabla1[[#This Row],[Código_Actividad]]="","",'Formulario PPGR1'!#REF!)</f>
        <v/>
      </c>
      <c r="D385" s="343" t="str">
        <f>IF(Tabla1[[#This Row],[Código_Actividad]]="","",'Formulario PPGR1'!#REF!)</f>
        <v/>
      </c>
      <c r="E385" s="343" t="str">
        <f>IF(Tabla1[[#This Row],[Código_Actividad]]="","",'Formulario PPGR1'!#REF!)</f>
        <v/>
      </c>
      <c r="F385" s="343" t="str">
        <f>IF(Tabla1[[#This Row],[Código_Actividad]]="","",'Formulario PPGR1'!#REF!)</f>
        <v/>
      </c>
      <c r="G385" s="344"/>
      <c r="H385" s="345" t="str">
        <f>IFERROR(VLOOKUP(Tabla1[[#This Row],[Código_Actividad]],'Formulario PPGR2'!$C$9:$D$1048576,2,FALSE),"")</f>
        <v/>
      </c>
      <c r="I385" s="346" t="str">
        <f>IFERROR(VLOOKUP(Tabla1[[#This Row],[Código_Actividad]],Tabla2[[Código]:[Total de Acciones ]],15,FALSE),"")</f>
        <v/>
      </c>
      <c r="J385" s="347" t="s">
        <v>1984</v>
      </c>
      <c r="K385" s="348"/>
      <c r="L385" s="349"/>
      <c r="M385" s="348" t="s">
        <v>1904</v>
      </c>
      <c r="N385" s="353">
        <v>20</v>
      </c>
      <c r="O385" s="199">
        <v>35</v>
      </c>
      <c r="P385" s="200">
        <f t="shared" si="0"/>
        <v>700</v>
      </c>
      <c r="Q385" s="351"/>
      <c r="R385" s="347"/>
      <c r="S385" s="56"/>
      <c r="T385" s="56"/>
    </row>
    <row r="386" spans="2:20" x14ac:dyDescent="0.25">
      <c r="B386" s="343" t="str">
        <f>IF(Tabla1[[#This Row],[Código_Actividad]]="","",CONCATENATE(Tabla1[[#This Row],[POA]],".",Tabla1[[#This Row],[SRS]],".",Tabla1[[#This Row],[AREA]],".",Tabla1[[#This Row],[TIPO]]))</f>
        <v/>
      </c>
      <c r="C386" s="343" t="str">
        <f>IF(Tabla1[[#This Row],[Código_Actividad]]="","",'Formulario PPGR1'!#REF!)</f>
        <v/>
      </c>
      <c r="D386" s="343" t="str">
        <f>IF(Tabla1[[#This Row],[Código_Actividad]]="","",'Formulario PPGR1'!#REF!)</f>
        <v/>
      </c>
      <c r="E386" s="343" t="str">
        <f>IF(Tabla1[[#This Row],[Código_Actividad]]="","",'Formulario PPGR1'!#REF!)</f>
        <v/>
      </c>
      <c r="F386" s="343" t="str">
        <f>IF(Tabla1[[#This Row],[Código_Actividad]]="","",'Formulario PPGR1'!#REF!)</f>
        <v/>
      </c>
      <c r="G386" s="344"/>
      <c r="H386" s="345" t="str">
        <f>IFERROR(VLOOKUP(Tabla1[[#This Row],[Código_Actividad]],'Formulario PPGR2'!$C$9:$D$1048576,2,FALSE),"")</f>
        <v/>
      </c>
      <c r="I386" s="346" t="str">
        <f>IFERROR(VLOOKUP(Tabla1[[#This Row],[Código_Actividad]],Tabla2[[Código]:[Total de Acciones ]],15,FALSE),"")</f>
        <v/>
      </c>
      <c r="J386" s="347" t="s">
        <v>1985</v>
      </c>
      <c r="K386" s="348"/>
      <c r="L386" s="349"/>
      <c r="M386" s="348" t="s">
        <v>1904</v>
      </c>
      <c r="N386" s="353">
        <v>20</v>
      </c>
      <c r="O386" s="199">
        <v>95</v>
      </c>
      <c r="P386" s="200">
        <f t="shared" si="0"/>
        <v>1900</v>
      </c>
      <c r="Q386" s="351"/>
      <c r="R386" s="347"/>
      <c r="S386" s="56"/>
      <c r="T386" s="56"/>
    </row>
    <row r="387" spans="2:20" x14ac:dyDescent="0.25">
      <c r="B387" s="343" t="str">
        <f>IF(Tabla1[[#This Row],[Código_Actividad]]="","",CONCATENATE(Tabla1[[#This Row],[POA]],".",Tabla1[[#This Row],[SRS]],".",Tabla1[[#This Row],[AREA]],".",Tabla1[[#This Row],[TIPO]]))</f>
        <v/>
      </c>
      <c r="C387" s="343" t="str">
        <f>IF(Tabla1[[#This Row],[Código_Actividad]]="","",'Formulario PPGR1'!#REF!)</f>
        <v/>
      </c>
      <c r="D387" s="343" t="str">
        <f>IF(Tabla1[[#This Row],[Código_Actividad]]="","",'Formulario PPGR1'!#REF!)</f>
        <v/>
      </c>
      <c r="E387" s="343" t="str">
        <f>IF(Tabla1[[#This Row],[Código_Actividad]]="","",'Formulario PPGR1'!#REF!)</f>
        <v/>
      </c>
      <c r="F387" s="343" t="str">
        <f>IF(Tabla1[[#This Row],[Código_Actividad]]="","",'Formulario PPGR1'!#REF!)</f>
        <v/>
      </c>
      <c r="G387" s="344"/>
      <c r="H387" s="345" t="str">
        <f>IFERROR(VLOOKUP(Tabla1[[#This Row],[Código_Actividad]],'Formulario PPGR2'!$C$9:$D$1048576,2,FALSE),"")</f>
        <v/>
      </c>
      <c r="I387" s="346" t="str">
        <f>IFERROR(VLOOKUP(Tabla1[[#This Row],[Código_Actividad]],Tabla2[[Código]:[Total de Acciones ]],15,FALSE),"")</f>
        <v/>
      </c>
      <c r="J387" s="347" t="s">
        <v>1986</v>
      </c>
      <c r="K387" s="348"/>
      <c r="L387" s="349"/>
      <c r="M387" s="348" t="s">
        <v>1904</v>
      </c>
      <c r="N387" s="353">
        <v>20</v>
      </c>
      <c r="O387" s="199">
        <v>95</v>
      </c>
      <c r="P387" s="200">
        <f t="shared" si="0"/>
        <v>1900</v>
      </c>
      <c r="Q387" s="351"/>
      <c r="R387" s="347"/>
      <c r="S387" s="56"/>
      <c r="T387" s="56"/>
    </row>
    <row r="388" spans="2:20" x14ac:dyDescent="0.25">
      <c r="B388" s="343" t="str">
        <f>IF(Tabla1[[#This Row],[Código_Actividad]]="","",CONCATENATE(Tabla1[[#This Row],[POA]],".",Tabla1[[#This Row],[SRS]],".",Tabla1[[#This Row],[AREA]],".",Tabla1[[#This Row],[TIPO]]))</f>
        <v/>
      </c>
      <c r="C388" s="343" t="str">
        <f>IF(Tabla1[[#This Row],[Código_Actividad]]="","",'Formulario PPGR1'!#REF!)</f>
        <v/>
      </c>
      <c r="D388" s="343" t="str">
        <f>IF(Tabla1[[#This Row],[Código_Actividad]]="","",'Formulario PPGR1'!#REF!)</f>
        <v/>
      </c>
      <c r="E388" s="343" t="str">
        <f>IF(Tabla1[[#This Row],[Código_Actividad]]="","",'Formulario PPGR1'!#REF!)</f>
        <v/>
      </c>
      <c r="F388" s="343" t="str">
        <f>IF(Tabla1[[#This Row],[Código_Actividad]]="","",'Formulario PPGR1'!#REF!)</f>
        <v/>
      </c>
      <c r="G388" s="344"/>
      <c r="H388" s="345" t="str">
        <f>IFERROR(VLOOKUP(Tabla1[[#This Row],[Código_Actividad]],'Formulario PPGR2'!$C$9:$D$1048576,2,FALSE),"")</f>
        <v/>
      </c>
      <c r="I388" s="346" t="str">
        <f>IFERROR(VLOOKUP(Tabla1[[#This Row],[Código_Actividad]],Tabla2[[Código]:[Total de Acciones ]],15,FALSE),"")</f>
        <v/>
      </c>
      <c r="J388" s="347" t="s">
        <v>1987</v>
      </c>
      <c r="K388" s="348"/>
      <c r="L388" s="349"/>
      <c r="M388" s="348" t="s">
        <v>1904</v>
      </c>
      <c r="N388" s="353">
        <v>20</v>
      </c>
      <c r="O388" s="199">
        <v>95</v>
      </c>
      <c r="P388" s="200">
        <f t="shared" si="0"/>
        <v>1900</v>
      </c>
      <c r="Q388" s="351"/>
      <c r="R388" s="347"/>
      <c r="S388" s="56"/>
      <c r="T388" s="56"/>
    </row>
    <row r="389" spans="2:20" x14ac:dyDescent="0.25">
      <c r="B389" s="343" t="str">
        <f>IF(Tabla1[[#This Row],[Código_Actividad]]="","",CONCATENATE(Tabla1[[#This Row],[POA]],".",Tabla1[[#This Row],[SRS]],".",Tabla1[[#This Row],[AREA]],".",Tabla1[[#This Row],[TIPO]]))</f>
        <v/>
      </c>
      <c r="C389" s="343" t="str">
        <f>IF(Tabla1[[#This Row],[Código_Actividad]]="","",'Formulario PPGR1'!#REF!)</f>
        <v/>
      </c>
      <c r="D389" s="343" t="str">
        <f>IF(Tabla1[[#This Row],[Código_Actividad]]="","",'Formulario PPGR1'!#REF!)</f>
        <v/>
      </c>
      <c r="E389" s="343" t="str">
        <f>IF(Tabla1[[#This Row],[Código_Actividad]]="","",'Formulario PPGR1'!#REF!)</f>
        <v/>
      </c>
      <c r="F389" s="343" t="str">
        <f>IF(Tabla1[[#This Row],[Código_Actividad]]="","",'Formulario PPGR1'!#REF!)</f>
        <v/>
      </c>
      <c r="G389" s="344"/>
      <c r="H389" s="345" t="str">
        <f>IFERROR(VLOOKUP(Tabla1[[#This Row],[Código_Actividad]],'Formulario PPGR2'!$C$9:$D$1048576,2,FALSE),"")</f>
        <v/>
      </c>
      <c r="I389" s="346" t="str">
        <f>IFERROR(VLOOKUP(Tabla1[[#This Row],[Código_Actividad]],Tabla2[[Código]:[Total de Acciones ]],15,FALSE),"")</f>
        <v/>
      </c>
      <c r="J389" s="347" t="s">
        <v>1988</v>
      </c>
      <c r="K389" s="348"/>
      <c r="L389" s="349"/>
      <c r="M389" s="348" t="s">
        <v>1904</v>
      </c>
      <c r="N389" s="353">
        <v>20</v>
      </c>
      <c r="O389" s="199">
        <v>95</v>
      </c>
      <c r="P389" s="200">
        <f t="shared" si="0"/>
        <v>1900</v>
      </c>
      <c r="Q389" s="351"/>
      <c r="R389" s="347"/>
      <c r="S389" s="56"/>
      <c r="T389" s="56"/>
    </row>
    <row r="390" spans="2:20" x14ac:dyDescent="0.25">
      <c r="B390" s="343" t="str">
        <f>IF(Tabla1[[#This Row],[Código_Actividad]]="","",CONCATENATE(Tabla1[[#This Row],[POA]],".",Tabla1[[#This Row],[SRS]],".",Tabla1[[#This Row],[AREA]],".",Tabla1[[#This Row],[TIPO]]))</f>
        <v/>
      </c>
      <c r="C390" s="343" t="str">
        <f>IF(Tabla1[[#This Row],[Código_Actividad]]="","",'Formulario PPGR1'!#REF!)</f>
        <v/>
      </c>
      <c r="D390" s="343" t="str">
        <f>IF(Tabla1[[#This Row],[Código_Actividad]]="","",'Formulario PPGR1'!#REF!)</f>
        <v/>
      </c>
      <c r="E390" s="343" t="str">
        <f>IF(Tabla1[[#This Row],[Código_Actividad]]="","",'Formulario PPGR1'!#REF!)</f>
        <v/>
      </c>
      <c r="F390" s="343" t="str">
        <f>IF(Tabla1[[#This Row],[Código_Actividad]]="","",'Formulario PPGR1'!#REF!)</f>
        <v/>
      </c>
      <c r="G390" s="344"/>
      <c r="H390" s="345" t="str">
        <f>IFERROR(VLOOKUP(Tabla1[[#This Row],[Código_Actividad]],'Formulario PPGR2'!$C$9:$D$1048576,2,FALSE),"")</f>
        <v/>
      </c>
      <c r="I390" s="346" t="str">
        <f>IFERROR(VLOOKUP(Tabla1[[#This Row],[Código_Actividad]],Tabla2[[Código]:[Total de Acciones ]],15,FALSE),"")</f>
        <v/>
      </c>
      <c r="J390" s="347" t="s">
        <v>1989</v>
      </c>
      <c r="K390" s="348"/>
      <c r="L390" s="349"/>
      <c r="M390" s="348" t="s">
        <v>1904</v>
      </c>
      <c r="N390" s="353">
        <v>2</v>
      </c>
      <c r="O390" s="199">
        <v>830</v>
      </c>
      <c r="P390" s="200">
        <f t="shared" si="0"/>
        <v>1660</v>
      </c>
      <c r="Q390" s="351"/>
      <c r="R390" s="347"/>
      <c r="S390" s="56"/>
      <c r="T390" s="56"/>
    </row>
    <row r="391" spans="2:20" x14ac:dyDescent="0.25">
      <c r="B391" s="343" t="str">
        <f>IF(Tabla1[[#This Row],[Código_Actividad]]="","",CONCATENATE(Tabla1[[#This Row],[POA]],".",Tabla1[[#This Row],[SRS]],".",Tabla1[[#This Row],[AREA]],".",Tabla1[[#This Row],[TIPO]]))</f>
        <v/>
      </c>
      <c r="C391" s="343" t="str">
        <f>IF(Tabla1[[#This Row],[Código_Actividad]]="","",'Formulario PPGR1'!#REF!)</f>
        <v/>
      </c>
      <c r="D391" s="343" t="str">
        <f>IF(Tabla1[[#This Row],[Código_Actividad]]="","",'Formulario PPGR1'!#REF!)</f>
        <v/>
      </c>
      <c r="E391" s="343" t="str">
        <f>IF(Tabla1[[#This Row],[Código_Actividad]]="","",'Formulario PPGR1'!#REF!)</f>
        <v/>
      </c>
      <c r="F391" s="343" t="str">
        <f>IF(Tabla1[[#This Row],[Código_Actividad]]="","",'Formulario PPGR1'!#REF!)</f>
        <v/>
      </c>
      <c r="G391" s="344"/>
      <c r="H391" s="345" t="str">
        <f>IFERROR(VLOOKUP(Tabla1[[#This Row],[Código_Actividad]],'Formulario PPGR2'!$C$9:$D$1048576,2,FALSE),"")</f>
        <v/>
      </c>
      <c r="I391" s="346" t="str">
        <f>IFERROR(VLOOKUP(Tabla1[[#This Row],[Código_Actividad]],Tabla2[[Código]:[Total de Acciones ]],15,FALSE),"")</f>
        <v/>
      </c>
      <c r="J391" s="347" t="s">
        <v>1990</v>
      </c>
      <c r="K391" s="348"/>
      <c r="L391" s="349"/>
      <c r="M391" s="348" t="s">
        <v>1904</v>
      </c>
      <c r="N391" s="353">
        <v>2</v>
      </c>
      <c r="O391" s="199">
        <v>1200</v>
      </c>
      <c r="P391" s="200">
        <f t="shared" si="0"/>
        <v>2400</v>
      </c>
      <c r="Q391" s="351"/>
      <c r="R391" s="347"/>
      <c r="S391" s="56"/>
      <c r="T391" s="56"/>
    </row>
    <row r="392" spans="2:20" x14ac:dyDescent="0.25">
      <c r="B392" s="343" t="str">
        <f>IF(Tabla1[[#This Row],[Código_Actividad]]="","",CONCATENATE(Tabla1[[#This Row],[POA]],".",Tabla1[[#This Row],[SRS]],".",Tabla1[[#This Row],[AREA]],".",Tabla1[[#This Row],[TIPO]]))</f>
        <v/>
      </c>
      <c r="C392" s="343" t="str">
        <f>IF(Tabla1[[#This Row],[Código_Actividad]]="","",'Formulario PPGR1'!#REF!)</f>
        <v/>
      </c>
      <c r="D392" s="343" t="str">
        <f>IF(Tabla1[[#This Row],[Código_Actividad]]="","",'Formulario PPGR1'!#REF!)</f>
        <v/>
      </c>
      <c r="E392" s="343" t="str">
        <f>IF(Tabla1[[#This Row],[Código_Actividad]]="","",'Formulario PPGR1'!#REF!)</f>
        <v/>
      </c>
      <c r="F392" s="343" t="str">
        <f>IF(Tabla1[[#This Row],[Código_Actividad]]="","",'Formulario PPGR1'!#REF!)</f>
        <v/>
      </c>
      <c r="G392" s="344"/>
      <c r="H392" s="345" t="str">
        <f>IFERROR(VLOOKUP(Tabla1[[#This Row],[Código_Actividad]],'Formulario PPGR2'!$C$9:$D$1048576,2,FALSE),"")</f>
        <v/>
      </c>
      <c r="I392" s="346" t="str">
        <f>IFERROR(VLOOKUP(Tabla1[[#This Row],[Código_Actividad]],Tabla2[[Código]:[Total de Acciones ]],15,FALSE),"")</f>
        <v/>
      </c>
      <c r="J392" s="347" t="s">
        <v>1991</v>
      </c>
      <c r="K392" s="348"/>
      <c r="L392" s="349"/>
      <c r="M392" s="348" t="s">
        <v>1904</v>
      </c>
      <c r="N392" s="353">
        <v>4</v>
      </c>
      <c r="O392" s="199">
        <v>355</v>
      </c>
      <c r="P392" s="200">
        <f t="shared" si="0"/>
        <v>1420</v>
      </c>
      <c r="Q392" s="351"/>
      <c r="R392" s="347"/>
      <c r="S392" s="56"/>
      <c r="T392" s="56"/>
    </row>
    <row r="393" spans="2:20" x14ac:dyDescent="0.25">
      <c r="B393" s="343" t="str">
        <f>IF(Tabla1[[#This Row],[Código_Actividad]]="","",CONCATENATE(Tabla1[[#This Row],[POA]],".",Tabla1[[#This Row],[SRS]],".",Tabla1[[#This Row],[AREA]],".",Tabla1[[#This Row],[TIPO]]))</f>
        <v/>
      </c>
      <c r="C393" s="343" t="str">
        <f>IF(Tabla1[[#This Row],[Código_Actividad]]="","",'Formulario PPGR1'!#REF!)</f>
        <v/>
      </c>
      <c r="D393" s="343" t="str">
        <f>IF(Tabla1[[#This Row],[Código_Actividad]]="","",'Formulario PPGR1'!#REF!)</f>
        <v/>
      </c>
      <c r="E393" s="343" t="str">
        <f>IF(Tabla1[[#This Row],[Código_Actividad]]="","",'Formulario PPGR1'!#REF!)</f>
        <v/>
      </c>
      <c r="F393" s="343" t="str">
        <f>IF(Tabla1[[#This Row],[Código_Actividad]]="","",'Formulario PPGR1'!#REF!)</f>
        <v/>
      </c>
      <c r="G393" s="344"/>
      <c r="H393" s="345" t="str">
        <f>IFERROR(VLOOKUP(Tabla1[[#This Row],[Código_Actividad]],'Formulario PPGR2'!$C$9:$D$1048576,2,FALSE),"")</f>
        <v/>
      </c>
      <c r="I393" s="346" t="str">
        <f>IFERROR(VLOOKUP(Tabla1[[#This Row],[Código_Actividad]],Tabla2[[Código]:[Total de Acciones ]],15,FALSE),"")</f>
        <v/>
      </c>
      <c r="J393" s="347" t="s">
        <v>1992</v>
      </c>
      <c r="K393" s="348"/>
      <c r="L393" s="349"/>
      <c r="M393" s="348" t="s">
        <v>1904</v>
      </c>
      <c r="N393" s="353">
        <v>4</v>
      </c>
      <c r="O393" s="199">
        <v>230</v>
      </c>
      <c r="P393" s="200">
        <f t="shared" si="0"/>
        <v>920</v>
      </c>
      <c r="Q393" s="351"/>
      <c r="R393" s="347"/>
      <c r="S393" s="56"/>
      <c r="T393" s="56"/>
    </row>
    <row r="394" spans="2:20" x14ac:dyDescent="0.25">
      <c r="B394" s="343" t="str">
        <f>IF(Tabla1[[#This Row],[Código_Actividad]]="","",CONCATENATE(Tabla1[[#This Row],[POA]],".",Tabla1[[#This Row],[SRS]],".",Tabla1[[#This Row],[AREA]],".",Tabla1[[#This Row],[TIPO]]))</f>
        <v/>
      </c>
      <c r="C394" s="343" t="str">
        <f>IF(Tabla1[[#This Row],[Código_Actividad]]="","",'Formulario PPGR1'!#REF!)</f>
        <v/>
      </c>
      <c r="D394" s="343" t="str">
        <f>IF(Tabla1[[#This Row],[Código_Actividad]]="","",'Formulario PPGR1'!#REF!)</f>
        <v/>
      </c>
      <c r="E394" s="343" t="str">
        <f>IF(Tabla1[[#This Row],[Código_Actividad]]="","",'Formulario PPGR1'!#REF!)</f>
        <v/>
      </c>
      <c r="F394" s="343" t="str">
        <f>IF(Tabla1[[#This Row],[Código_Actividad]]="","",'Formulario PPGR1'!#REF!)</f>
        <v/>
      </c>
      <c r="G394" s="344"/>
      <c r="H394" s="345" t="str">
        <f>IFERROR(VLOOKUP(Tabla1[[#This Row],[Código_Actividad]],'Formulario PPGR2'!$C$9:$D$1048576,2,FALSE),"")</f>
        <v/>
      </c>
      <c r="I394" s="346" t="str">
        <f>IFERROR(VLOOKUP(Tabla1[[#This Row],[Código_Actividad]],Tabla2[[Código]:[Total de Acciones ]],15,FALSE),"")</f>
        <v/>
      </c>
      <c r="J394" s="347" t="s">
        <v>1993</v>
      </c>
      <c r="K394" s="348"/>
      <c r="L394" s="349"/>
      <c r="M394" s="348" t="s">
        <v>1904</v>
      </c>
      <c r="N394" s="353">
        <v>5</v>
      </c>
      <c r="O394" s="199">
        <v>354</v>
      </c>
      <c r="P394" s="200">
        <f t="shared" si="0"/>
        <v>1770</v>
      </c>
      <c r="Q394" s="351"/>
      <c r="R394" s="347"/>
      <c r="S394" s="56"/>
      <c r="T394" s="56"/>
    </row>
    <row r="395" spans="2:20" x14ac:dyDescent="0.25">
      <c r="B395" s="343" t="str">
        <f>IF(Tabla1[[#This Row],[Código_Actividad]]="","",CONCATENATE(Tabla1[[#This Row],[POA]],".",Tabla1[[#This Row],[SRS]],".",Tabla1[[#This Row],[AREA]],".",Tabla1[[#This Row],[TIPO]]))</f>
        <v/>
      </c>
      <c r="C395" s="343" t="str">
        <f>IF(Tabla1[[#This Row],[Código_Actividad]]="","",'Formulario PPGR1'!#REF!)</f>
        <v/>
      </c>
      <c r="D395" s="343" t="str">
        <f>IF(Tabla1[[#This Row],[Código_Actividad]]="","",'Formulario PPGR1'!#REF!)</f>
        <v/>
      </c>
      <c r="E395" s="343" t="str">
        <f>IF(Tabla1[[#This Row],[Código_Actividad]]="","",'Formulario PPGR1'!#REF!)</f>
        <v/>
      </c>
      <c r="F395" s="343" t="str">
        <f>IF(Tabla1[[#This Row],[Código_Actividad]]="","",'Formulario PPGR1'!#REF!)</f>
        <v/>
      </c>
      <c r="G395" s="344"/>
      <c r="H395" s="345" t="str">
        <f>IFERROR(VLOOKUP(Tabla1[[#This Row],[Código_Actividad]],'Formulario PPGR2'!$C$9:$D$1048576,2,FALSE),"")</f>
        <v/>
      </c>
      <c r="I395" s="346" t="str">
        <f>IFERROR(VLOOKUP(Tabla1[[#This Row],[Código_Actividad]],Tabla2[[Código]:[Total de Acciones ]],15,FALSE),"")</f>
        <v/>
      </c>
      <c r="J395" s="347" t="s">
        <v>1994</v>
      </c>
      <c r="K395" s="348"/>
      <c r="L395" s="349"/>
      <c r="M395" s="348" t="s">
        <v>1904</v>
      </c>
      <c r="N395" s="353">
        <v>30</v>
      </c>
      <c r="O395" s="199">
        <v>283</v>
      </c>
      <c r="P395" s="200">
        <f t="shared" si="0"/>
        <v>8490</v>
      </c>
      <c r="Q395" s="351"/>
      <c r="R395" s="347"/>
      <c r="S395" s="56"/>
      <c r="T395" s="56"/>
    </row>
    <row r="396" spans="2:20" x14ac:dyDescent="0.25">
      <c r="B396" s="343" t="str">
        <f>IF(Tabla1[[#This Row],[Código_Actividad]]="","",CONCATENATE(Tabla1[[#This Row],[POA]],".",Tabla1[[#This Row],[SRS]],".",Tabla1[[#This Row],[AREA]],".",Tabla1[[#This Row],[TIPO]]))</f>
        <v/>
      </c>
      <c r="C396" s="343" t="str">
        <f>IF(Tabla1[[#This Row],[Código_Actividad]]="","",'Formulario PPGR1'!#REF!)</f>
        <v/>
      </c>
      <c r="D396" s="343" t="str">
        <f>IF(Tabla1[[#This Row],[Código_Actividad]]="","",'Formulario PPGR1'!#REF!)</f>
        <v/>
      </c>
      <c r="E396" s="343" t="str">
        <f>IF(Tabla1[[#This Row],[Código_Actividad]]="","",'Formulario PPGR1'!#REF!)</f>
        <v/>
      </c>
      <c r="F396" s="343" t="str">
        <f>IF(Tabla1[[#This Row],[Código_Actividad]]="","",'Formulario PPGR1'!#REF!)</f>
        <v/>
      </c>
      <c r="G396" s="344"/>
      <c r="H396" s="345" t="str">
        <f>IFERROR(VLOOKUP(Tabla1[[#This Row],[Código_Actividad]],'Formulario PPGR2'!$C$9:$D$1048576,2,FALSE),"")</f>
        <v/>
      </c>
      <c r="I396" s="346" t="str">
        <f>IFERROR(VLOOKUP(Tabla1[[#This Row],[Código_Actividad]],Tabla2[[Código]:[Total de Acciones ]],15,FALSE),"")</f>
        <v/>
      </c>
      <c r="J396" s="347" t="s">
        <v>1995</v>
      </c>
      <c r="K396" s="348"/>
      <c r="L396" s="349"/>
      <c r="M396" s="348" t="s">
        <v>1904</v>
      </c>
      <c r="N396" s="353">
        <v>30</v>
      </c>
      <c r="O396" s="199">
        <v>201</v>
      </c>
      <c r="P396" s="200">
        <f t="shared" si="0"/>
        <v>6030</v>
      </c>
      <c r="Q396" s="351"/>
      <c r="R396" s="347"/>
      <c r="S396" s="56"/>
      <c r="T396" s="56"/>
    </row>
    <row r="397" spans="2:20" x14ac:dyDescent="0.25">
      <c r="B397" s="343" t="str">
        <f>IF(Tabla1[[#This Row],[Código_Actividad]]="","",CONCATENATE(Tabla1[[#This Row],[POA]],".",Tabla1[[#This Row],[SRS]],".",Tabla1[[#This Row],[AREA]],".",Tabla1[[#This Row],[TIPO]]))</f>
        <v/>
      </c>
      <c r="C397" s="343" t="str">
        <f>IF(Tabla1[[#This Row],[Código_Actividad]]="","",'Formulario PPGR1'!#REF!)</f>
        <v/>
      </c>
      <c r="D397" s="343" t="str">
        <f>IF(Tabla1[[#This Row],[Código_Actividad]]="","",'Formulario PPGR1'!#REF!)</f>
        <v/>
      </c>
      <c r="E397" s="343" t="str">
        <f>IF(Tabla1[[#This Row],[Código_Actividad]]="","",'Formulario PPGR1'!#REF!)</f>
        <v/>
      </c>
      <c r="F397" s="343" t="str">
        <f>IF(Tabla1[[#This Row],[Código_Actividad]]="","",'Formulario PPGR1'!#REF!)</f>
        <v/>
      </c>
      <c r="G397" s="344"/>
      <c r="H397" s="345" t="str">
        <f>IFERROR(VLOOKUP(Tabla1[[#This Row],[Código_Actividad]],'Formulario PPGR2'!$C$9:$D$1048576,2,FALSE),"")</f>
        <v/>
      </c>
      <c r="I397" s="346" t="str">
        <f>IFERROR(VLOOKUP(Tabla1[[#This Row],[Código_Actividad]],Tabla2[[Código]:[Total de Acciones ]],15,FALSE),"")</f>
        <v/>
      </c>
      <c r="J397" s="347"/>
      <c r="K397" s="348"/>
      <c r="L397" s="349"/>
      <c r="M397" s="348"/>
      <c r="N397" s="353"/>
      <c r="O397" s="199"/>
      <c r="P397" s="200">
        <f t="shared" si="0"/>
        <v>0</v>
      </c>
      <c r="Q397" s="351"/>
      <c r="R397" s="347"/>
      <c r="S397" s="56"/>
      <c r="T397" s="56"/>
    </row>
    <row r="398" spans="2:20" x14ac:dyDescent="0.25">
      <c r="B398" s="343" t="e">
        <f>IF(Tabla1[[#This Row],[Código_Actividad]]="","",CONCATENATE(Tabla1[[#This Row],[POA]],".",Tabla1[[#This Row],[SRS]],".",Tabla1[[#This Row],[AREA]],".",Tabla1[[#This Row],[TIPO]]))</f>
        <v>#REF!</v>
      </c>
      <c r="C398" s="343" t="e">
        <f>IF(Tabla1[[#This Row],[Código_Actividad]]="","",'Formulario PPGR1'!#REF!)</f>
        <v>#REF!</v>
      </c>
      <c r="D398" s="343" t="e">
        <f>IF(Tabla1[[#This Row],[Código_Actividad]]="","",'Formulario PPGR1'!#REF!)</f>
        <v>#REF!</v>
      </c>
      <c r="E398" s="343" t="e">
        <f>IF(Tabla1[[#This Row],[Código_Actividad]]="","",'Formulario PPGR1'!#REF!)</f>
        <v>#REF!</v>
      </c>
      <c r="F398" s="343" t="e">
        <f>IF(Tabla1[[#This Row],[Código_Actividad]]="","",'Formulario PPGR1'!#REF!)</f>
        <v>#REF!</v>
      </c>
      <c r="G398" s="344" t="s">
        <v>1452</v>
      </c>
      <c r="H398" s="345" t="str">
        <f>IFERROR(VLOOKUP(Tabla1[[#This Row],[Código_Actividad]],'Formulario PPGR2'!$C$9:$D$1048576,2,FALSE),"")</f>
        <v>Seguimiento a la cobertura de papanicolau en la población objetivo</v>
      </c>
      <c r="I398" s="346">
        <f>IFERROR(VLOOKUP(Tabla1[[#This Row],[Código_Actividad]],Tabla2[[Código]:[Total de Acciones ]],15,FALSE),"")</f>
        <v>24</v>
      </c>
      <c r="J398" s="347" t="s">
        <v>1894</v>
      </c>
      <c r="K398" s="348" t="s">
        <v>1902</v>
      </c>
      <c r="L398" s="349"/>
      <c r="M398" s="348" t="s">
        <v>1893</v>
      </c>
      <c r="N398" s="353">
        <v>0.5</v>
      </c>
      <c r="O398" s="199">
        <v>250</v>
      </c>
      <c r="P398" s="200">
        <f t="shared" si="0"/>
        <v>125</v>
      </c>
      <c r="Q398" s="351" t="s">
        <v>2114</v>
      </c>
      <c r="R398" s="347" t="s">
        <v>923</v>
      </c>
      <c r="S398" s="56"/>
      <c r="T398" s="56"/>
    </row>
    <row r="399" spans="2:20" x14ac:dyDescent="0.25">
      <c r="B399" s="343" t="str">
        <f>IF(Tabla1[[#This Row],[Código_Actividad]]="","",CONCATENATE(Tabla1[[#This Row],[POA]],".",Tabla1[[#This Row],[SRS]],".",Tabla1[[#This Row],[AREA]],".",Tabla1[[#This Row],[TIPO]]))</f>
        <v/>
      </c>
      <c r="C399" s="343" t="str">
        <f>IF(Tabla1[[#This Row],[Código_Actividad]]="","",'Formulario PPGR1'!#REF!)</f>
        <v/>
      </c>
      <c r="D399" s="343" t="str">
        <f>IF(Tabla1[[#This Row],[Código_Actividad]]="","",'Formulario PPGR1'!#REF!)</f>
        <v/>
      </c>
      <c r="E399" s="343" t="str">
        <f>IF(Tabla1[[#This Row],[Código_Actividad]]="","",'Formulario PPGR1'!#REF!)</f>
        <v/>
      </c>
      <c r="F399" s="343" t="str">
        <f>IF(Tabla1[[#This Row],[Código_Actividad]]="","",'Formulario PPGR1'!#REF!)</f>
        <v/>
      </c>
      <c r="G399" s="344"/>
      <c r="H399" s="345" t="str">
        <f>IFERROR(VLOOKUP(Tabla1[[#This Row],[Código_Actividad]],'Formulario PPGR2'!$C$9:$D$1048576,2,FALSE),"")</f>
        <v/>
      </c>
      <c r="I399" s="346" t="str">
        <f>IFERROR(VLOOKUP(Tabla1[[#This Row],[Código_Actividad]],Tabla2[[Código]:[Total de Acciones ]],15,FALSE),"")</f>
        <v/>
      </c>
      <c r="J399" s="347" t="s">
        <v>1910</v>
      </c>
      <c r="K399" s="348" t="s">
        <v>1902</v>
      </c>
      <c r="L399" s="349"/>
      <c r="M399" s="348" t="s">
        <v>1906</v>
      </c>
      <c r="N399" s="353">
        <v>0.5</v>
      </c>
      <c r="O399" s="199">
        <v>648</v>
      </c>
      <c r="P399" s="200">
        <f t="shared" si="0"/>
        <v>324</v>
      </c>
      <c r="Q399" s="351" t="s">
        <v>2114</v>
      </c>
      <c r="R399" s="347" t="s">
        <v>925</v>
      </c>
      <c r="S399" s="56"/>
      <c r="T399" s="56"/>
    </row>
    <row r="400" spans="2:20" x14ac:dyDescent="0.25">
      <c r="B400" s="343" t="str">
        <f>IF(Tabla1[[#This Row],[Código_Actividad]]="","",CONCATENATE(Tabla1[[#This Row],[POA]],".",Tabla1[[#This Row],[SRS]],".",Tabla1[[#This Row],[AREA]],".",Tabla1[[#This Row],[TIPO]]))</f>
        <v/>
      </c>
      <c r="C400" s="343" t="str">
        <f>IF(Tabla1[[#This Row],[Código_Actividad]]="","",'Formulario PPGR1'!#REF!)</f>
        <v/>
      </c>
      <c r="D400" s="343" t="str">
        <f>IF(Tabla1[[#This Row],[Código_Actividad]]="","",'Formulario PPGR1'!#REF!)</f>
        <v/>
      </c>
      <c r="E400" s="343" t="str">
        <f>IF(Tabla1[[#This Row],[Código_Actividad]]="","",'Formulario PPGR1'!#REF!)</f>
        <v/>
      </c>
      <c r="F400" s="343" t="str">
        <f>IF(Tabla1[[#This Row],[Código_Actividad]]="","",'Formulario PPGR1'!#REF!)</f>
        <v/>
      </c>
      <c r="G400" s="344"/>
      <c r="H400" s="345" t="str">
        <f>IFERROR(VLOOKUP(Tabla1[[#This Row],[Código_Actividad]],'Formulario PPGR2'!$C$9:$D$1048576,2,FALSE),"")</f>
        <v/>
      </c>
      <c r="I400" s="346" t="str">
        <f>IFERROR(VLOOKUP(Tabla1[[#This Row],[Código_Actividad]],Tabla2[[Código]:[Total de Acciones ]],15,FALSE),"")</f>
        <v/>
      </c>
      <c r="J400" s="347"/>
      <c r="K400" s="348" t="str">
        <f>IFERROR(VLOOKUP($J400,LSIns!$B$5:$C$45,2,FALSE),"")</f>
        <v/>
      </c>
      <c r="L400" s="349"/>
      <c r="M400" s="348" t="str">
        <f>IFERROR(VLOOKUP($L400,#REF!,2,FALSE),"")</f>
        <v/>
      </c>
      <c r="N400" s="353"/>
      <c r="O400" s="199"/>
      <c r="P400" s="200">
        <f t="shared" si="0"/>
        <v>0</v>
      </c>
      <c r="Q400" s="351"/>
      <c r="R400" s="347"/>
      <c r="S400" s="56"/>
      <c r="T400" s="56"/>
    </row>
    <row r="401" spans="2:20" x14ac:dyDescent="0.25">
      <c r="B401" s="343" t="str">
        <f>IF(Tabla1[[#This Row],[Código_Actividad]]="","",CONCATENATE(Tabla1[[#This Row],[POA]],".",Tabla1[[#This Row],[SRS]],".",Tabla1[[#This Row],[AREA]],".",Tabla1[[#This Row],[TIPO]]))</f>
        <v/>
      </c>
      <c r="C401" s="343" t="str">
        <f>IF(Tabla1[[#This Row],[Código_Actividad]]="","",'Formulario PPGR1'!#REF!)</f>
        <v/>
      </c>
      <c r="D401" s="343" t="str">
        <f>IF(Tabla1[[#This Row],[Código_Actividad]]="","",'Formulario PPGR1'!#REF!)</f>
        <v/>
      </c>
      <c r="E401" s="343" t="str">
        <f>IF(Tabla1[[#This Row],[Código_Actividad]]="","",'Formulario PPGR1'!#REF!)</f>
        <v/>
      </c>
      <c r="F401" s="343" t="str">
        <f>IF(Tabla1[[#This Row],[Código_Actividad]]="","",'Formulario PPGR1'!#REF!)</f>
        <v/>
      </c>
      <c r="G401" s="344"/>
      <c r="H401" s="345" t="str">
        <f>IFERROR(VLOOKUP(Tabla1[[#This Row],[Código_Actividad]],'Formulario PPGR2'!$C$9:$D$1048576,2,FALSE),"")</f>
        <v/>
      </c>
      <c r="I401" s="346" t="str">
        <f>IFERROR(VLOOKUP(Tabla1[[#This Row],[Código_Actividad]],Tabla2[[Código]:[Total de Acciones ]],15,FALSE),"")</f>
        <v/>
      </c>
      <c r="J401" s="347"/>
      <c r="K401" s="348" t="str">
        <f>IFERROR(VLOOKUP($J401,LSIns!$B$5:$C$45,2,FALSE),"")</f>
        <v/>
      </c>
      <c r="L401" s="349"/>
      <c r="M401" s="348" t="str">
        <f>IFERROR(VLOOKUP($L401,#REF!,2,FALSE),"")</f>
        <v/>
      </c>
      <c r="N401" s="353"/>
      <c r="O401" s="199"/>
      <c r="P401" s="200">
        <f t="shared" si="0"/>
        <v>0</v>
      </c>
      <c r="Q401" s="351"/>
      <c r="R401" s="347"/>
      <c r="S401" s="56"/>
      <c r="T401" s="56"/>
    </row>
    <row r="402" spans="2:20" x14ac:dyDescent="0.25">
      <c r="B402" s="343" t="e">
        <f>IF(Tabla1[[#This Row],[Código_Actividad]]="","",CONCATENATE(Tabla1[[#This Row],[POA]],".",Tabla1[[#This Row],[SRS]],".",Tabla1[[#This Row],[AREA]],".",Tabla1[[#This Row],[TIPO]]))</f>
        <v>#REF!</v>
      </c>
      <c r="C402" s="343" t="e">
        <f>IF(Tabla1[[#This Row],[Código_Actividad]]="","",'Formulario PPGR1'!#REF!)</f>
        <v>#REF!</v>
      </c>
      <c r="D402" s="343" t="e">
        <f>IF(Tabla1[[#This Row],[Código_Actividad]]="","",'Formulario PPGR1'!#REF!)</f>
        <v>#REF!</v>
      </c>
      <c r="E402" s="343" t="e">
        <f>IF(Tabla1[[#This Row],[Código_Actividad]]="","",'Formulario PPGR1'!#REF!)</f>
        <v>#REF!</v>
      </c>
      <c r="F402" s="343" t="e">
        <f>IF(Tabla1[[#This Row],[Código_Actividad]]="","",'Formulario PPGR1'!#REF!)</f>
        <v>#REF!</v>
      </c>
      <c r="G402" s="344" t="s">
        <v>1453</v>
      </c>
      <c r="H402" s="345" t="str">
        <f>IFERROR(VLOOKUP(Tabla1[[#This Row],[Código_Actividad]],'Formulario PPGR2'!$C$9:$D$1048576,2,FALSE),"")</f>
        <v>Reporte oportuno de la base de datos de Papanicolau realizados</v>
      </c>
      <c r="I402" s="346">
        <f>IFERROR(VLOOKUP(Tabla1[[#This Row],[Código_Actividad]],Tabla2[[Código]:[Total de Acciones ]],15,FALSE),"")</f>
        <v>24</v>
      </c>
      <c r="J402" s="347" t="s">
        <v>1894</v>
      </c>
      <c r="K402" s="348" t="s">
        <v>1902</v>
      </c>
      <c r="L402" s="349"/>
      <c r="M402" s="348" t="s">
        <v>1893</v>
      </c>
      <c r="N402" s="353">
        <v>0.5</v>
      </c>
      <c r="O402" s="199">
        <v>250</v>
      </c>
      <c r="P402" s="200">
        <f t="shared" si="0"/>
        <v>125</v>
      </c>
      <c r="Q402" s="351" t="s">
        <v>2114</v>
      </c>
      <c r="R402" s="347" t="s">
        <v>923</v>
      </c>
      <c r="S402" s="56"/>
      <c r="T402" s="56"/>
    </row>
    <row r="403" spans="2:20" x14ac:dyDescent="0.25">
      <c r="B403" s="343" t="str">
        <f>IF(Tabla1[[#This Row],[Código_Actividad]]="","",CONCATENATE(Tabla1[[#This Row],[POA]],".",Tabla1[[#This Row],[SRS]],".",Tabla1[[#This Row],[AREA]],".",Tabla1[[#This Row],[TIPO]]))</f>
        <v/>
      </c>
      <c r="C403" s="343" t="str">
        <f>IF(Tabla1[[#This Row],[Código_Actividad]]="","",'Formulario PPGR1'!#REF!)</f>
        <v/>
      </c>
      <c r="D403" s="343" t="str">
        <f>IF(Tabla1[[#This Row],[Código_Actividad]]="","",'Formulario PPGR1'!#REF!)</f>
        <v/>
      </c>
      <c r="E403" s="343" t="str">
        <f>IF(Tabla1[[#This Row],[Código_Actividad]]="","",'Formulario PPGR1'!#REF!)</f>
        <v/>
      </c>
      <c r="F403" s="343" t="str">
        <f>IF(Tabla1[[#This Row],[Código_Actividad]]="","",'Formulario PPGR1'!#REF!)</f>
        <v/>
      </c>
      <c r="G403" s="344"/>
      <c r="H403" s="345" t="str">
        <f>IFERROR(VLOOKUP(Tabla1[[#This Row],[Código_Actividad]],'Formulario PPGR2'!$C$9:$D$1048576,2,FALSE),"")</f>
        <v/>
      </c>
      <c r="I403" s="346" t="str">
        <f>IFERROR(VLOOKUP(Tabla1[[#This Row],[Código_Actividad]],Tabla2[[Código]:[Total de Acciones ]],15,FALSE),"")</f>
        <v/>
      </c>
      <c r="J403" s="347" t="s">
        <v>1910</v>
      </c>
      <c r="K403" s="348" t="s">
        <v>1902</v>
      </c>
      <c r="L403" s="349"/>
      <c r="M403" s="348" t="s">
        <v>1906</v>
      </c>
      <c r="N403" s="353">
        <v>0.5</v>
      </c>
      <c r="O403" s="199">
        <v>648</v>
      </c>
      <c r="P403" s="200">
        <f t="shared" si="0"/>
        <v>324</v>
      </c>
      <c r="Q403" s="351" t="s">
        <v>2114</v>
      </c>
      <c r="R403" s="347" t="s">
        <v>925</v>
      </c>
      <c r="S403" s="56"/>
      <c r="T403" s="56"/>
    </row>
    <row r="404" spans="2:20" x14ac:dyDescent="0.25">
      <c r="B404" s="343" t="str">
        <f>IF(Tabla1[[#This Row],[Código_Actividad]]="","",CONCATENATE(Tabla1[[#This Row],[POA]],".",Tabla1[[#This Row],[SRS]],".",Tabla1[[#This Row],[AREA]],".",Tabla1[[#This Row],[TIPO]]))</f>
        <v/>
      </c>
      <c r="C404" s="343" t="str">
        <f>IF(Tabla1[[#This Row],[Código_Actividad]]="","",'Formulario PPGR1'!#REF!)</f>
        <v/>
      </c>
      <c r="D404" s="343" t="str">
        <f>IF(Tabla1[[#This Row],[Código_Actividad]]="","",'Formulario PPGR1'!#REF!)</f>
        <v/>
      </c>
      <c r="E404" s="343" t="str">
        <f>IF(Tabla1[[#This Row],[Código_Actividad]]="","",'Formulario PPGR1'!#REF!)</f>
        <v/>
      </c>
      <c r="F404" s="343" t="str">
        <f>IF(Tabla1[[#This Row],[Código_Actividad]]="","",'Formulario PPGR1'!#REF!)</f>
        <v/>
      </c>
      <c r="G404" s="344"/>
      <c r="H404" s="345" t="str">
        <f>IFERROR(VLOOKUP(Tabla1[[#This Row],[Código_Actividad]],'Formulario PPGR2'!$C$9:$D$1048576,2,FALSE),"")</f>
        <v/>
      </c>
      <c r="I404" s="346" t="str">
        <f>IFERROR(VLOOKUP(Tabla1[[#This Row],[Código_Actividad]],Tabla2[[Código]:[Total de Acciones ]],15,FALSE),"")</f>
        <v/>
      </c>
      <c r="J404" s="347"/>
      <c r="K404" s="348" t="str">
        <f>IFERROR(VLOOKUP($J404,LSIns!$B$5:$C$45,2,FALSE),"")</f>
        <v/>
      </c>
      <c r="L404" s="349"/>
      <c r="M404" s="348" t="str">
        <f>IFERROR(VLOOKUP($L404,#REF!,2,FALSE),"")</f>
        <v/>
      </c>
      <c r="N404" s="353"/>
      <c r="O404" s="199"/>
      <c r="P404" s="200">
        <f t="shared" si="0"/>
        <v>0</v>
      </c>
      <c r="Q404" s="351"/>
      <c r="R404" s="347"/>
      <c r="S404" s="56"/>
      <c r="T404" s="56"/>
    </row>
    <row r="405" spans="2:20" x14ac:dyDescent="0.25">
      <c r="B405" s="343" t="str">
        <f>IF(Tabla1[[#This Row],[Código_Actividad]]="","",CONCATENATE(Tabla1[[#This Row],[POA]],".",Tabla1[[#This Row],[SRS]],".",Tabla1[[#This Row],[AREA]],".",Tabla1[[#This Row],[TIPO]]))</f>
        <v/>
      </c>
      <c r="C405" s="343" t="str">
        <f>IF(Tabla1[[#This Row],[Código_Actividad]]="","",'Formulario PPGR1'!#REF!)</f>
        <v/>
      </c>
      <c r="D405" s="343" t="str">
        <f>IF(Tabla1[[#This Row],[Código_Actividad]]="","",'Formulario PPGR1'!#REF!)</f>
        <v/>
      </c>
      <c r="E405" s="343" t="str">
        <f>IF(Tabla1[[#This Row],[Código_Actividad]]="","",'Formulario PPGR1'!#REF!)</f>
        <v/>
      </c>
      <c r="F405" s="343" t="str">
        <f>IF(Tabla1[[#This Row],[Código_Actividad]]="","",'Formulario PPGR1'!#REF!)</f>
        <v/>
      </c>
      <c r="G405" s="344"/>
      <c r="H405" s="345" t="str">
        <f>IFERROR(VLOOKUP(Tabla1[[#This Row],[Código_Actividad]],'Formulario PPGR2'!$C$9:$D$1048576,2,FALSE),"")</f>
        <v/>
      </c>
      <c r="I405" s="346" t="str">
        <f>IFERROR(VLOOKUP(Tabla1[[#This Row],[Código_Actividad]],Tabla2[[Código]:[Total de Acciones ]],15,FALSE),"")</f>
        <v/>
      </c>
      <c r="J405" s="347"/>
      <c r="K405" s="348" t="str">
        <f>IFERROR(VLOOKUP($J405,LSIns!$B$5:$C$45,2,FALSE),"")</f>
        <v/>
      </c>
      <c r="L405" s="349"/>
      <c r="M405" s="348" t="str">
        <f>IFERROR(VLOOKUP($L405,#REF!,2,FALSE),"")</f>
        <v/>
      </c>
      <c r="N405" s="353"/>
      <c r="O405" s="199"/>
      <c r="P405" s="200">
        <f t="shared" si="0"/>
        <v>0</v>
      </c>
      <c r="Q405" s="351"/>
      <c r="R405" s="347"/>
      <c r="S405" s="56"/>
      <c r="T405" s="56"/>
    </row>
    <row r="406" spans="2:20" x14ac:dyDescent="0.25">
      <c r="B406" s="343" t="str">
        <f>IF(Tabla1[[#This Row],[Código_Actividad]]="","",CONCATENATE(Tabla1[[#This Row],[POA]],".",Tabla1[[#This Row],[SRS]],".",Tabla1[[#This Row],[AREA]],".",Tabla1[[#This Row],[TIPO]]))</f>
        <v/>
      </c>
      <c r="C406" s="343" t="str">
        <f>IF(Tabla1[[#This Row],[Código_Actividad]]="","",'Formulario PPGR1'!#REF!)</f>
        <v/>
      </c>
      <c r="D406" s="343" t="str">
        <f>IF(Tabla1[[#This Row],[Código_Actividad]]="","",'Formulario PPGR1'!#REF!)</f>
        <v/>
      </c>
      <c r="E406" s="343" t="str">
        <f>IF(Tabla1[[#This Row],[Código_Actividad]]="","",'Formulario PPGR1'!#REF!)</f>
        <v/>
      </c>
      <c r="F406" s="343" t="str">
        <f>IF(Tabla1[[#This Row],[Código_Actividad]]="","",'Formulario PPGR1'!#REF!)</f>
        <v/>
      </c>
      <c r="G406" s="344"/>
      <c r="H406" s="345" t="str">
        <f>IFERROR(VLOOKUP(Tabla1[[#This Row],[Código_Actividad]],'Formulario PPGR2'!$C$9:$D$1048576,2,FALSE),"")</f>
        <v/>
      </c>
      <c r="I406" s="346" t="str">
        <f>IFERROR(VLOOKUP(Tabla1[[#This Row],[Código_Actividad]],Tabla2[[Código]:[Total de Acciones ]],15,FALSE),"")</f>
        <v/>
      </c>
      <c r="J406" s="347"/>
      <c r="K406" s="348" t="str">
        <f>IFERROR(VLOOKUP($J406,LSIns!$B$5:$C$45,2,FALSE),"")</f>
        <v/>
      </c>
      <c r="L406" s="349"/>
      <c r="M406" s="348" t="str">
        <f>IFERROR(VLOOKUP($L406,#REF!,2,FALSE),"")</f>
        <v/>
      </c>
      <c r="N406" s="353"/>
      <c r="O406" s="199"/>
      <c r="P406" s="200">
        <f t="shared" si="0"/>
        <v>0</v>
      </c>
      <c r="Q406" s="351"/>
      <c r="R406" s="347"/>
      <c r="S406" s="56"/>
      <c r="T406" s="56"/>
    </row>
    <row r="407" spans="2:20" x14ac:dyDescent="0.25">
      <c r="B407" s="343" t="e">
        <f>IF(Tabla1[[#This Row],[Código_Actividad]]="","",CONCATENATE(Tabla1[[#This Row],[POA]],".",Tabla1[[#This Row],[SRS]],".",Tabla1[[#This Row],[AREA]],".",Tabla1[[#This Row],[TIPO]]))</f>
        <v>#REF!</v>
      </c>
      <c r="C407" s="343" t="e">
        <f>IF(Tabla1[[#This Row],[Código_Actividad]]="","",'Formulario PPGR1'!#REF!)</f>
        <v>#REF!</v>
      </c>
      <c r="D407" s="343" t="e">
        <f>IF(Tabla1[[#This Row],[Código_Actividad]]="","",'Formulario PPGR1'!#REF!)</f>
        <v>#REF!</v>
      </c>
      <c r="E407" s="343" t="e">
        <f>IF(Tabla1[[#This Row],[Código_Actividad]]="","",'Formulario PPGR1'!#REF!)</f>
        <v>#REF!</v>
      </c>
      <c r="F407" s="343" t="e">
        <f>IF(Tabla1[[#This Row],[Código_Actividad]]="","",'Formulario PPGR1'!#REF!)</f>
        <v>#REF!</v>
      </c>
      <c r="G407" s="344" t="s">
        <v>1454</v>
      </c>
      <c r="H407" s="345" t="str">
        <f>IFERROR(VLOOKUP(Tabla1[[#This Row],[Código_Actividad]],'Formulario PPGR2'!$C$9:$D$1048576,2,FALSE),"")</f>
        <v>Inducción a los Médicos Pasantes de Ley en el Modelo de Atención e Instrumentos de Reportes</v>
      </c>
      <c r="I407" s="346">
        <f>IFERROR(VLOOKUP(Tabla1[[#This Row],[Código_Actividad]],Tabla2[[Código]:[Total de Acciones ]],15,FALSE),"")</f>
        <v>4</v>
      </c>
      <c r="J407" s="347" t="s">
        <v>1996</v>
      </c>
      <c r="K407" s="348"/>
      <c r="L407" s="349"/>
      <c r="M407" s="348" t="s">
        <v>1914</v>
      </c>
      <c r="N407" s="353">
        <v>360</v>
      </c>
      <c r="O407" s="199">
        <v>107</v>
      </c>
      <c r="P407" s="200">
        <f t="shared" si="0"/>
        <v>38520</v>
      </c>
      <c r="Q407" s="351" t="s">
        <v>2115</v>
      </c>
      <c r="R407" s="347" t="s">
        <v>925</v>
      </c>
      <c r="S407" s="56"/>
      <c r="T407" s="56"/>
    </row>
    <row r="408" spans="2:20" x14ac:dyDescent="0.25">
      <c r="B408" s="360" t="str">
        <f>IF(Tabla1[[#This Row],[Código_Actividad]]="","",CONCATENATE(Tabla1[[#This Row],[POA]],".",Tabla1[[#This Row],[SRS]],".",Tabla1[[#This Row],[AREA]],".",Tabla1[[#This Row],[TIPO]]))</f>
        <v/>
      </c>
      <c r="C408" s="360" t="str">
        <f>IF(Tabla1[[#This Row],[Código_Actividad]]="","",'Formulario PPGR1'!#REF!)</f>
        <v/>
      </c>
      <c r="D408" s="360" t="str">
        <f>IF(Tabla1[[#This Row],[Código_Actividad]]="","",'Formulario PPGR1'!#REF!)</f>
        <v/>
      </c>
      <c r="E408" s="360" t="str">
        <f>IF(Tabla1[[#This Row],[Código_Actividad]]="","",'Formulario PPGR1'!#REF!)</f>
        <v/>
      </c>
      <c r="F408" s="360" t="str">
        <f>IF(Tabla1[[#This Row],[Código_Actividad]]="","",'Formulario PPGR1'!#REF!)</f>
        <v/>
      </c>
      <c r="G408" s="195"/>
      <c r="H408" s="361" t="str">
        <f>IFERROR(VLOOKUP(Tabla1[[#This Row],[Código_Actividad]],'Formulario PPGR2'!$C$9:$D$1048576,2,FALSE),"")</f>
        <v/>
      </c>
      <c r="I408" s="362" t="str">
        <f>IFERROR(VLOOKUP(Tabla1[[#This Row],[Código_Actividad]],Tabla2[[Código]:[Total de Acciones ]],15,FALSE),"")</f>
        <v/>
      </c>
      <c r="J408" s="198" t="s">
        <v>1997</v>
      </c>
      <c r="K408" s="358"/>
      <c r="L408" s="363"/>
      <c r="M408" s="358" t="s">
        <v>1937</v>
      </c>
      <c r="N408" s="352">
        <v>1</v>
      </c>
      <c r="O408" s="200">
        <v>250</v>
      </c>
      <c r="P408" s="200">
        <f t="shared" ref="P408:P410" si="7">+N408*O408</f>
        <v>250</v>
      </c>
      <c r="Q408" s="201" t="s">
        <v>2114</v>
      </c>
      <c r="R408" s="198" t="s">
        <v>923</v>
      </c>
      <c r="S408" s="56"/>
      <c r="T408" s="56"/>
    </row>
    <row r="409" spans="2:20" x14ac:dyDescent="0.25">
      <c r="B409" s="360" t="str">
        <f>IF(Tabla1[[#This Row],[Código_Actividad]]="","",CONCATENATE(Tabla1[[#This Row],[POA]],".",Tabla1[[#This Row],[SRS]],".",Tabla1[[#This Row],[AREA]],".",Tabla1[[#This Row],[TIPO]]))</f>
        <v/>
      </c>
      <c r="C409" s="360" t="str">
        <f>IF(Tabla1[[#This Row],[Código_Actividad]]="","",'Formulario PPGR1'!#REF!)</f>
        <v/>
      </c>
      <c r="D409" s="360" t="str">
        <f>IF(Tabla1[[#This Row],[Código_Actividad]]="","",'Formulario PPGR1'!#REF!)</f>
        <v/>
      </c>
      <c r="E409" s="360" t="str">
        <f>IF(Tabla1[[#This Row],[Código_Actividad]]="","",'Formulario PPGR1'!#REF!)</f>
        <v/>
      </c>
      <c r="F409" s="360" t="str">
        <f>IF(Tabla1[[#This Row],[Código_Actividad]]="","",'Formulario PPGR1'!#REF!)</f>
        <v/>
      </c>
      <c r="G409" s="195"/>
      <c r="H409" s="361" t="str">
        <f>IFERROR(VLOOKUP(Tabla1[[#This Row],[Código_Actividad]],'Formulario PPGR2'!$C$9:$D$1048576,2,FALSE),"")</f>
        <v/>
      </c>
      <c r="I409" s="362" t="str">
        <f>IFERROR(VLOOKUP(Tabla1[[#This Row],[Código_Actividad]],Tabla2[[Código]:[Total de Acciones ]],15,FALSE),"")</f>
        <v/>
      </c>
      <c r="J409" s="198" t="s">
        <v>1998</v>
      </c>
      <c r="K409" s="358"/>
      <c r="L409" s="363"/>
      <c r="M409" s="358" t="s">
        <v>2005</v>
      </c>
      <c r="N409" s="352">
        <v>30</v>
      </c>
      <c r="O409" s="200">
        <v>48</v>
      </c>
      <c r="P409" s="200">
        <f t="shared" si="7"/>
        <v>1440</v>
      </c>
      <c r="Q409" s="201"/>
      <c r="R409" s="198"/>
      <c r="S409" s="56"/>
      <c r="T409" s="56"/>
    </row>
    <row r="410" spans="2:20" x14ac:dyDescent="0.25">
      <c r="B410" s="360" t="str">
        <f>IF(Tabla1[[#This Row],[Código_Actividad]]="","",CONCATENATE(Tabla1[[#This Row],[POA]],".",Tabla1[[#This Row],[SRS]],".",Tabla1[[#This Row],[AREA]],".",Tabla1[[#This Row],[TIPO]]))</f>
        <v/>
      </c>
      <c r="C410" s="360" t="str">
        <f>IF(Tabla1[[#This Row],[Código_Actividad]]="","",'Formulario PPGR1'!#REF!)</f>
        <v/>
      </c>
      <c r="D410" s="360" t="str">
        <f>IF(Tabla1[[#This Row],[Código_Actividad]]="","",'Formulario PPGR1'!#REF!)</f>
        <v/>
      </c>
      <c r="E410" s="360" t="str">
        <f>IF(Tabla1[[#This Row],[Código_Actividad]]="","",'Formulario PPGR1'!#REF!)</f>
        <v/>
      </c>
      <c r="F410" s="360" t="str">
        <f>IF(Tabla1[[#This Row],[Código_Actividad]]="","",'Formulario PPGR1'!#REF!)</f>
        <v/>
      </c>
      <c r="G410" s="195"/>
      <c r="H410" s="361" t="str">
        <f>IFERROR(VLOOKUP(Tabla1[[#This Row],[Código_Actividad]],'Formulario PPGR2'!$C$9:$D$1048576,2,FALSE),"")</f>
        <v/>
      </c>
      <c r="I410" s="362" t="str">
        <f>IFERROR(VLOOKUP(Tabla1[[#This Row],[Código_Actividad]],Tabla2[[Código]:[Total de Acciones ]],15,FALSE),"")</f>
        <v/>
      </c>
      <c r="J410" s="198" t="s">
        <v>1999</v>
      </c>
      <c r="K410" s="358"/>
      <c r="L410" s="363"/>
      <c r="M410" s="358" t="s">
        <v>1914</v>
      </c>
      <c r="N410" s="352">
        <v>150</v>
      </c>
      <c r="O410" s="200">
        <v>3.5</v>
      </c>
      <c r="P410" s="200">
        <f t="shared" si="7"/>
        <v>525</v>
      </c>
      <c r="Q410" s="201"/>
      <c r="R410" s="198"/>
      <c r="S410" s="56"/>
      <c r="T410" s="56"/>
    </row>
    <row r="411" spans="2:20" x14ac:dyDescent="0.25">
      <c r="B411" s="360" t="str">
        <f>IF(Tabla1[[#This Row],[Código_Actividad]]="","",CONCATENATE(Tabla1[[#This Row],[POA]],".",Tabla1[[#This Row],[SRS]],".",Tabla1[[#This Row],[AREA]],".",Tabla1[[#This Row],[TIPO]]))</f>
        <v/>
      </c>
      <c r="C411" s="360" t="str">
        <f>IF(Tabla1[[#This Row],[Código_Actividad]]="","",'Formulario PPGR1'!#REF!)</f>
        <v/>
      </c>
      <c r="D411" s="360" t="str">
        <f>IF(Tabla1[[#This Row],[Código_Actividad]]="","",'Formulario PPGR1'!#REF!)</f>
        <v/>
      </c>
      <c r="E411" s="360" t="str">
        <f>IF(Tabla1[[#This Row],[Código_Actividad]]="","",'Formulario PPGR1'!#REF!)</f>
        <v/>
      </c>
      <c r="F411" s="360" t="str">
        <f>IF(Tabla1[[#This Row],[Código_Actividad]]="","",'Formulario PPGR1'!#REF!)</f>
        <v/>
      </c>
      <c r="G411" s="195"/>
      <c r="H411" s="361" t="str">
        <f>IFERROR(VLOOKUP(Tabla1[[#This Row],[Código_Actividad]],'Formulario PPGR2'!$C$9:$D$1048576,2,FALSE),"")</f>
        <v/>
      </c>
      <c r="I411" s="362" t="str">
        <f>IFERROR(VLOOKUP(Tabla1[[#This Row],[Código_Actividad]],Tabla2[[Código]:[Total de Acciones ]],15,FALSE),"")</f>
        <v/>
      </c>
      <c r="J411" s="198" t="s">
        <v>2000</v>
      </c>
      <c r="K411" s="358"/>
      <c r="L411" s="363"/>
      <c r="M411" s="358" t="s">
        <v>1914</v>
      </c>
      <c r="N411" s="352">
        <v>150</v>
      </c>
      <c r="O411" s="200">
        <v>15</v>
      </c>
      <c r="P411" s="200">
        <f t="shared" ref="P411:P413" si="8">+N411*O411</f>
        <v>2250</v>
      </c>
      <c r="Q411" s="201"/>
      <c r="R411" s="198"/>
      <c r="S411" s="56"/>
      <c r="T411" s="56"/>
    </row>
    <row r="412" spans="2:20" x14ac:dyDescent="0.25">
      <c r="B412" s="360" t="str">
        <f>IF(Tabla1[[#This Row],[Código_Actividad]]="","",CONCATENATE(Tabla1[[#This Row],[POA]],".",Tabla1[[#This Row],[SRS]],".",Tabla1[[#This Row],[AREA]],".",Tabla1[[#This Row],[TIPO]]))</f>
        <v/>
      </c>
      <c r="C412" s="360" t="str">
        <f>IF(Tabla1[[#This Row],[Código_Actividad]]="","",'Formulario PPGR1'!#REF!)</f>
        <v/>
      </c>
      <c r="D412" s="360" t="str">
        <f>IF(Tabla1[[#This Row],[Código_Actividad]]="","",'Formulario PPGR1'!#REF!)</f>
        <v/>
      </c>
      <c r="E412" s="360" t="str">
        <f>IF(Tabla1[[#This Row],[Código_Actividad]]="","",'Formulario PPGR1'!#REF!)</f>
        <v/>
      </c>
      <c r="F412" s="360" t="str">
        <f>IF(Tabla1[[#This Row],[Código_Actividad]]="","",'Formulario PPGR1'!#REF!)</f>
        <v/>
      </c>
      <c r="G412" s="195"/>
      <c r="H412" s="361" t="str">
        <f>IFERROR(VLOOKUP(Tabla1[[#This Row],[Código_Actividad]],'Formulario PPGR2'!$C$9:$D$1048576,2,FALSE),"")</f>
        <v/>
      </c>
      <c r="I412" s="362" t="str">
        <f>IFERROR(VLOOKUP(Tabla1[[#This Row],[Código_Actividad]],Tabla2[[Código]:[Total de Acciones ]],15,FALSE),"")</f>
        <v/>
      </c>
      <c r="J412" s="198" t="s">
        <v>2001</v>
      </c>
      <c r="K412" s="358"/>
      <c r="L412" s="363"/>
      <c r="M412" s="358" t="s">
        <v>1914</v>
      </c>
      <c r="N412" s="195">
        <v>1</v>
      </c>
      <c r="O412" s="200">
        <v>200</v>
      </c>
      <c r="P412" s="200">
        <f t="shared" si="8"/>
        <v>200</v>
      </c>
      <c r="Q412" s="201"/>
      <c r="R412" s="198"/>
      <c r="S412" s="56"/>
      <c r="T412" s="56"/>
    </row>
    <row r="413" spans="2:20" x14ac:dyDescent="0.25">
      <c r="B413" s="360" t="str">
        <f>IF(Tabla1[[#This Row],[Código_Actividad]]="","",CONCATENATE(Tabla1[[#This Row],[POA]],".",Tabla1[[#This Row],[SRS]],".",Tabla1[[#This Row],[AREA]],".",Tabla1[[#This Row],[TIPO]]))</f>
        <v/>
      </c>
      <c r="C413" s="360" t="str">
        <f>IF(Tabla1[[#This Row],[Código_Actividad]]="","",'Formulario PPGR1'!#REF!)</f>
        <v/>
      </c>
      <c r="D413" s="360" t="str">
        <f>IF(Tabla1[[#This Row],[Código_Actividad]]="","",'Formulario PPGR1'!#REF!)</f>
        <v/>
      </c>
      <c r="E413" s="360" t="str">
        <f>IF(Tabla1[[#This Row],[Código_Actividad]]="","",'Formulario PPGR1'!#REF!)</f>
        <v/>
      </c>
      <c r="F413" s="360" t="str">
        <f>IF(Tabla1[[#This Row],[Código_Actividad]]="","",'Formulario PPGR1'!#REF!)</f>
        <v/>
      </c>
      <c r="G413" s="195"/>
      <c r="H413" s="361" t="str">
        <f>IFERROR(VLOOKUP(Tabla1[[#This Row],[Código_Actividad]],'Formulario PPGR2'!$C$9:$D$1048576,2,FALSE),"")</f>
        <v/>
      </c>
      <c r="I413" s="362" t="str">
        <f>IFERROR(VLOOKUP(Tabla1[[#This Row],[Código_Actividad]],Tabla2[[Código]:[Total de Acciones ]],15,FALSE),"")</f>
        <v/>
      </c>
      <c r="J413" s="198" t="s">
        <v>2002</v>
      </c>
      <c r="K413" s="358"/>
      <c r="L413" s="363"/>
      <c r="M413" s="358" t="s">
        <v>1914</v>
      </c>
      <c r="N413" s="352">
        <v>150</v>
      </c>
      <c r="O413" s="200">
        <v>30</v>
      </c>
      <c r="P413" s="200">
        <f t="shared" si="8"/>
        <v>4500</v>
      </c>
      <c r="Q413" s="201"/>
      <c r="R413" s="198"/>
      <c r="S413" s="56"/>
      <c r="T413" s="56"/>
    </row>
    <row r="414" spans="2:20" x14ac:dyDescent="0.25">
      <c r="B414" s="343" t="str">
        <f>IF(Tabla1[[#This Row],[Código_Actividad]]="","",CONCATENATE(Tabla1[[#This Row],[POA]],".",Tabla1[[#This Row],[SRS]],".",Tabla1[[#This Row],[AREA]],".",Tabla1[[#This Row],[TIPO]]))</f>
        <v/>
      </c>
      <c r="C414" s="343" t="str">
        <f>IF(Tabla1[[#This Row],[Código_Actividad]]="","",'Formulario PPGR1'!#REF!)</f>
        <v/>
      </c>
      <c r="D414" s="343" t="str">
        <f>IF(Tabla1[[#This Row],[Código_Actividad]]="","",'Formulario PPGR1'!#REF!)</f>
        <v/>
      </c>
      <c r="E414" s="343" t="str">
        <f>IF(Tabla1[[#This Row],[Código_Actividad]]="","",'Formulario PPGR1'!#REF!)</f>
        <v/>
      </c>
      <c r="F414" s="343" t="str">
        <f>IF(Tabla1[[#This Row],[Código_Actividad]]="","",'Formulario PPGR1'!#REF!)</f>
        <v/>
      </c>
      <c r="G414" s="344"/>
      <c r="H414" s="345" t="str">
        <f>IFERROR(VLOOKUP(Tabla1[[#This Row],[Código_Actividad]],'Formulario PPGR2'!$C$9:$D$1048576,2,FALSE),"")</f>
        <v/>
      </c>
      <c r="I414" s="346" t="str">
        <f>IFERROR(VLOOKUP(Tabla1[[#This Row],[Código_Actividad]],Tabla2[[Código]:[Total de Acciones ]],15,FALSE),"")</f>
        <v/>
      </c>
      <c r="J414" s="347" t="s">
        <v>2003</v>
      </c>
      <c r="K414" s="348"/>
      <c r="L414" s="349"/>
      <c r="M414" s="348" t="s">
        <v>1914</v>
      </c>
      <c r="N414" s="344">
        <v>150</v>
      </c>
      <c r="O414" s="199">
        <v>5</v>
      </c>
      <c r="P414" s="200">
        <f t="shared" si="0"/>
        <v>750</v>
      </c>
      <c r="Q414" s="351"/>
      <c r="R414" s="347"/>
      <c r="S414" s="56"/>
      <c r="T414" s="56"/>
    </row>
    <row r="415" spans="2:20" x14ac:dyDescent="0.25">
      <c r="B415" s="343" t="str">
        <f>IF(Tabla1[[#This Row],[Código_Actividad]]="","",CONCATENATE(Tabla1[[#This Row],[POA]],".",Tabla1[[#This Row],[SRS]],".",Tabla1[[#This Row],[AREA]],".",Tabla1[[#This Row],[TIPO]]))</f>
        <v/>
      </c>
      <c r="C415" s="343" t="str">
        <f>IF(Tabla1[[#This Row],[Código_Actividad]]="","",'Formulario PPGR1'!#REF!)</f>
        <v/>
      </c>
      <c r="D415" s="343" t="str">
        <f>IF(Tabla1[[#This Row],[Código_Actividad]]="","",'Formulario PPGR1'!#REF!)</f>
        <v/>
      </c>
      <c r="E415" s="343" t="str">
        <f>IF(Tabla1[[#This Row],[Código_Actividad]]="","",'Formulario PPGR1'!#REF!)</f>
        <v/>
      </c>
      <c r="F415" s="343" t="str">
        <f>IF(Tabla1[[#This Row],[Código_Actividad]]="","",'Formulario PPGR1'!#REF!)</f>
        <v/>
      </c>
      <c r="G415" s="344"/>
      <c r="H415" s="345" t="str">
        <f>IFERROR(VLOOKUP(Tabla1[[#This Row],[Código_Actividad]],'Formulario PPGR2'!$C$9:$D$1048576,2,FALSE),"")</f>
        <v/>
      </c>
      <c r="I415" s="346" t="str">
        <f>IFERROR(VLOOKUP(Tabla1[[#This Row],[Código_Actividad]],Tabla2[[Código]:[Total de Acciones ]],15,FALSE),"")</f>
        <v/>
      </c>
      <c r="J415" s="198" t="s">
        <v>2004</v>
      </c>
      <c r="K415" s="348"/>
      <c r="L415" s="349"/>
      <c r="M415" s="358" t="s">
        <v>1914</v>
      </c>
      <c r="N415" s="344">
        <v>150</v>
      </c>
      <c r="O415" s="199">
        <v>3.75</v>
      </c>
      <c r="P415" s="200">
        <f t="shared" si="0"/>
        <v>562.5</v>
      </c>
      <c r="Q415" s="351"/>
      <c r="R415" s="347"/>
      <c r="S415" s="56"/>
      <c r="T415" s="56"/>
    </row>
    <row r="416" spans="2:20" x14ac:dyDescent="0.25">
      <c r="B416" s="343" t="str">
        <f>IF(Tabla1[[#This Row],[Código_Actividad]]="","",CONCATENATE(Tabla1[[#This Row],[POA]],".",Tabla1[[#This Row],[SRS]],".",Tabla1[[#This Row],[AREA]],".",Tabla1[[#This Row],[TIPO]]))</f>
        <v/>
      </c>
      <c r="C416" s="343" t="str">
        <f>IF(Tabla1[[#This Row],[Código_Actividad]]="","",'Formulario PPGR1'!#REF!)</f>
        <v/>
      </c>
      <c r="D416" s="343" t="str">
        <f>IF(Tabla1[[#This Row],[Código_Actividad]]="","",'Formulario PPGR1'!#REF!)</f>
        <v/>
      </c>
      <c r="E416" s="343" t="str">
        <f>IF(Tabla1[[#This Row],[Código_Actividad]]="","",'Formulario PPGR1'!#REF!)</f>
        <v/>
      </c>
      <c r="F416" s="343" t="str">
        <f>IF(Tabla1[[#This Row],[Código_Actividad]]="","",'Formulario PPGR1'!#REF!)</f>
        <v/>
      </c>
      <c r="G416" s="344"/>
      <c r="H416" s="345" t="str">
        <f>IFERROR(VLOOKUP(Tabla1[[#This Row],[Código_Actividad]],'Formulario PPGR2'!$C$9:$D$1048576,2,FALSE),"")</f>
        <v/>
      </c>
      <c r="I416" s="346" t="str">
        <f>IFERROR(VLOOKUP(Tabla1[[#This Row],[Código_Actividad]],Tabla2[[Código]:[Total de Acciones ]],15,FALSE),"")</f>
        <v/>
      </c>
      <c r="J416" s="347"/>
      <c r="K416" s="348" t="str">
        <f>IFERROR(VLOOKUP($J416,LSIns!$B$5:$C$45,2,FALSE),"")</f>
        <v/>
      </c>
      <c r="L416" s="349"/>
      <c r="M416" s="348" t="str">
        <f>IFERROR(VLOOKUP($L416,#REF!,2,FALSE),"")</f>
        <v/>
      </c>
      <c r="N416" s="353"/>
      <c r="O416" s="199"/>
      <c r="P416" s="200">
        <f t="shared" si="0"/>
        <v>0</v>
      </c>
      <c r="Q416" s="351"/>
      <c r="R416" s="347"/>
      <c r="S416" s="56"/>
      <c r="T416" s="56"/>
    </row>
    <row r="417" spans="2:20" x14ac:dyDescent="0.25">
      <c r="B417" s="343" t="e">
        <f>IF(Tabla1[[#This Row],[Código_Actividad]]="","",CONCATENATE(Tabla1[[#This Row],[POA]],".",Tabla1[[#This Row],[SRS]],".",Tabla1[[#This Row],[AREA]],".",Tabla1[[#This Row],[TIPO]]))</f>
        <v>#REF!</v>
      </c>
      <c r="C417" s="343" t="e">
        <f>IF(Tabla1[[#This Row],[Código_Actividad]]="","",'Formulario PPGR1'!#REF!)</f>
        <v>#REF!</v>
      </c>
      <c r="D417" s="343" t="e">
        <f>IF(Tabla1[[#This Row],[Código_Actividad]]="","",'Formulario PPGR1'!#REF!)</f>
        <v>#REF!</v>
      </c>
      <c r="E417" s="343" t="e">
        <f>IF(Tabla1[[#This Row],[Código_Actividad]]="","",'Formulario PPGR1'!#REF!)</f>
        <v>#REF!</v>
      </c>
      <c r="F417" s="343" t="e">
        <f>IF(Tabla1[[#This Row],[Código_Actividad]]="","",'Formulario PPGR1'!#REF!)</f>
        <v>#REF!</v>
      </c>
      <c r="G417" s="344" t="s">
        <v>1455</v>
      </c>
      <c r="H417" s="345" t="str">
        <f>IFERROR(VLOOKUP(Tabla1[[#This Row],[Código_Actividad]],'Formulario PPGR2'!$C$9:$D$1048576,2,FALSE),"")</f>
        <v>Seguimiento para la implementación de las etapas de la ruta critica.</v>
      </c>
      <c r="I417" s="346">
        <f>IFERROR(VLOOKUP(Tabla1[[#This Row],[Código_Actividad]],Tabla2[[Código]:[Total de Acciones ]],15,FALSE),"")</f>
        <v>2</v>
      </c>
      <c r="J417" s="347" t="s">
        <v>1894</v>
      </c>
      <c r="K417" s="348" t="s">
        <v>1902</v>
      </c>
      <c r="L417" s="349"/>
      <c r="M417" s="348" t="s">
        <v>1893</v>
      </c>
      <c r="N417" s="355">
        <v>0.04</v>
      </c>
      <c r="O417" s="199">
        <v>250</v>
      </c>
      <c r="P417" s="200">
        <f t="shared" si="0"/>
        <v>10</v>
      </c>
      <c r="Q417" s="351" t="s">
        <v>2114</v>
      </c>
      <c r="R417" s="347" t="s">
        <v>923</v>
      </c>
      <c r="S417" s="56"/>
      <c r="T417" s="56"/>
    </row>
    <row r="418" spans="2:20" x14ac:dyDescent="0.25">
      <c r="B418" s="343" t="str">
        <f>IF(Tabla1[[#This Row],[Código_Actividad]]="","",CONCATENATE(Tabla1[[#This Row],[POA]],".",Tabla1[[#This Row],[SRS]],".",Tabla1[[#This Row],[AREA]],".",Tabla1[[#This Row],[TIPO]]))</f>
        <v/>
      </c>
      <c r="C418" s="343" t="str">
        <f>IF(Tabla1[[#This Row],[Código_Actividad]]="","",'Formulario PPGR1'!#REF!)</f>
        <v/>
      </c>
      <c r="D418" s="343" t="str">
        <f>IF(Tabla1[[#This Row],[Código_Actividad]]="","",'Formulario PPGR1'!#REF!)</f>
        <v/>
      </c>
      <c r="E418" s="343" t="str">
        <f>IF(Tabla1[[#This Row],[Código_Actividad]]="","",'Formulario PPGR1'!#REF!)</f>
        <v/>
      </c>
      <c r="F418" s="343" t="str">
        <f>IF(Tabla1[[#This Row],[Código_Actividad]]="","",'Formulario PPGR1'!#REF!)</f>
        <v/>
      </c>
      <c r="G418" s="344"/>
      <c r="H418" s="345" t="str">
        <f>IFERROR(VLOOKUP(Tabla1[[#This Row],[Código_Actividad]],'Formulario PPGR2'!$C$9:$D$1048576,2,FALSE),"")</f>
        <v/>
      </c>
      <c r="I418" s="346" t="str">
        <f>IFERROR(VLOOKUP(Tabla1[[#This Row],[Código_Actividad]],Tabla2[[Código]:[Total de Acciones ]],15,FALSE),"")</f>
        <v/>
      </c>
      <c r="J418" s="347" t="s">
        <v>1910</v>
      </c>
      <c r="K418" s="348" t="s">
        <v>1902</v>
      </c>
      <c r="L418" s="349"/>
      <c r="M418" s="348" t="s">
        <v>1906</v>
      </c>
      <c r="N418" s="355">
        <v>0.04</v>
      </c>
      <c r="O418" s="199">
        <v>648</v>
      </c>
      <c r="P418" s="200">
        <f t="shared" si="0"/>
        <v>25.92</v>
      </c>
      <c r="Q418" s="351" t="s">
        <v>2114</v>
      </c>
      <c r="R418" s="347" t="s">
        <v>925</v>
      </c>
      <c r="S418" s="56"/>
      <c r="T418" s="56"/>
    </row>
    <row r="419" spans="2:20" x14ac:dyDescent="0.25">
      <c r="B419" s="343" t="str">
        <f>IF(Tabla1[[#This Row],[Código_Actividad]]="","",CONCATENATE(Tabla1[[#This Row],[POA]],".",Tabla1[[#This Row],[SRS]],".",Tabla1[[#This Row],[AREA]],".",Tabla1[[#This Row],[TIPO]]))</f>
        <v/>
      </c>
      <c r="C419" s="343" t="str">
        <f>IF(Tabla1[[#This Row],[Código_Actividad]]="","",'Formulario PPGR1'!#REF!)</f>
        <v/>
      </c>
      <c r="D419" s="343" t="str">
        <f>IF(Tabla1[[#This Row],[Código_Actividad]]="","",'Formulario PPGR1'!#REF!)</f>
        <v/>
      </c>
      <c r="E419" s="343" t="str">
        <f>IF(Tabla1[[#This Row],[Código_Actividad]]="","",'Formulario PPGR1'!#REF!)</f>
        <v/>
      </c>
      <c r="F419" s="343" t="str">
        <f>IF(Tabla1[[#This Row],[Código_Actividad]]="","",'Formulario PPGR1'!#REF!)</f>
        <v/>
      </c>
      <c r="G419" s="344"/>
      <c r="H419" s="345" t="str">
        <f>IFERROR(VLOOKUP(Tabla1[[#This Row],[Código_Actividad]],'Formulario PPGR2'!$C$9:$D$1048576,2,FALSE),"")</f>
        <v/>
      </c>
      <c r="I419" s="346" t="str">
        <f>IFERROR(VLOOKUP(Tabla1[[#This Row],[Código_Actividad]],Tabla2[[Código]:[Total de Acciones ]],15,FALSE),"")</f>
        <v/>
      </c>
      <c r="J419" s="347"/>
      <c r="K419" s="348" t="str">
        <f>IFERROR(VLOOKUP($J419,LSIns!$B$5:$C$45,2,FALSE),"")</f>
        <v/>
      </c>
      <c r="L419" s="349"/>
      <c r="M419" s="348" t="str">
        <f>IFERROR(VLOOKUP($L419,#REF!,2,FALSE),"")</f>
        <v/>
      </c>
      <c r="N419" s="353"/>
      <c r="O419" s="199"/>
      <c r="P419" s="200">
        <f t="shared" si="0"/>
        <v>0</v>
      </c>
      <c r="Q419" s="351"/>
      <c r="R419" s="347"/>
      <c r="S419" s="56"/>
      <c r="T419" s="56"/>
    </row>
    <row r="420" spans="2:20" x14ac:dyDescent="0.25">
      <c r="B420" s="343" t="e">
        <f>IF(Tabla1[[#This Row],[Código_Actividad]]="","",CONCATENATE(Tabla1[[#This Row],[POA]],".",Tabla1[[#This Row],[SRS]],".",Tabla1[[#This Row],[AREA]],".",Tabla1[[#This Row],[TIPO]]))</f>
        <v>#REF!</v>
      </c>
      <c r="C420" s="343" t="e">
        <f>IF(Tabla1[[#This Row],[Código_Actividad]]="","",'Formulario PPGR1'!#REF!)</f>
        <v>#REF!</v>
      </c>
      <c r="D420" s="343" t="e">
        <f>IF(Tabla1[[#This Row],[Código_Actividad]]="","",'Formulario PPGR1'!#REF!)</f>
        <v>#REF!</v>
      </c>
      <c r="E420" s="343" t="e">
        <f>IF(Tabla1[[#This Row],[Código_Actividad]]="","",'Formulario PPGR1'!#REF!)</f>
        <v>#REF!</v>
      </c>
      <c r="F420" s="343" t="e">
        <f>IF(Tabla1[[#This Row],[Código_Actividad]]="","",'Formulario PPGR1'!#REF!)</f>
        <v>#REF!</v>
      </c>
      <c r="G420" s="344" t="s">
        <v>1456</v>
      </c>
      <c r="H420" s="345" t="str">
        <f>IFERROR(VLOOKUP(Tabla1[[#This Row],[Código_Actividad]],'Formulario PPGR2'!$C$9:$D$1048576,2,FALSE),"")</f>
        <v xml:space="preserve">Monitoreo del uso de las Guias de Atención en el Primer Nivel de Atención  </v>
      </c>
      <c r="I420" s="346">
        <f>IFERROR(VLOOKUP(Tabla1[[#This Row],[Código_Actividad]],Tabla2[[Código]:[Total de Acciones ]],15,FALSE),"")</f>
        <v>18</v>
      </c>
      <c r="J420" s="347" t="s">
        <v>1894</v>
      </c>
      <c r="K420" s="348" t="s">
        <v>1902</v>
      </c>
      <c r="L420" s="349"/>
      <c r="M420" s="348" t="s">
        <v>1893</v>
      </c>
      <c r="N420" s="355">
        <v>0.18</v>
      </c>
      <c r="O420" s="199">
        <v>250</v>
      </c>
      <c r="P420" s="200">
        <f t="shared" si="0"/>
        <v>45</v>
      </c>
      <c r="Q420" s="351" t="s">
        <v>2114</v>
      </c>
      <c r="R420" s="347" t="s">
        <v>923</v>
      </c>
      <c r="S420" s="56"/>
      <c r="T420" s="56"/>
    </row>
    <row r="421" spans="2:20" x14ac:dyDescent="0.25">
      <c r="B421" s="343" t="str">
        <f>IF(Tabla1[[#This Row],[Código_Actividad]]="","",CONCATENATE(Tabla1[[#This Row],[POA]],".",Tabla1[[#This Row],[SRS]],".",Tabla1[[#This Row],[AREA]],".",Tabla1[[#This Row],[TIPO]]))</f>
        <v/>
      </c>
      <c r="C421" s="343" t="str">
        <f>IF(Tabla1[[#This Row],[Código_Actividad]]="","",'Formulario PPGR1'!#REF!)</f>
        <v/>
      </c>
      <c r="D421" s="343" t="str">
        <f>IF(Tabla1[[#This Row],[Código_Actividad]]="","",'Formulario PPGR1'!#REF!)</f>
        <v/>
      </c>
      <c r="E421" s="343" t="str">
        <f>IF(Tabla1[[#This Row],[Código_Actividad]]="","",'Formulario PPGR1'!#REF!)</f>
        <v/>
      </c>
      <c r="F421" s="343" t="str">
        <f>IF(Tabla1[[#This Row],[Código_Actividad]]="","",'Formulario PPGR1'!#REF!)</f>
        <v/>
      </c>
      <c r="G421" s="344"/>
      <c r="H421" s="345" t="str">
        <f>IFERROR(VLOOKUP(Tabla1[[#This Row],[Código_Actividad]],'Formulario PPGR2'!$C$9:$D$1048576,2,FALSE),"")</f>
        <v/>
      </c>
      <c r="I421" s="346" t="str">
        <f>IFERROR(VLOOKUP(Tabla1[[#This Row],[Código_Actividad]],Tabla2[[Código]:[Total de Acciones ]],15,FALSE),"")</f>
        <v/>
      </c>
      <c r="J421" s="347" t="s">
        <v>1910</v>
      </c>
      <c r="K421" s="348" t="s">
        <v>1902</v>
      </c>
      <c r="L421" s="349"/>
      <c r="M421" s="348" t="s">
        <v>1906</v>
      </c>
      <c r="N421" s="355">
        <v>0.18</v>
      </c>
      <c r="O421" s="199">
        <v>648</v>
      </c>
      <c r="P421" s="200">
        <f t="shared" ref="P421:P476" si="9">+N421*O421</f>
        <v>116.64</v>
      </c>
      <c r="Q421" s="351" t="s">
        <v>2114</v>
      </c>
      <c r="R421" s="347" t="s">
        <v>925</v>
      </c>
      <c r="S421" s="56"/>
      <c r="T421" s="56"/>
    </row>
    <row r="422" spans="2:20" x14ac:dyDescent="0.25">
      <c r="B422" s="343" t="str">
        <f>IF(Tabla1[[#This Row],[Código_Actividad]]="","",CONCATENATE(Tabla1[[#This Row],[POA]],".",Tabla1[[#This Row],[SRS]],".",Tabla1[[#This Row],[AREA]],".",Tabla1[[#This Row],[TIPO]]))</f>
        <v/>
      </c>
      <c r="C422" s="343" t="str">
        <f>IF(Tabla1[[#This Row],[Código_Actividad]]="","",'Formulario PPGR1'!#REF!)</f>
        <v/>
      </c>
      <c r="D422" s="343" t="str">
        <f>IF(Tabla1[[#This Row],[Código_Actividad]]="","",'Formulario PPGR1'!#REF!)</f>
        <v/>
      </c>
      <c r="E422" s="343" t="str">
        <f>IF(Tabla1[[#This Row],[Código_Actividad]]="","",'Formulario PPGR1'!#REF!)</f>
        <v/>
      </c>
      <c r="F422" s="343" t="str">
        <f>IF(Tabla1[[#This Row],[Código_Actividad]]="","",'Formulario PPGR1'!#REF!)</f>
        <v/>
      </c>
      <c r="G422" s="344"/>
      <c r="H422" s="345" t="str">
        <f>IFERROR(VLOOKUP(Tabla1[[#This Row],[Código_Actividad]],'Formulario PPGR2'!$C$9:$D$1048576,2,FALSE),"")</f>
        <v/>
      </c>
      <c r="I422" s="346" t="str">
        <f>IFERROR(VLOOKUP(Tabla1[[#This Row],[Código_Actividad]],Tabla2[[Código]:[Total de Acciones ]],15,FALSE),"")</f>
        <v/>
      </c>
      <c r="J422" s="347"/>
      <c r="K422" s="348" t="str">
        <f>IFERROR(VLOOKUP($J422,LSIns!$B$5:$C$45,2,FALSE),"")</f>
        <v/>
      </c>
      <c r="L422" s="349"/>
      <c r="M422" s="348" t="str">
        <f>IFERROR(VLOOKUP($L422,#REF!,2,FALSE),"")</f>
        <v/>
      </c>
      <c r="N422" s="353"/>
      <c r="O422" s="199"/>
      <c r="P422" s="200">
        <f t="shared" si="9"/>
        <v>0</v>
      </c>
      <c r="Q422" s="351"/>
      <c r="R422" s="347"/>
      <c r="S422" s="56"/>
      <c r="T422" s="56"/>
    </row>
    <row r="423" spans="2:20" x14ac:dyDescent="0.25">
      <c r="B423" s="343" t="e">
        <f>IF(Tabla1[[#This Row],[Código_Actividad]]="","",CONCATENATE(Tabla1[[#This Row],[POA]],".",Tabla1[[#This Row],[SRS]],".",Tabla1[[#This Row],[AREA]],".",Tabla1[[#This Row],[TIPO]]))</f>
        <v>#REF!</v>
      </c>
      <c r="C423" s="343" t="e">
        <f>IF(Tabla1[[#This Row],[Código_Actividad]]="","",'Formulario PPGR1'!#REF!)</f>
        <v>#REF!</v>
      </c>
      <c r="D423" s="343" t="e">
        <f>IF(Tabla1[[#This Row],[Código_Actividad]]="","",'Formulario PPGR1'!#REF!)</f>
        <v>#REF!</v>
      </c>
      <c r="E423" s="343" t="e">
        <f>IF(Tabla1[[#This Row],[Código_Actividad]]="","",'Formulario PPGR1'!#REF!)</f>
        <v>#REF!</v>
      </c>
      <c r="F423" s="343" t="e">
        <f>IF(Tabla1[[#This Row],[Código_Actividad]]="","",'Formulario PPGR1'!#REF!)</f>
        <v>#REF!</v>
      </c>
      <c r="G423" s="344" t="s">
        <v>1457</v>
      </c>
      <c r="H423" s="345" t="str">
        <f>IFERROR(VLOOKUP(Tabla1[[#This Row],[Código_Actividad]],'Formulario PPGR2'!$C$9:$D$1048576,2,FALSE),"")</f>
        <v>Llenado y actualizacion de la ficha familiar</v>
      </c>
      <c r="I423" s="346">
        <f>IFERROR(VLOOKUP(Tabla1[[#This Row],[Código_Actividad]],Tabla2[[Código]:[Total de Acciones ]],15,FALSE),"")</f>
        <v>24</v>
      </c>
      <c r="J423" s="347" t="s">
        <v>1894</v>
      </c>
      <c r="K423" s="348" t="s">
        <v>1902</v>
      </c>
      <c r="L423" s="349"/>
      <c r="M423" s="348" t="s">
        <v>1893</v>
      </c>
      <c r="N423" s="355">
        <v>0.24</v>
      </c>
      <c r="O423" s="199">
        <v>250</v>
      </c>
      <c r="P423" s="200">
        <f t="shared" si="9"/>
        <v>60</v>
      </c>
      <c r="Q423" s="351" t="s">
        <v>2114</v>
      </c>
      <c r="R423" s="347" t="s">
        <v>923</v>
      </c>
      <c r="S423" s="56"/>
      <c r="T423" s="56"/>
    </row>
    <row r="424" spans="2:20" x14ac:dyDescent="0.25">
      <c r="B424" s="343" t="str">
        <f>IF(Tabla1[[#This Row],[Código_Actividad]]="","",CONCATENATE(Tabla1[[#This Row],[POA]],".",Tabla1[[#This Row],[SRS]],".",Tabla1[[#This Row],[AREA]],".",Tabla1[[#This Row],[TIPO]]))</f>
        <v/>
      </c>
      <c r="C424" s="343" t="str">
        <f>IF(Tabla1[[#This Row],[Código_Actividad]]="","",'Formulario PPGR1'!#REF!)</f>
        <v/>
      </c>
      <c r="D424" s="343" t="str">
        <f>IF(Tabla1[[#This Row],[Código_Actividad]]="","",'Formulario PPGR1'!#REF!)</f>
        <v/>
      </c>
      <c r="E424" s="343" t="str">
        <f>IF(Tabla1[[#This Row],[Código_Actividad]]="","",'Formulario PPGR1'!#REF!)</f>
        <v/>
      </c>
      <c r="F424" s="343" t="str">
        <f>IF(Tabla1[[#This Row],[Código_Actividad]]="","",'Formulario PPGR1'!#REF!)</f>
        <v/>
      </c>
      <c r="G424" s="344"/>
      <c r="H424" s="345" t="str">
        <f>IFERROR(VLOOKUP(Tabla1[[#This Row],[Código_Actividad]],'Formulario PPGR2'!$C$9:$D$1048576,2,FALSE),"")</f>
        <v/>
      </c>
      <c r="I424" s="346" t="str">
        <f>IFERROR(VLOOKUP(Tabla1[[#This Row],[Código_Actividad]],Tabla2[[Código]:[Total de Acciones ]],15,FALSE),"")</f>
        <v/>
      </c>
      <c r="J424" s="347" t="s">
        <v>1910</v>
      </c>
      <c r="K424" s="348" t="s">
        <v>1902</v>
      </c>
      <c r="L424" s="349"/>
      <c r="M424" s="348" t="s">
        <v>1906</v>
      </c>
      <c r="N424" s="355">
        <v>0.24</v>
      </c>
      <c r="O424" s="199">
        <v>648</v>
      </c>
      <c r="P424" s="200">
        <f t="shared" si="9"/>
        <v>155.51999999999998</v>
      </c>
      <c r="Q424" s="351" t="s">
        <v>2114</v>
      </c>
      <c r="R424" s="347" t="s">
        <v>925</v>
      </c>
      <c r="S424" s="56"/>
      <c r="T424" s="56"/>
    </row>
    <row r="425" spans="2:20" x14ac:dyDescent="0.25">
      <c r="B425" s="343" t="str">
        <f>IF(Tabla1[[#This Row],[Código_Actividad]]="","",CONCATENATE(Tabla1[[#This Row],[POA]],".",Tabla1[[#This Row],[SRS]],".",Tabla1[[#This Row],[AREA]],".",Tabla1[[#This Row],[TIPO]]))</f>
        <v/>
      </c>
      <c r="C425" s="343" t="str">
        <f>IF(Tabla1[[#This Row],[Código_Actividad]]="","",'Formulario PPGR1'!#REF!)</f>
        <v/>
      </c>
      <c r="D425" s="343" t="str">
        <f>IF(Tabla1[[#This Row],[Código_Actividad]]="","",'Formulario PPGR1'!#REF!)</f>
        <v/>
      </c>
      <c r="E425" s="343" t="str">
        <f>IF(Tabla1[[#This Row],[Código_Actividad]]="","",'Formulario PPGR1'!#REF!)</f>
        <v/>
      </c>
      <c r="F425" s="343" t="str">
        <f>IF(Tabla1[[#This Row],[Código_Actividad]]="","",'Formulario PPGR1'!#REF!)</f>
        <v/>
      </c>
      <c r="G425" s="344"/>
      <c r="H425" s="345" t="str">
        <f>IFERROR(VLOOKUP(Tabla1[[#This Row],[Código_Actividad]],'Formulario PPGR2'!$C$9:$D$1048576,2,FALSE),"")</f>
        <v/>
      </c>
      <c r="I425" s="346" t="str">
        <f>IFERROR(VLOOKUP(Tabla1[[#This Row],[Código_Actividad]],Tabla2[[Código]:[Total de Acciones ]],15,FALSE),"")</f>
        <v/>
      </c>
      <c r="J425" s="347"/>
      <c r="K425" s="348" t="str">
        <f>IFERROR(VLOOKUP($J425,LSIns!$B$5:$C$45,2,FALSE),"")</f>
        <v/>
      </c>
      <c r="L425" s="349"/>
      <c r="M425" s="348" t="str">
        <f>IFERROR(VLOOKUP($L425,#REF!,2,FALSE),"")</f>
        <v/>
      </c>
      <c r="N425" s="353"/>
      <c r="O425" s="199"/>
      <c r="P425" s="200">
        <f t="shared" si="9"/>
        <v>0</v>
      </c>
      <c r="Q425" s="351"/>
      <c r="R425" s="347"/>
      <c r="S425" s="56"/>
      <c r="T425" s="56"/>
    </row>
    <row r="426" spans="2:20" x14ac:dyDescent="0.25">
      <c r="B426" s="343" t="e">
        <f>IF(Tabla1[[#This Row],[Código_Actividad]]="","",CONCATENATE(Tabla1[[#This Row],[POA]],".",Tabla1[[#This Row],[SRS]],".",Tabla1[[#This Row],[AREA]],".",Tabla1[[#This Row],[TIPO]]))</f>
        <v>#REF!</v>
      </c>
      <c r="C426" s="343" t="e">
        <f>IF(Tabla1[[#This Row],[Código_Actividad]]="","",'Formulario PPGR1'!#REF!)</f>
        <v>#REF!</v>
      </c>
      <c r="D426" s="343" t="e">
        <f>IF(Tabla1[[#This Row],[Código_Actividad]]="","",'Formulario PPGR1'!#REF!)</f>
        <v>#REF!</v>
      </c>
      <c r="E426" s="343" t="e">
        <f>IF(Tabla1[[#This Row],[Código_Actividad]]="","",'Formulario PPGR1'!#REF!)</f>
        <v>#REF!</v>
      </c>
      <c r="F426" s="343" t="e">
        <f>IF(Tabla1[[#This Row],[Código_Actividad]]="","",'Formulario PPGR1'!#REF!)</f>
        <v>#REF!</v>
      </c>
      <c r="G426" s="344" t="s">
        <v>1458</v>
      </c>
      <c r="H426" s="345" t="str">
        <f>IFERROR(VLOOKUP(Tabla1[[#This Row],[Código_Actividad]],'Formulario PPGR2'!$C$9:$D$1048576,2,FALSE),"")</f>
        <v>Seguimiento al regsitro en SIRPAFF de la Ficha Familiar</v>
      </c>
      <c r="I426" s="346">
        <f>IFERROR(VLOOKUP(Tabla1[[#This Row],[Código_Actividad]],Tabla2[[Código]:[Total de Acciones ]],15,FALSE),"")</f>
        <v>4</v>
      </c>
      <c r="J426" s="347" t="s">
        <v>1894</v>
      </c>
      <c r="K426" s="348" t="s">
        <v>1902</v>
      </c>
      <c r="L426" s="349"/>
      <c r="M426" s="348" t="s">
        <v>1893</v>
      </c>
      <c r="N426" s="355">
        <v>0.04</v>
      </c>
      <c r="O426" s="199">
        <v>250</v>
      </c>
      <c r="P426" s="200">
        <f t="shared" si="9"/>
        <v>10</v>
      </c>
      <c r="Q426" s="351" t="s">
        <v>2114</v>
      </c>
      <c r="R426" s="347" t="s">
        <v>923</v>
      </c>
      <c r="S426" s="56"/>
      <c r="T426" s="56"/>
    </row>
    <row r="427" spans="2:20" x14ac:dyDescent="0.25">
      <c r="B427" s="343" t="str">
        <f>IF(Tabla1[[#This Row],[Código_Actividad]]="","",CONCATENATE(Tabla1[[#This Row],[POA]],".",Tabla1[[#This Row],[SRS]],".",Tabla1[[#This Row],[AREA]],".",Tabla1[[#This Row],[TIPO]]))</f>
        <v/>
      </c>
      <c r="C427" s="343" t="str">
        <f>IF(Tabla1[[#This Row],[Código_Actividad]]="","",'Formulario PPGR1'!#REF!)</f>
        <v/>
      </c>
      <c r="D427" s="343" t="str">
        <f>IF(Tabla1[[#This Row],[Código_Actividad]]="","",'Formulario PPGR1'!#REF!)</f>
        <v/>
      </c>
      <c r="E427" s="343" t="str">
        <f>IF(Tabla1[[#This Row],[Código_Actividad]]="","",'Formulario PPGR1'!#REF!)</f>
        <v/>
      </c>
      <c r="F427" s="343" t="str">
        <f>IF(Tabla1[[#This Row],[Código_Actividad]]="","",'Formulario PPGR1'!#REF!)</f>
        <v/>
      </c>
      <c r="G427" s="344"/>
      <c r="H427" s="345" t="str">
        <f>IFERROR(VLOOKUP(Tabla1[[#This Row],[Código_Actividad]],'Formulario PPGR2'!$C$9:$D$1048576,2,FALSE),"")</f>
        <v/>
      </c>
      <c r="I427" s="346" t="str">
        <f>IFERROR(VLOOKUP(Tabla1[[#This Row],[Código_Actividad]],Tabla2[[Código]:[Total de Acciones ]],15,FALSE),"")</f>
        <v/>
      </c>
      <c r="J427" s="347" t="s">
        <v>1910</v>
      </c>
      <c r="K427" s="348" t="s">
        <v>1902</v>
      </c>
      <c r="L427" s="349"/>
      <c r="M427" s="348" t="s">
        <v>1906</v>
      </c>
      <c r="N427" s="355">
        <v>0.04</v>
      </c>
      <c r="O427" s="199">
        <v>648</v>
      </c>
      <c r="P427" s="200">
        <f t="shared" si="9"/>
        <v>25.92</v>
      </c>
      <c r="Q427" s="351" t="s">
        <v>2114</v>
      </c>
      <c r="R427" s="347" t="s">
        <v>925</v>
      </c>
      <c r="S427" s="56"/>
      <c r="T427" s="56"/>
    </row>
    <row r="428" spans="2:20" x14ac:dyDescent="0.25">
      <c r="B428" s="343" t="str">
        <f>IF(Tabla1[[#This Row],[Código_Actividad]]="","",CONCATENATE(Tabla1[[#This Row],[POA]],".",Tabla1[[#This Row],[SRS]],".",Tabla1[[#This Row],[AREA]],".",Tabla1[[#This Row],[TIPO]]))</f>
        <v/>
      </c>
      <c r="C428" s="343" t="str">
        <f>IF(Tabla1[[#This Row],[Código_Actividad]]="","",'Formulario PPGR1'!#REF!)</f>
        <v/>
      </c>
      <c r="D428" s="343" t="str">
        <f>IF(Tabla1[[#This Row],[Código_Actividad]]="","",'Formulario PPGR1'!#REF!)</f>
        <v/>
      </c>
      <c r="E428" s="343" t="str">
        <f>IF(Tabla1[[#This Row],[Código_Actividad]]="","",'Formulario PPGR1'!#REF!)</f>
        <v/>
      </c>
      <c r="F428" s="343" t="str">
        <f>IF(Tabla1[[#This Row],[Código_Actividad]]="","",'Formulario PPGR1'!#REF!)</f>
        <v/>
      </c>
      <c r="G428" s="344"/>
      <c r="H428" s="345" t="str">
        <f>IFERROR(VLOOKUP(Tabla1[[#This Row],[Código_Actividad]],'Formulario PPGR2'!$C$9:$D$1048576,2,FALSE),"")</f>
        <v/>
      </c>
      <c r="I428" s="346" t="str">
        <f>IFERROR(VLOOKUP(Tabla1[[#This Row],[Código_Actividad]],Tabla2[[Código]:[Total de Acciones ]],15,FALSE),"")</f>
        <v/>
      </c>
      <c r="J428" s="347"/>
      <c r="K428" s="348" t="str">
        <f>IFERROR(VLOOKUP($J428,LSIns!$B$5:$C$45,2,FALSE),"")</f>
        <v/>
      </c>
      <c r="L428" s="349"/>
      <c r="M428" s="348" t="str">
        <f>IFERROR(VLOOKUP($L428,#REF!,2,FALSE),"")</f>
        <v/>
      </c>
      <c r="N428" s="353"/>
      <c r="O428" s="199"/>
      <c r="P428" s="200">
        <f t="shared" si="9"/>
        <v>0</v>
      </c>
      <c r="Q428" s="351"/>
      <c r="R428" s="347"/>
      <c r="S428" s="56"/>
      <c r="T428" s="56"/>
    </row>
    <row r="429" spans="2:20" x14ac:dyDescent="0.25">
      <c r="B429" s="343" t="e">
        <f>IF(Tabla1[[#This Row],[Código_Actividad]]="","",CONCATENATE(Tabla1[[#This Row],[POA]],".",Tabla1[[#This Row],[SRS]],".",Tabla1[[#This Row],[AREA]],".",Tabla1[[#This Row],[TIPO]]))</f>
        <v>#REF!</v>
      </c>
      <c r="C429" s="343" t="e">
        <f>IF(Tabla1[[#This Row],[Código_Actividad]]="","",'Formulario PPGR1'!#REF!)</f>
        <v>#REF!</v>
      </c>
      <c r="D429" s="343" t="e">
        <f>IF(Tabla1[[#This Row],[Código_Actividad]]="","",'Formulario PPGR1'!#REF!)</f>
        <v>#REF!</v>
      </c>
      <c r="E429" s="343" t="e">
        <f>IF(Tabla1[[#This Row],[Código_Actividad]]="","",'Formulario PPGR1'!#REF!)</f>
        <v>#REF!</v>
      </c>
      <c r="F429" s="343" t="e">
        <f>IF(Tabla1[[#This Row],[Código_Actividad]]="","",'Formulario PPGR1'!#REF!)</f>
        <v>#REF!</v>
      </c>
      <c r="G429" s="344" t="s">
        <v>1459</v>
      </c>
      <c r="H429" s="345" t="str">
        <f>IFERROR(VLOOKUP(Tabla1[[#This Row],[Código_Actividad]],'Formulario PPGR2'!$C$9:$D$1048576,2,FALSE),"")</f>
        <v xml:space="preserve">Elaboración de croquis </v>
      </c>
      <c r="I429" s="346">
        <f>IFERROR(VLOOKUP(Tabla1[[#This Row],[Código_Actividad]],Tabla2[[Código]:[Total de Acciones ]],15,FALSE),"")</f>
        <v>71</v>
      </c>
      <c r="J429" s="198" t="s">
        <v>2006</v>
      </c>
      <c r="K429" s="348" t="str">
        <f>IFERROR(VLOOKUP($J429,LSIns!$B$5:$C$45,2,FALSE),"")</f>
        <v/>
      </c>
      <c r="L429" s="349"/>
      <c r="M429" s="358" t="s">
        <v>1892</v>
      </c>
      <c r="N429" s="344">
        <v>71</v>
      </c>
      <c r="O429" s="199">
        <v>180</v>
      </c>
      <c r="P429" s="200">
        <f t="shared" si="9"/>
        <v>12780</v>
      </c>
      <c r="Q429" s="351"/>
      <c r="R429" s="347"/>
      <c r="S429" s="56"/>
      <c r="T429" s="56"/>
    </row>
    <row r="430" spans="2:20" x14ac:dyDescent="0.25">
      <c r="B430" s="343" t="str">
        <f>IF(Tabla1[[#This Row],[Código_Actividad]]="","",CONCATENATE(Tabla1[[#This Row],[POA]],".",Tabla1[[#This Row],[SRS]],".",Tabla1[[#This Row],[AREA]],".",Tabla1[[#This Row],[TIPO]]))</f>
        <v/>
      </c>
      <c r="C430" s="343" t="str">
        <f>IF(Tabla1[[#This Row],[Código_Actividad]]="","",'Formulario PPGR1'!#REF!)</f>
        <v/>
      </c>
      <c r="D430" s="343" t="str">
        <f>IF(Tabla1[[#This Row],[Código_Actividad]]="","",'Formulario PPGR1'!#REF!)</f>
        <v/>
      </c>
      <c r="E430" s="343" t="str">
        <f>IF(Tabla1[[#This Row],[Código_Actividad]]="","",'Formulario PPGR1'!#REF!)</f>
        <v/>
      </c>
      <c r="F430" s="343" t="str">
        <f>IF(Tabla1[[#This Row],[Código_Actividad]]="","",'Formulario PPGR1'!#REF!)</f>
        <v/>
      </c>
      <c r="G430" s="344"/>
      <c r="H430" s="345" t="str">
        <f>IFERROR(VLOOKUP(Tabla1[[#This Row],[Código_Actividad]],'Formulario PPGR2'!$C$9:$D$1048576,2,FALSE),"")</f>
        <v/>
      </c>
      <c r="I430" s="346" t="str">
        <f>IFERROR(VLOOKUP(Tabla1[[#This Row],[Código_Actividad]],Tabla2[[Código]:[Total de Acciones ]],15,FALSE),"")</f>
        <v/>
      </c>
      <c r="J430" s="347"/>
      <c r="K430" s="348" t="str">
        <f>IFERROR(VLOOKUP($J430,LSIns!$B$5:$C$45,2,FALSE),"")</f>
        <v/>
      </c>
      <c r="L430" s="349"/>
      <c r="M430" s="348" t="str">
        <f>IFERROR(VLOOKUP($L430,#REF!,2,FALSE),"")</f>
        <v/>
      </c>
      <c r="N430" s="353"/>
      <c r="O430" s="199"/>
      <c r="P430" s="200">
        <f t="shared" si="9"/>
        <v>0</v>
      </c>
      <c r="Q430" s="351"/>
      <c r="R430" s="347"/>
      <c r="S430" s="56"/>
      <c r="T430" s="56"/>
    </row>
    <row r="431" spans="2:20" x14ac:dyDescent="0.25">
      <c r="B431" s="343" t="str">
        <f>IF(Tabla1[[#This Row],[Código_Actividad]]="","",CONCATENATE(Tabla1[[#This Row],[POA]],".",Tabla1[[#This Row],[SRS]],".",Tabla1[[#This Row],[AREA]],".",Tabla1[[#This Row],[TIPO]]))</f>
        <v/>
      </c>
      <c r="C431" s="343" t="str">
        <f>IF(Tabla1[[#This Row],[Código_Actividad]]="","",'Formulario PPGR1'!#REF!)</f>
        <v/>
      </c>
      <c r="D431" s="343" t="str">
        <f>IF(Tabla1[[#This Row],[Código_Actividad]]="","",'Formulario PPGR1'!#REF!)</f>
        <v/>
      </c>
      <c r="E431" s="343" t="str">
        <f>IF(Tabla1[[#This Row],[Código_Actividad]]="","",'Formulario PPGR1'!#REF!)</f>
        <v/>
      </c>
      <c r="F431" s="343" t="str">
        <f>IF(Tabla1[[#This Row],[Código_Actividad]]="","",'Formulario PPGR1'!#REF!)</f>
        <v/>
      </c>
      <c r="G431" s="344"/>
      <c r="H431" s="345" t="str">
        <f>IFERROR(VLOOKUP(Tabla1[[#This Row],[Código_Actividad]],'Formulario PPGR2'!$C$9:$D$1048576,2,FALSE),"")</f>
        <v/>
      </c>
      <c r="I431" s="346" t="str">
        <f>IFERROR(VLOOKUP(Tabla1[[#This Row],[Código_Actividad]],Tabla2[[Código]:[Total de Acciones ]],15,FALSE),"")</f>
        <v/>
      </c>
      <c r="J431" s="347"/>
      <c r="K431" s="348" t="str">
        <f>IFERROR(VLOOKUP($J431,LSIns!$B$5:$C$45,2,FALSE),"")</f>
        <v/>
      </c>
      <c r="L431" s="349"/>
      <c r="M431" s="348" t="str">
        <f>IFERROR(VLOOKUP($L431,#REF!,2,FALSE),"")</f>
        <v/>
      </c>
      <c r="N431" s="353"/>
      <c r="O431" s="199"/>
      <c r="P431" s="200">
        <f t="shared" si="9"/>
        <v>0</v>
      </c>
      <c r="Q431" s="351"/>
      <c r="R431" s="347"/>
      <c r="S431" s="56"/>
      <c r="T431" s="56"/>
    </row>
    <row r="432" spans="2:20" x14ac:dyDescent="0.25">
      <c r="B432" s="343" t="str">
        <f>IF(Tabla1[[#This Row],[Código_Actividad]]="","",CONCATENATE(Tabla1[[#This Row],[POA]],".",Tabla1[[#This Row],[SRS]],".",Tabla1[[#This Row],[AREA]],".",Tabla1[[#This Row],[TIPO]]))</f>
        <v/>
      </c>
      <c r="C432" s="343" t="str">
        <f>IF(Tabla1[[#This Row],[Código_Actividad]]="","",'Formulario PPGR1'!#REF!)</f>
        <v/>
      </c>
      <c r="D432" s="343" t="str">
        <f>IF(Tabla1[[#This Row],[Código_Actividad]]="","",'Formulario PPGR1'!#REF!)</f>
        <v/>
      </c>
      <c r="E432" s="343" t="str">
        <f>IF(Tabla1[[#This Row],[Código_Actividad]]="","",'Formulario PPGR1'!#REF!)</f>
        <v/>
      </c>
      <c r="F432" s="343" t="str">
        <f>IF(Tabla1[[#This Row],[Código_Actividad]]="","",'Formulario PPGR1'!#REF!)</f>
        <v/>
      </c>
      <c r="G432" s="344"/>
      <c r="H432" s="345" t="str">
        <f>IFERROR(VLOOKUP(Tabla1[[#This Row],[Código_Actividad]],'Formulario PPGR2'!$C$9:$D$1048576,2,FALSE),"")</f>
        <v/>
      </c>
      <c r="I432" s="346" t="str">
        <f>IFERROR(VLOOKUP(Tabla1[[#This Row],[Código_Actividad]],Tabla2[[Código]:[Total de Acciones ]],15,FALSE),"")</f>
        <v/>
      </c>
      <c r="J432" s="347"/>
      <c r="K432" s="348" t="str">
        <f>IFERROR(VLOOKUP($J432,LSIns!$B$5:$C$45,2,FALSE),"")</f>
        <v/>
      </c>
      <c r="L432" s="349"/>
      <c r="M432" s="348" t="str">
        <f>IFERROR(VLOOKUP($L432,#REF!,2,FALSE),"")</f>
        <v/>
      </c>
      <c r="N432" s="353"/>
      <c r="O432" s="199"/>
      <c r="P432" s="200">
        <f t="shared" si="9"/>
        <v>0</v>
      </c>
      <c r="Q432" s="351"/>
      <c r="R432" s="347"/>
      <c r="S432" s="56"/>
      <c r="T432" s="56"/>
    </row>
    <row r="433" spans="2:20" x14ac:dyDescent="0.25">
      <c r="B433" s="343" t="e">
        <f>IF(Tabla1[[#This Row],[Código_Actividad]]="","",CONCATENATE(Tabla1[[#This Row],[POA]],".",Tabla1[[#This Row],[SRS]],".",Tabla1[[#This Row],[AREA]],".",Tabla1[[#This Row],[TIPO]]))</f>
        <v>#REF!</v>
      </c>
      <c r="C433" s="343" t="e">
        <f>IF(Tabla1[[#This Row],[Código_Actividad]]="","",'Formulario PPGR1'!#REF!)</f>
        <v>#REF!</v>
      </c>
      <c r="D433" s="343" t="e">
        <f>IF(Tabla1[[#This Row],[Código_Actividad]]="","",'Formulario PPGR1'!#REF!)</f>
        <v>#REF!</v>
      </c>
      <c r="E433" s="343" t="e">
        <f>IF(Tabla1[[#This Row],[Código_Actividad]]="","",'Formulario PPGR1'!#REF!)</f>
        <v>#REF!</v>
      </c>
      <c r="F433" s="343" t="e">
        <f>IF(Tabla1[[#This Row],[Código_Actividad]]="","",'Formulario PPGR1'!#REF!)</f>
        <v>#REF!</v>
      </c>
      <c r="G433" s="344" t="s">
        <v>1460</v>
      </c>
      <c r="H433" s="345" t="str">
        <f>IFERROR(VLOOKUP(Tabla1[[#This Row],[Código_Actividad]],'Formulario PPGR2'!$C$9:$D$1048576,2,FALSE),"")</f>
        <v>Seguimiento a la implementación de la consulta programada en las UNAP.</v>
      </c>
      <c r="I433" s="346">
        <f>IFERROR(VLOOKUP(Tabla1[[#This Row],[Código_Actividad]],Tabla2[[Código]:[Total de Acciones ]],15,FALSE),"")</f>
        <v>18</v>
      </c>
      <c r="J433" s="347" t="s">
        <v>1894</v>
      </c>
      <c r="K433" s="348" t="s">
        <v>1902</v>
      </c>
      <c r="L433" s="349"/>
      <c r="M433" s="348" t="s">
        <v>1893</v>
      </c>
      <c r="N433" s="364">
        <v>0.18</v>
      </c>
      <c r="O433" s="199">
        <v>250</v>
      </c>
      <c r="P433" s="200">
        <f t="shared" si="9"/>
        <v>45</v>
      </c>
      <c r="Q433" s="351" t="s">
        <v>2114</v>
      </c>
      <c r="R433" s="347" t="s">
        <v>923</v>
      </c>
      <c r="S433" s="56"/>
      <c r="T433" s="56"/>
    </row>
    <row r="434" spans="2:20" x14ac:dyDescent="0.25">
      <c r="B434" s="343" t="str">
        <f>IF(Tabla1[[#This Row],[Código_Actividad]]="","",CONCATENATE(Tabla1[[#This Row],[POA]],".",Tabla1[[#This Row],[SRS]],".",Tabla1[[#This Row],[AREA]],".",Tabla1[[#This Row],[TIPO]]))</f>
        <v/>
      </c>
      <c r="C434" s="343" t="str">
        <f>IF(Tabla1[[#This Row],[Código_Actividad]]="","",'Formulario PPGR1'!#REF!)</f>
        <v/>
      </c>
      <c r="D434" s="343" t="str">
        <f>IF(Tabla1[[#This Row],[Código_Actividad]]="","",'Formulario PPGR1'!#REF!)</f>
        <v/>
      </c>
      <c r="E434" s="343" t="str">
        <f>IF(Tabla1[[#This Row],[Código_Actividad]]="","",'Formulario PPGR1'!#REF!)</f>
        <v/>
      </c>
      <c r="F434" s="343" t="str">
        <f>IF(Tabla1[[#This Row],[Código_Actividad]]="","",'Formulario PPGR1'!#REF!)</f>
        <v/>
      </c>
      <c r="G434" s="344"/>
      <c r="H434" s="345" t="str">
        <f>IFERROR(VLOOKUP(Tabla1[[#This Row],[Código_Actividad]],'Formulario PPGR2'!$C$9:$D$1048576,2,FALSE),"")</f>
        <v/>
      </c>
      <c r="I434" s="346" t="str">
        <f>IFERROR(VLOOKUP(Tabla1[[#This Row],[Código_Actividad]],Tabla2[[Código]:[Total de Acciones ]],15,FALSE),"")</f>
        <v/>
      </c>
      <c r="J434" s="347" t="s">
        <v>1910</v>
      </c>
      <c r="K434" s="348" t="s">
        <v>1902</v>
      </c>
      <c r="L434" s="349"/>
      <c r="M434" s="348" t="s">
        <v>1906</v>
      </c>
      <c r="N434" s="364">
        <v>0.18</v>
      </c>
      <c r="O434" s="199">
        <v>648</v>
      </c>
      <c r="P434" s="200">
        <f t="shared" si="9"/>
        <v>116.64</v>
      </c>
      <c r="Q434" s="351" t="s">
        <v>2114</v>
      </c>
      <c r="R434" s="347" t="s">
        <v>925</v>
      </c>
      <c r="S434" s="56"/>
      <c r="T434" s="56"/>
    </row>
    <row r="435" spans="2:20" x14ac:dyDescent="0.25">
      <c r="B435" s="343" t="str">
        <f>IF(Tabla1[[#This Row],[Código_Actividad]]="","",CONCATENATE(Tabla1[[#This Row],[POA]],".",Tabla1[[#This Row],[SRS]],".",Tabla1[[#This Row],[AREA]],".",Tabla1[[#This Row],[TIPO]]))</f>
        <v/>
      </c>
      <c r="C435" s="343" t="str">
        <f>IF(Tabla1[[#This Row],[Código_Actividad]]="","",'Formulario PPGR1'!#REF!)</f>
        <v/>
      </c>
      <c r="D435" s="343" t="str">
        <f>IF(Tabla1[[#This Row],[Código_Actividad]]="","",'Formulario PPGR1'!#REF!)</f>
        <v/>
      </c>
      <c r="E435" s="343" t="str">
        <f>IF(Tabla1[[#This Row],[Código_Actividad]]="","",'Formulario PPGR1'!#REF!)</f>
        <v/>
      </c>
      <c r="F435" s="343" t="str">
        <f>IF(Tabla1[[#This Row],[Código_Actividad]]="","",'Formulario PPGR1'!#REF!)</f>
        <v/>
      </c>
      <c r="G435" s="344"/>
      <c r="H435" s="345" t="str">
        <f>IFERROR(VLOOKUP(Tabla1[[#This Row],[Código_Actividad]],'Formulario PPGR2'!$C$9:$D$1048576,2,FALSE),"")</f>
        <v/>
      </c>
      <c r="I435" s="346" t="str">
        <f>IFERROR(VLOOKUP(Tabla1[[#This Row],[Código_Actividad]],Tabla2[[Código]:[Total de Acciones ]],15,FALSE),"")</f>
        <v/>
      </c>
      <c r="J435" s="347"/>
      <c r="K435" s="348" t="str">
        <f>IFERROR(VLOOKUP($J435,LSIns!$B$5:$C$45,2,FALSE),"")</f>
        <v/>
      </c>
      <c r="L435" s="349"/>
      <c r="M435" s="348" t="str">
        <f>IFERROR(VLOOKUP($L435,#REF!,2,FALSE),"")</f>
        <v/>
      </c>
      <c r="N435" s="352"/>
      <c r="O435" s="199"/>
      <c r="P435" s="200">
        <f t="shared" si="9"/>
        <v>0</v>
      </c>
      <c r="Q435" s="351"/>
      <c r="R435" s="347"/>
      <c r="S435" s="56"/>
      <c r="T435" s="56"/>
    </row>
    <row r="436" spans="2:20" x14ac:dyDescent="0.25">
      <c r="B436" s="343" t="str">
        <f>IF(Tabla1[[#This Row],[Código_Actividad]]="","",CONCATENATE(Tabla1[[#This Row],[POA]],".",Tabla1[[#This Row],[SRS]],".",Tabla1[[#This Row],[AREA]],".",Tabla1[[#This Row],[TIPO]]))</f>
        <v/>
      </c>
      <c r="C436" s="343" t="str">
        <f>IF(Tabla1[[#This Row],[Código_Actividad]]="","",'Formulario PPGR1'!#REF!)</f>
        <v/>
      </c>
      <c r="D436" s="343" t="str">
        <f>IF(Tabla1[[#This Row],[Código_Actividad]]="","",'Formulario PPGR1'!#REF!)</f>
        <v/>
      </c>
      <c r="E436" s="343" t="str">
        <f>IF(Tabla1[[#This Row],[Código_Actividad]]="","",'Formulario PPGR1'!#REF!)</f>
        <v/>
      </c>
      <c r="F436" s="343" t="str">
        <f>IF(Tabla1[[#This Row],[Código_Actividad]]="","",'Formulario PPGR1'!#REF!)</f>
        <v/>
      </c>
      <c r="G436" s="344"/>
      <c r="H436" s="345" t="str">
        <f>IFERROR(VLOOKUP(Tabla1[[#This Row],[Código_Actividad]],'Formulario PPGR2'!$C$9:$D$1048576,2,FALSE),"")</f>
        <v/>
      </c>
      <c r="I436" s="346" t="str">
        <f>IFERROR(VLOOKUP(Tabla1[[#This Row],[Código_Actividad]],Tabla2[[Código]:[Total de Acciones ]],15,FALSE),"")</f>
        <v/>
      </c>
      <c r="J436" s="347"/>
      <c r="K436" s="348" t="str">
        <f>IFERROR(VLOOKUP($J436,LSIns!$B$5:$C$45,2,FALSE),"")</f>
        <v/>
      </c>
      <c r="L436" s="349"/>
      <c r="M436" s="348" t="str">
        <f>IFERROR(VLOOKUP($L436,#REF!,2,FALSE),"")</f>
        <v/>
      </c>
      <c r="N436" s="352"/>
      <c r="O436" s="199"/>
      <c r="P436" s="200">
        <f t="shared" si="9"/>
        <v>0</v>
      </c>
      <c r="Q436" s="351"/>
      <c r="R436" s="347"/>
      <c r="S436" s="56"/>
      <c r="T436" s="56"/>
    </row>
    <row r="437" spans="2:20" x14ac:dyDescent="0.25">
      <c r="B437" s="343" t="str">
        <f>IF(Tabla1[[#This Row],[Código_Actividad]]="","",CONCATENATE(Tabla1[[#This Row],[POA]],".",Tabla1[[#This Row],[SRS]],".",Tabla1[[#This Row],[AREA]],".",Tabla1[[#This Row],[TIPO]]))</f>
        <v/>
      </c>
      <c r="C437" s="343" t="str">
        <f>IF(Tabla1[[#This Row],[Código_Actividad]]="","",'Formulario PPGR1'!#REF!)</f>
        <v/>
      </c>
      <c r="D437" s="343" t="str">
        <f>IF(Tabla1[[#This Row],[Código_Actividad]]="","",'Formulario PPGR1'!#REF!)</f>
        <v/>
      </c>
      <c r="E437" s="343" t="str">
        <f>IF(Tabla1[[#This Row],[Código_Actividad]]="","",'Formulario PPGR1'!#REF!)</f>
        <v/>
      </c>
      <c r="F437" s="343" t="str">
        <f>IF(Tabla1[[#This Row],[Código_Actividad]]="","",'Formulario PPGR1'!#REF!)</f>
        <v/>
      </c>
      <c r="G437" s="344"/>
      <c r="H437" s="345" t="str">
        <f>IFERROR(VLOOKUP(Tabla1[[#This Row],[Código_Actividad]],'Formulario PPGR2'!$C$9:$D$1048576,2,FALSE),"")</f>
        <v/>
      </c>
      <c r="I437" s="346" t="str">
        <f>IFERROR(VLOOKUP(Tabla1[[#This Row],[Código_Actividad]],Tabla2[[Código]:[Total de Acciones ]],15,FALSE),"")</f>
        <v/>
      </c>
      <c r="J437" s="347"/>
      <c r="K437" s="348" t="str">
        <f>IFERROR(VLOOKUP($J437,LSIns!$B$5:$C$45,2,FALSE),"")</f>
        <v/>
      </c>
      <c r="L437" s="349"/>
      <c r="M437" s="348" t="str">
        <f>IFERROR(VLOOKUP($L437,#REF!,2,FALSE),"")</f>
        <v/>
      </c>
      <c r="N437" s="352"/>
      <c r="O437" s="199"/>
      <c r="P437" s="200">
        <f t="shared" si="9"/>
        <v>0</v>
      </c>
      <c r="Q437" s="351"/>
      <c r="R437" s="347"/>
      <c r="S437" s="56"/>
      <c r="T437" s="56"/>
    </row>
    <row r="438" spans="2:20" x14ac:dyDescent="0.25">
      <c r="B438" s="343" t="str">
        <f>IF(Tabla1[[#This Row],[Código_Actividad]]="","",CONCATENATE(Tabla1[[#This Row],[POA]],".",Tabla1[[#This Row],[SRS]],".",Tabla1[[#This Row],[AREA]],".",Tabla1[[#This Row],[TIPO]]))</f>
        <v/>
      </c>
      <c r="C438" s="343" t="str">
        <f>IF(Tabla1[[#This Row],[Código_Actividad]]="","",'Formulario PPGR1'!#REF!)</f>
        <v/>
      </c>
      <c r="D438" s="343" t="str">
        <f>IF(Tabla1[[#This Row],[Código_Actividad]]="","",'Formulario PPGR1'!#REF!)</f>
        <v/>
      </c>
      <c r="E438" s="343" t="str">
        <f>IF(Tabla1[[#This Row],[Código_Actividad]]="","",'Formulario PPGR1'!#REF!)</f>
        <v/>
      </c>
      <c r="F438" s="343" t="str">
        <f>IF(Tabla1[[#This Row],[Código_Actividad]]="","",'Formulario PPGR1'!#REF!)</f>
        <v/>
      </c>
      <c r="G438" s="344"/>
      <c r="H438" s="345" t="str">
        <f>IFERROR(VLOOKUP(Tabla1[[#This Row],[Código_Actividad]],'Formulario PPGR2'!$C$9:$D$1048576,2,FALSE),"")</f>
        <v/>
      </c>
      <c r="I438" s="346" t="str">
        <f>IFERROR(VLOOKUP(Tabla1[[#This Row],[Código_Actividad]],Tabla2[[Código]:[Total de Acciones ]],15,FALSE),"")</f>
        <v/>
      </c>
      <c r="J438" s="347"/>
      <c r="K438" s="348" t="str">
        <f>IFERROR(VLOOKUP($J438,LSIns!$B$5:$C$45,2,FALSE),"")</f>
        <v/>
      </c>
      <c r="L438" s="349"/>
      <c r="M438" s="348" t="str">
        <f>IFERROR(VLOOKUP($L438,#REF!,2,FALSE),"")</f>
        <v/>
      </c>
      <c r="N438" s="352"/>
      <c r="O438" s="199"/>
      <c r="P438" s="200">
        <f t="shared" si="9"/>
        <v>0</v>
      </c>
      <c r="Q438" s="351"/>
      <c r="R438" s="347"/>
      <c r="S438" s="56"/>
      <c r="T438" s="56"/>
    </row>
    <row r="439" spans="2:20" x14ac:dyDescent="0.25">
      <c r="B439" s="343" t="str">
        <f>IF(Tabla1[[#This Row],[Código_Actividad]]="","",CONCATENATE(Tabla1[[#This Row],[POA]],".",Tabla1[[#This Row],[SRS]],".",Tabla1[[#This Row],[AREA]],".",Tabla1[[#This Row],[TIPO]]))</f>
        <v/>
      </c>
      <c r="C439" s="343" t="str">
        <f>IF(Tabla1[[#This Row],[Código_Actividad]]="","",'Formulario PPGR1'!#REF!)</f>
        <v/>
      </c>
      <c r="D439" s="343" t="str">
        <f>IF(Tabla1[[#This Row],[Código_Actividad]]="","",'Formulario PPGR1'!#REF!)</f>
        <v/>
      </c>
      <c r="E439" s="343" t="str">
        <f>IF(Tabla1[[#This Row],[Código_Actividad]]="","",'Formulario PPGR1'!#REF!)</f>
        <v/>
      </c>
      <c r="F439" s="343" t="str">
        <f>IF(Tabla1[[#This Row],[Código_Actividad]]="","",'Formulario PPGR1'!#REF!)</f>
        <v/>
      </c>
      <c r="G439" s="344"/>
      <c r="H439" s="345" t="str">
        <f>IFERROR(VLOOKUP(Tabla1[[#This Row],[Código_Actividad]],'Formulario PPGR2'!$C$9:$D$1048576,2,FALSE),"")</f>
        <v/>
      </c>
      <c r="I439" s="346" t="str">
        <f>IFERROR(VLOOKUP(Tabla1[[#This Row],[Código_Actividad]],Tabla2[[Código]:[Total de Acciones ]],15,FALSE),"")</f>
        <v/>
      </c>
      <c r="J439" s="347"/>
      <c r="K439" s="348" t="str">
        <f>IFERROR(VLOOKUP($J439,LSIns!$B$5:$C$45,2,FALSE),"")</f>
        <v/>
      </c>
      <c r="L439" s="349"/>
      <c r="M439" s="348" t="str">
        <f>IFERROR(VLOOKUP($L439,#REF!,2,FALSE),"")</f>
        <v/>
      </c>
      <c r="N439" s="352"/>
      <c r="O439" s="199"/>
      <c r="P439" s="200">
        <f t="shared" si="9"/>
        <v>0</v>
      </c>
      <c r="Q439" s="351"/>
      <c r="R439" s="347"/>
      <c r="S439" s="56"/>
      <c r="T439" s="56"/>
    </row>
    <row r="440" spans="2:20" x14ac:dyDescent="0.25">
      <c r="B440" s="343" t="e">
        <f>IF(Tabla1[[#This Row],[Código_Actividad]]="","",CONCATENATE(Tabla1[[#This Row],[POA]],".",Tabla1[[#This Row],[SRS]],".",Tabla1[[#This Row],[AREA]],".",Tabla1[[#This Row],[TIPO]]))</f>
        <v>#REF!</v>
      </c>
      <c r="C440" s="343" t="e">
        <f>IF(Tabla1[[#This Row],[Código_Actividad]]="","",'Formulario PPGR1'!#REF!)</f>
        <v>#REF!</v>
      </c>
      <c r="D440" s="343" t="e">
        <f>IF(Tabla1[[#This Row],[Código_Actividad]]="","",'Formulario PPGR1'!#REF!)</f>
        <v>#REF!</v>
      </c>
      <c r="E440" s="343" t="e">
        <f>IF(Tabla1[[#This Row],[Código_Actividad]]="","",'Formulario PPGR1'!#REF!)</f>
        <v>#REF!</v>
      </c>
      <c r="F440" s="343" t="e">
        <f>IF(Tabla1[[#This Row],[Código_Actividad]]="","",'Formulario PPGR1'!#REF!)</f>
        <v>#REF!</v>
      </c>
      <c r="G440" s="344" t="s">
        <v>1461</v>
      </c>
      <c r="H440" s="345" t="str">
        <f>IFERROR(VLOOKUP(Tabla1[[#This Row],[Código_Actividad]],'Formulario PPGR2'!$C$9:$D$1048576,2,FALSE),"")</f>
        <v>Seguimiento para coordinación de las acciones en los  Circulos Comunitarios</v>
      </c>
      <c r="I440" s="346">
        <f>IFERROR(VLOOKUP(Tabla1[[#This Row],[Código_Actividad]],Tabla2[[Código]:[Total de Acciones ]],15,FALSE),"")</f>
        <v>2</v>
      </c>
      <c r="J440" s="347" t="s">
        <v>1894</v>
      </c>
      <c r="K440" s="348" t="s">
        <v>1902</v>
      </c>
      <c r="L440" s="349"/>
      <c r="M440" s="348" t="s">
        <v>1893</v>
      </c>
      <c r="N440" s="364">
        <v>0.04</v>
      </c>
      <c r="O440" s="199">
        <v>250</v>
      </c>
      <c r="P440" s="200">
        <f t="shared" si="9"/>
        <v>10</v>
      </c>
      <c r="Q440" s="351" t="s">
        <v>2114</v>
      </c>
      <c r="R440" s="347" t="s">
        <v>923</v>
      </c>
      <c r="S440" s="56"/>
      <c r="T440" s="56"/>
    </row>
    <row r="441" spans="2:20" x14ac:dyDescent="0.25">
      <c r="B441" s="343" t="str">
        <f>IF(Tabla1[[#This Row],[Código_Actividad]]="","",CONCATENATE(Tabla1[[#This Row],[POA]],".",Tabla1[[#This Row],[SRS]],".",Tabla1[[#This Row],[AREA]],".",Tabla1[[#This Row],[TIPO]]))</f>
        <v/>
      </c>
      <c r="C441" s="343" t="str">
        <f>IF(Tabla1[[#This Row],[Código_Actividad]]="","",'Formulario PPGR1'!#REF!)</f>
        <v/>
      </c>
      <c r="D441" s="343" t="str">
        <f>IF(Tabla1[[#This Row],[Código_Actividad]]="","",'Formulario PPGR1'!#REF!)</f>
        <v/>
      </c>
      <c r="E441" s="343" t="str">
        <f>IF(Tabla1[[#This Row],[Código_Actividad]]="","",'Formulario PPGR1'!#REF!)</f>
        <v/>
      </c>
      <c r="F441" s="343" t="str">
        <f>IF(Tabla1[[#This Row],[Código_Actividad]]="","",'Formulario PPGR1'!#REF!)</f>
        <v/>
      </c>
      <c r="G441" s="344"/>
      <c r="H441" s="345" t="str">
        <f>IFERROR(VLOOKUP(Tabla1[[#This Row],[Código_Actividad]],'Formulario PPGR2'!$C$9:$D$1048576,2,FALSE),"")</f>
        <v/>
      </c>
      <c r="I441" s="346" t="str">
        <f>IFERROR(VLOOKUP(Tabla1[[#This Row],[Código_Actividad]],Tabla2[[Código]:[Total de Acciones ]],15,FALSE),"")</f>
        <v/>
      </c>
      <c r="J441" s="347" t="s">
        <v>1910</v>
      </c>
      <c r="K441" s="348" t="s">
        <v>1902</v>
      </c>
      <c r="L441" s="349"/>
      <c r="M441" s="348" t="s">
        <v>1906</v>
      </c>
      <c r="N441" s="364">
        <v>0.04</v>
      </c>
      <c r="O441" s="199">
        <v>648</v>
      </c>
      <c r="P441" s="200">
        <f t="shared" si="9"/>
        <v>25.92</v>
      </c>
      <c r="Q441" s="351" t="s">
        <v>2114</v>
      </c>
      <c r="R441" s="347" t="s">
        <v>925</v>
      </c>
      <c r="S441" s="56"/>
      <c r="T441" s="56"/>
    </row>
    <row r="442" spans="2:20" x14ac:dyDescent="0.25">
      <c r="B442" s="343" t="str">
        <f>IF(Tabla1[[#This Row],[Código_Actividad]]="","",CONCATENATE(Tabla1[[#This Row],[POA]],".",Tabla1[[#This Row],[SRS]],".",Tabla1[[#This Row],[AREA]],".",Tabla1[[#This Row],[TIPO]]))</f>
        <v/>
      </c>
      <c r="C442" s="343" t="str">
        <f>IF(Tabla1[[#This Row],[Código_Actividad]]="","",'Formulario PPGR1'!#REF!)</f>
        <v/>
      </c>
      <c r="D442" s="343" t="str">
        <f>IF(Tabla1[[#This Row],[Código_Actividad]]="","",'Formulario PPGR1'!#REF!)</f>
        <v/>
      </c>
      <c r="E442" s="343" t="str">
        <f>IF(Tabla1[[#This Row],[Código_Actividad]]="","",'Formulario PPGR1'!#REF!)</f>
        <v/>
      </c>
      <c r="F442" s="343" t="str">
        <f>IF(Tabla1[[#This Row],[Código_Actividad]]="","",'Formulario PPGR1'!#REF!)</f>
        <v/>
      </c>
      <c r="G442" s="344"/>
      <c r="H442" s="345" t="str">
        <f>IFERROR(VLOOKUP(Tabla1[[#This Row],[Código_Actividad]],'Formulario PPGR2'!$C$9:$D$1048576,2,FALSE),"")</f>
        <v/>
      </c>
      <c r="I442" s="346" t="str">
        <f>IFERROR(VLOOKUP(Tabla1[[#This Row],[Código_Actividad]],Tabla2[[Código]:[Total de Acciones ]],15,FALSE),"")</f>
        <v/>
      </c>
      <c r="J442" s="347"/>
      <c r="K442" s="348" t="str">
        <f>IFERROR(VLOOKUP($J442,LSIns!$B$5:$C$45,2,FALSE),"")</f>
        <v/>
      </c>
      <c r="L442" s="349"/>
      <c r="M442" s="348" t="str">
        <f>IFERROR(VLOOKUP($L442,#REF!,2,FALSE),"")</f>
        <v/>
      </c>
      <c r="N442" s="352"/>
      <c r="O442" s="199"/>
      <c r="P442" s="200">
        <f t="shared" si="9"/>
        <v>0</v>
      </c>
      <c r="Q442" s="351"/>
      <c r="R442" s="347"/>
      <c r="S442" s="56"/>
      <c r="T442" s="56"/>
    </row>
    <row r="443" spans="2:20" x14ac:dyDescent="0.25">
      <c r="B443" s="343" t="str">
        <f>IF(Tabla1[[#This Row],[Código_Actividad]]="","",CONCATENATE(Tabla1[[#This Row],[POA]],".",Tabla1[[#This Row],[SRS]],".",Tabla1[[#This Row],[AREA]],".",Tabla1[[#This Row],[TIPO]]))</f>
        <v/>
      </c>
      <c r="C443" s="343" t="str">
        <f>IF(Tabla1[[#This Row],[Código_Actividad]]="","",'Formulario PPGR1'!#REF!)</f>
        <v/>
      </c>
      <c r="D443" s="343" t="str">
        <f>IF(Tabla1[[#This Row],[Código_Actividad]]="","",'Formulario PPGR1'!#REF!)</f>
        <v/>
      </c>
      <c r="E443" s="343" t="str">
        <f>IF(Tabla1[[#This Row],[Código_Actividad]]="","",'Formulario PPGR1'!#REF!)</f>
        <v/>
      </c>
      <c r="F443" s="343" t="str">
        <f>IF(Tabla1[[#This Row],[Código_Actividad]]="","",'Formulario PPGR1'!#REF!)</f>
        <v/>
      </c>
      <c r="G443" s="344"/>
      <c r="H443" s="345" t="str">
        <f>IFERROR(VLOOKUP(Tabla1[[#This Row],[Código_Actividad]],'Formulario PPGR2'!$C$9:$D$1048576,2,FALSE),"")</f>
        <v/>
      </c>
      <c r="I443" s="346" t="str">
        <f>IFERROR(VLOOKUP(Tabla1[[#This Row],[Código_Actividad]],Tabla2[[Código]:[Total de Acciones ]],15,FALSE),"")</f>
        <v/>
      </c>
      <c r="J443" s="347"/>
      <c r="K443" s="348" t="str">
        <f>IFERROR(VLOOKUP($J443,LSIns!$B$5:$C$45,2,FALSE),"")</f>
        <v/>
      </c>
      <c r="L443" s="349"/>
      <c r="M443" s="348" t="str">
        <f>IFERROR(VLOOKUP($L443,#REF!,2,FALSE),"")</f>
        <v/>
      </c>
      <c r="N443" s="352"/>
      <c r="O443" s="199"/>
      <c r="P443" s="200">
        <f t="shared" si="9"/>
        <v>0</v>
      </c>
      <c r="Q443" s="351"/>
      <c r="R443" s="347"/>
      <c r="S443" s="56"/>
      <c r="T443" s="56"/>
    </row>
    <row r="444" spans="2:20" x14ac:dyDescent="0.25">
      <c r="B444" s="343" t="str">
        <f>IF(Tabla1[[#This Row],[Código_Actividad]]="","",CONCATENATE(Tabla1[[#This Row],[POA]],".",Tabla1[[#This Row],[SRS]],".",Tabla1[[#This Row],[AREA]],".",Tabla1[[#This Row],[TIPO]]))</f>
        <v/>
      </c>
      <c r="C444" s="343" t="str">
        <f>IF(Tabla1[[#This Row],[Código_Actividad]]="","",'Formulario PPGR1'!#REF!)</f>
        <v/>
      </c>
      <c r="D444" s="343" t="str">
        <f>IF(Tabla1[[#This Row],[Código_Actividad]]="","",'Formulario PPGR1'!#REF!)</f>
        <v/>
      </c>
      <c r="E444" s="343" t="str">
        <f>IF(Tabla1[[#This Row],[Código_Actividad]]="","",'Formulario PPGR1'!#REF!)</f>
        <v/>
      </c>
      <c r="F444" s="343" t="str">
        <f>IF(Tabla1[[#This Row],[Código_Actividad]]="","",'Formulario PPGR1'!#REF!)</f>
        <v/>
      </c>
      <c r="G444" s="344"/>
      <c r="H444" s="345" t="str">
        <f>IFERROR(VLOOKUP(Tabla1[[#This Row],[Código_Actividad]],'Formulario PPGR2'!$C$9:$D$1048576,2,FALSE),"")</f>
        <v/>
      </c>
      <c r="I444" s="346" t="str">
        <f>IFERROR(VLOOKUP(Tabla1[[#This Row],[Código_Actividad]],Tabla2[[Código]:[Total de Acciones ]],15,FALSE),"")</f>
        <v/>
      </c>
      <c r="J444" s="347"/>
      <c r="K444" s="348" t="str">
        <f>IFERROR(VLOOKUP($J444,LSIns!$B$5:$C$45,2,FALSE),"")</f>
        <v/>
      </c>
      <c r="L444" s="349"/>
      <c r="M444" s="348" t="str">
        <f>IFERROR(VLOOKUP($L444,#REF!,2,FALSE),"")</f>
        <v/>
      </c>
      <c r="N444" s="352"/>
      <c r="O444" s="199"/>
      <c r="P444" s="200">
        <f t="shared" si="9"/>
        <v>0</v>
      </c>
      <c r="Q444" s="351"/>
      <c r="R444" s="347"/>
      <c r="S444" s="56"/>
      <c r="T444" s="56"/>
    </row>
    <row r="445" spans="2:20" x14ac:dyDescent="0.25">
      <c r="B445" s="343" t="e">
        <f>IF(Tabla1[[#This Row],[Código_Actividad]]="","",CONCATENATE(Tabla1[[#This Row],[POA]],".",Tabla1[[#This Row],[SRS]],".",Tabla1[[#This Row],[AREA]],".",Tabla1[[#This Row],[TIPO]]))</f>
        <v>#REF!</v>
      </c>
      <c r="C445" s="343" t="e">
        <f>IF(Tabla1[[#This Row],[Código_Actividad]]="","",'Formulario PPGR1'!#REF!)</f>
        <v>#REF!</v>
      </c>
      <c r="D445" s="343" t="e">
        <f>IF(Tabla1[[#This Row],[Código_Actividad]]="","",'Formulario PPGR1'!#REF!)</f>
        <v>#REF!</v>
      </c>
      <c r="E445" s="343" t="e">
        <f>IF(Tabla1[[#This Row],[Código_Actividad]]="","",'Formulario PPGR1'!#REF!)</f>
        <v>#REF!</v>
      </c>
      <c r="F445" s="343" t="e">
        <f>IF(Tabla1[[#This Row],[Código_Actividad]]="","",'Formulario PPGR1'!#REF!)</f>
        <v>#REF!</v>
      </c>
      <c r="G445" s="344" t="s">
        <v>1462</v>
      </c>
      <c r="H445" s="345" t="str">
        <f>IFERROR(VLOOKUP(Tabla1[[#This Row],[Código_Actividad]],'Formulario PPGR2'!$C$9:$D$1048576,2,FALSE),"")</f>
        <v>Levantamiento de cartera de usuarios adulto mayores y personas con discapacidad</v>
      </c>
      <c r="I445" s="346">
        <f>IFERROR(VLOOKUP(Tabla1[[#This Row],[Código_Actividad]],Tabla2[[Código]:[Total de Acciones ]],15,FALSE),"")</f>
        <v>24</v>
      </c>
      <c r="J445" s="347" t="s">
        <v>1894</v>
      </c>
      <c r="K445" s="348" t="s">
        <v>1902</v>
      </c>
      <c r="L445" s="349"/>
      <c r="M445" s="348" t="s">
        <v>1893</v>
      </c>
      <c r="N445" s="352">
        <v>0.24</v>
      </c>
      <c r="O445" s="199">
        <v>250</v>
      </c>
      <c r="P445" s="200">
        <f t="shared" si="9"/>
        <v>60</v>
      </c>
      <c r="Q445" s="351" t="s">
        <v>2114</v>
      </c>
      <c r="R445" s="347" t="s">
        <v>923</v>
      </c>
      <c r="S445" s="56"/>
      <c r="T445" s="56"/>
    </row>
    <row r="446" spans="2:20" x14ac:dyDescent="0.25">
      <c r="B446" s="343" t="str">
        <f>IF(Tabla1[[#This Row],[Código_Actividad]]="","",CONCATENATE(Tabla1[[#This Row],[POA]],".",Tabla1[[#This Row],[SRS]],".",Tabla1[[#This Row],[AREA]],".",Tabla1[[#This Row],[TIPO]]))</f>
        <v/>
      </c>
      <c r="C446" s="343" t="str">
        <f>IF(Tabla1[[#This Row],[Código_Actividad]]="","",'Formulario PPGR1'!#REF!)</f>
        <v/>
      </c>
      <c r="D446" s="343" t="str">
        <f>IF(Tabla1[[#This Row],[Código_Actividad]]="","",'Formulario PPGR1'!#REF!)</f>
        <v/>
      </c>
      <c r="E446" s="343" t="str">
        <f>IF(Tabla1[[#This Row],[Código_Actividad]]="","",'Formulario PPGR1'!#REF!)</f>
        <v/>
      </c>
      <c r="F446" s="343" t="str">
        <f>IF(Tabla1[[#This Row],[Código_Actividad]]="","",'Formulario PPGR1'!#REF!)</f>
        <v/>
      </c>
      <c r="G446" s="344"/>
      <c r="H446" s="345" t="str">
        <f>IFERROR(VLOOKUP(Tabla1[[#This Row],[Código_Actividad]],'Formulario PPGR2'!$C$9:$D$1048576,2,FALSE),"")</f>
        <v/>
      </c>
      <c r="I446" s="346" t="str">
        <f>IFERROR(VLOOKUP(Tabla1[[#This Row],[Código_Actividad]],Tabla2[[Código]:[Total de Acciones ]],15,FALSE),"")</f>
        <v/>
      </c>
      <c r="J446" s="347" t="s">
        <v>1910</v>
      </c>
      <c r="K446" s="348" t="s">
        <v>1902</v>
      </c>
      <c r="L446" s="349"/>
      <c r="M446" s="348" t="s">
        <v>1906</v>
      </c>
      <c r="N446" s="352">
        <v>0.24</v>
      </c>
      <c r="O446" s="199">
        <v>648</v>
      </c>
      <c r="P446" s="200">
        <f t="shared" si="9"/>
        <v>155.51999999999998</v>
      </c>
      <c r="Q446" s="351" t="s">
        <v>2114</v>
      </c>
      <c r="R446" s="347" t="s">
        <v>925</v>
      </c>
      <c r="S446" s="56"/>
      <c r="T446" s="56"/>
    </row>
    <row r="447" spans="2:20" x14ac:dyDescent="0.25">
      <c r="B447" s="343" t="str">
        <f>IF(Tabla1[[#This Row],[Código_Actividad]]="","",CONCATENATE(Tabla1[[#This Row],[POA]],".",Tabla1[[#This Row],[SRS]],".",Tabla1[[#This Row],[AREA]],".",Tabla1[[#This Row],[TIPO]]))</f>
        <v/>
      </c>
      <c r="C447" s="343" t="str">
        <f>IF(Tabla1[[#This Row],[Código_Actividad]]="","",'Formulario PPGR1'!#REF!)</f>
        <v/>
      </c>
      <c r="D447" s="343" t="str">
        <f>IF(Tabla1[[#This Row],[Código_Actividad]]="","",'Formulario PPGR1'!#REF!)</f>
        <v/>
      </c>
      <c r="E447" s="343" t="str">
        <f>IF(Tabla1[[#This Row],[Código_Actividad]]="","",'Formulario PPGR1'!#REF!)</f>
        <v/>
      </c>
      <c r="F447" s="343" t="str">
        <f>IF(Tabla1[[#This Row],[Código_Actividad]]="","",'Formulario PPGR1'!#REF!)</f>
        <v/>
      </c>
      <c r="G447" s="344"/>
      <c r="H447" s="345" t="str">
        <f>IFERROR(VLOOKUP(Tabla1[[#This Row],[Código_Actividad]],'Formulario PPGR2'!$C$9:$D$1048576,2,FALSE),"")</f>
        <v/>
      </c>
      <c r="I447" s="346" t="str">
        <f>IFERROR(VLOOKUP(Tabla1[[#This Row],[Código_Actividad]],Tabla2[[Código]:[Total de Acciones ]],15,FALSE),"")</f>
        <v/>
      </c>
      <c r="J447" s="347"/>
      <c r="K447" s="348" t="str">
        <f>IFERROR(VLOOKUP($J447,LSIns!$B$5:$C$45,2,FALSE),"")</f>
        <v/>
      </c>
      <c r="L447" s="349"/>
      <c r="M447" s="348" t="str">
        <f>IFERROR(VLOOKUP($L447,#REF!,2,FALSE),"")</f>
        <v/>
      </c>
      <c r="N447" s="352"/>
      <c r="O447" s="199"/>
      <c r="P447" s="200">
        <f t="shared" si="9"/>
        <v>0</v>
      </c>
      <c r="Q447" s="351"/>
      <c r="R447" s="347"/>
      <c r="S447" s="56"/>
      <c r="T447" s="56"/>
    </row>
    <row r="448" spans="2:20" x14ac:dyDescent="0.25">
      <c r="B448" s="343" t="str">
        <f>IF(Tabla1[[#This Row],[Código_Actividad]]="","",CONCATENATE(Tabla1[[#This Row],[POA]],".",Tabla1[[#This Row],[SRS]],".",Tabla1[[#This Row],[AREA]],".",Tabla1[[#This Row],[TIPO]]))</f>
        <v/>
      </c>
      <c r="C448" s="343" t="str">
        <f>IF(Tabla1[[#This Row],[Código_Actividad]]="","",'Formulario PPGR1'!#REF!)</f>
        <v/>
      </c>
      <c r="D448" s="343" t="str">
        <f>IF(Tabla1[[#This Row],[Código_Actividad]]="","",'Formulario PPGR1'!#REF!)</f>
        <v/>
      </c>
      <c r="E448" s="343" t="str">
        <f>IF(Tabla1[[#This Row],[Código_Actividad]]="","",'Formulario PPGR1'!#REF!)</f>
        <v/>
      </c>
      <c r="F448" s="343" t="str">
        <f>IF(Tabla1[[#This Row],[Código_Actividad]]="","",'Formulario PPGR1'!#REF!)</f>
        <v/>
      </c>
      <c r="G448" s="344"/>
      <c r="H448" s="345" t="str">
        <f>IFERROR(VLOOKUP(Tabla1[[#This Row],[Código_Actividad]],'Formulario PPGR2'!$C$9:$D$1048576,2,FALSE),"")</f>
        <v/>
      </c>
      <c r="I448" s="346" t="str">
        <f>IFERROR(VLOOKUP(Tabla1[[#This Row],[Código_Actividad]],Tabla2[[Código]:[Total de Acciones ]],15,FALSE),"")</f>
        <v/>
      </c>
      <c r="J448" s="347"/>
      <c r="K448" s="348" t="str">
        <f>IFERROR(VLOOKUP($J448,LSIns!$B$5:$C$45,2,FALSE),"")</f>
        <v/>
      </c>
      <c r="L448" s="349"/>
      <c r="M448" s="348" t="str">
        <f>IFERROR(VLOOKUP($L448,#REF!,2,FALSE),"")</f>
        <v/>
      </c>
      <c r="N448" s="352"/>
      <c r="O448" s="199"/>
      <c r="P448" s="200">
        <f t="shared" si="9"/>
        <v>0</v>
      </c>
      <c r="Q448" s="351"/>
      <c r="R448" s="347"/>
      <c r="S448" s="56"/>
      <c r="T448" s="56"/>
    </row>
    <row r="449" spans="2:20" x14ac:dyDescent="0.25">
      <c r="B449" s="343" t="str">
        <f>IF(Tabla1[[#This Row],[Código_Actividad]]="","",CONCATENATE(Tabla1[[#This Row],[POA]],".",Tabla1[[#This Row],[SRS]],".",Tabla1[[#This Row],[AREA]],".",Tabla1[[#This Row],[TIPO]]))</f>
        <v/>
      </c>
      <c r="C449" s="343" t="str">
        <f>IF(Tabla1[[#This Row],[Código_Actividad]]="","",'Formulario PPGR1'!#REF!)</f>
        <v/>
      </c>
      <c r="D449" s="343" t="str">
        <f>IF(Tabla1[[#This Row],[Código_Actividad]]="","",'Formulario PPGR1'!#REF!)</f>
        <v/>
      </c>
      <c r="E449" s="343" t="str">
        <f>IF(Tabla1[[#This Row],[Código_Actividad]]="","",'Formulario PPGR1'!#REF!)</f>
        <v/>
      </c>
      <c r="F449" s="343" t="str">
        <f>IF(Tabla1[[#This Row],[Código_Actividad]]="","",'Formulario PPGR1'!#REF!)</f>
        <v/>
      </c>
      <c r="G449" s="344"/>
      <c r="H449" s="345" t="str">
        <f>IFERROR(VLOOKUP(Tabla1[[#This Row],[Código_Actividad]],'Formulario PPGR2'!$C$9:$D$1048576,2,FALSE),"")</f>
        <v/>
      </c>
      <c r="I449" s="346" t="str">
        <f>IFERROR(VLOOKUP(Tabla1[[#This Row],[Código_Actividad]],Tabla2[[Código]:[Total de Acciones ]],15,FALSE),"")</f>
        <v/>
      </c>
      <c r="J449" s="347"/>
      <c r="K449" s="348" t="str">
        <f>IFERROR(VLOOKUP($J449,LSIns!$B$5:$C$45,2,FALSE),"")</f>
        <v/>
      </c>
      <c r="L449" s="349"/>
      <c r="M449" s="348" t="str">
        <f>IFERROR(VLOOKUP($L449,#REF!,2,FALSE),"")</f>
        <v/>
      </c>
      <c r="N449" s="352"/>
      <c r="O449" s="199"/>
      <c r="P449" s="200">
        <f t="shared" si="9"/>
        <v>0</v>
      </c>
      <c r="Q449" s="351"/>
      <c r="R449" s="347"/>
      <c r="S449" s="56"/>
      <c r="T449" s="56"/>
    </row>
    <row r="450" spans="2:20" x14ac:dyDescent="0.25">
      <c r="B450" s="343" t="str">
        <f>IF(Tabla1[[#This Row],[Código_Actividad]]="","",CONCATENATE(Tabla1[[#This Row],[POA]],".",Tabla1[[#This Row],[SRS]],".",Tabla1[[#This Row],[AREA]],".",Tabla1[[#This Row],[TIPO]]))</f>
        <v/>
      </c>
      <c r="C450" s="343" t="str">
        <f>IF(Tabla1[[#This Row],[Código_Actividad]]="","",'Formulario PPGR1'!#REF!)</f>
        <v/>
      </c>
      <c r="D450" s="343" t="str">
        <f>IF(Tabla1[[#This Row],[Código_Actividad]]="","",'Formulario PPGR1'!#REF!)</f>
        <v/>
      </c>
      <c r="E450" s="343" t="str">
        <f>IF(Tabla1[[#This Row],[Código_Actividad]]="","",'Formulario PPGR1'!#REF!)</f>
        <v/>
      </c>
      <c r="F450" s="343" t="str">
        <f>IF(Tabla1[[#This Row],[Código_Actividad]]="","",'Formulario PPGR1'!#REF!)</f>
        <v/>
      </c>
      <c r="G450" s="344"/>
      <c r="H450" s="345" t="str">
        <f>IFERROR(VLOOKUP(Tabla1[[#This Row],[Código_Actividad]],'Formulario PPGR2'!$C$9:$D$1048576,2,FALSE),"")</f>
        <v/>
      </c>
      <c r="I450" s="346" t="str">
        <f>IFERROR(VLOOKUP(Tabla1[[#This Row],[Código_Actividad]],Tabla2[[Código]:[Total de Acciones ]],15,FALSE),"")</f>
        <v/>
      </c>
      <c r="J450" s="347"/>
      <c r="K450" s="348" t="str">
        <f>IFERROR(VLOOKUP($J450,LSIns!$B$5:$C$45,2,FALSE),"")</f>
        <v/>
      </c>
      <c r="L450" s="349"/>
      <c r="M450" s="348" t="str">
        <f>IFERROR(VLOOKUP($L450,#REF!,2,FALSE),"")</f>
        <v/>
      </c>
      <c r="N450" s="352"/>
      <c r="O450" s="199"/>
      <c r="P450" s="200">
        <f t="shared" si="9"/>
        <v>0</v>
      </c>
      <c r="Q450" s="351"/>
      <c r="R450" s="347"/>
      <c r="S450" s="56"/>
      <c r="T450" s="56"/>
    </row>
    <row r="451" spans="2:20" x14ac:dyDescent="0.25">
      <c r="B451" s="343" t="e">
        <f>IF(Tabla1[[#This Row],[Código_Actividad]]="","",CONCATENATE(Tabla1[[#This Row],[POA]],".",Tabla1[[#This Row],[SRS]],".",Tabla1[[#This Row],[AREA]],".",Tabla1[[#This Row],[TIPO]]))</f>
        <v>#REF!</v>
      </c>
      <c r="C451" s="343" t="e">
        <f>IF(Tabla1[[#This Row],[Código_Actividad]]="","",'Formulario PPGR1'!#REF!)</f>
        <v>#REF!</v>
      </c>
      <c r="D451" s="343" t="e">
        <f>IF(Tabla1[[#This Row],[Código_Actividad]]="","",'Formulario PPGR1'!#REF!)</f>
        <v>#REF!</v>
      </c>
      <c r="E451" s="343" t="e">
        <f>IF(Tabla1[[#This Row],[Código_Actividad]]="","",'Formulario PPGR1'!#REF!)</f>
        <v>#REF!</v>
      </c>
      <c r="F451" s="343" t="e">
        <f>IF(Tabla1[[#This Row],[Código_Actividad]]="","",'Formulario PPGR1'!#REF!)</f>
        <v>#REF!</v>
      </c>
      <c r="G451" s="344" t="s">
        <v>1463</v>
      </c>
      <c r="H451" s="345" t="str">
        <f>IFERROR(VLOOKUP(Tabla1[[#This Row],[Código_Actividad]],'Formulario PPGR2'!$C$9:$D$1048576,2,FALSE),"")</f>
        <v>Seguimiento al estado nutricional de los adultos mayores y usuarios con ECNT</v>
      </c>
      <c r="I451" s="346">
        <f>IFERROR(VLOOKUP(Tabla1[[#This Row],[Código_Actividad]],Tabla2[[Código]:[Total de Acciones ]],15,FALSE),"")</f>
        <v>24</v>
      </c>
      <c r="J451" s="347" t="s">
        <v>1894</v>
      </c>
      <c r="K451" s="348" t="s">
        <v>1902</v>
      </c>
      <c r="L451" s="349"/>
      <c r="M451" s="348" t="s">
        <v>1893</v>
      </c>
      <c r="N451" s="352">
        <v>0.18</v>
      </c>
      <c r="O451" s="199">
        <v>250</v>
      </c>
      <c r="P451" s="200">
        <f t="shared" si="9"/>
        <v>45</v>
      </c>
      <c r="Q451" s="351" t="s">
        <v>2114</v>
      </c>
      <c r="R451" s="347" t="s">
        <v>923</v>
      </c>
      <c r="S451" s="56"/>
      <c r="T451" s="56"/>
    </row>
    <row r="452" spans="2:20" x14ac:dyDescent="0.25">
      <c r="B452" s="343" t="str">
        <f>IF(Tabla1[[#This Row],[Código_Actividad]]="","",CONCATENATE(Tabla1[[#This Row],[POA]],".",Tabla1[[#This Row],[SRS]],".",Tabla1[[#This Row],[AREA]],".",Tabla1[[#This Row],[TIPO]]))</f>
        <v/>
      </c>
      <c r="C452" s="343" t="str">
        <f>IF(Tabla1[[#This Row],[Código_Actividad]]="","",'Formulario PPGR1'!#REF!)</f>
        <v/>
      </c>
      <c r="D452" s="343" t="str">
        <f>IF(Tabla1[[#This Row],[Código_Actividad]]="","",'Formulario PPGR1'!#REF!)</f>
        <v/>
      </c>
      <c r="E452" s="343" t="str">
        <f>IF(Tabla1[[#This Row],[Código_Actividad]]="","",'Formulario PPGR1'!#REF!)</f>
        <v/>
      </c>
      <c r="F452" s="343" t="str">
        <f>IF(Tabla1[[#This Row],[Código_Actividad]]="","",'Formulario PPGR1'!#REF!)</f>
        <v/>
      </c>
      <c r="G452" s="344"/>
      <c r="H452" s="345" t="str">
        <f>IFERROR(VLOOKUP(Tabla1[[#This Row],[Código_Actividad]],'Formulario PPGR2'!$C$9:$D$1048576,2,FALSE),"")</f>
        <v/>
      </c>
      <c r="I452" s="346" t="str">
        <f>IFERROR(VLOOKUP(Tabla1[[#This Row],[Código_Actividad]],Tabla2[[Código]:[Total de Acciones ]],15,FALSE),"")</f>
        <v/>
      </c>
      <c r="J452" s="347" t="s">
        <v>1910</v>
      </c>
      <c r="K452" s="348" t="s">
        <v>1902</v>
      </c>
      <c r="L452" s="349"/>
      <c r="M452" s="348" t="s">
        <v>1906</v>
      </c>
      <c r="N452" s="352">
        <v>0.18</v>
      </c>
      <c r="O452" s="199">
        <v>648</v>
      </c>
      <c r="P452" s="200">
        <f t="shared" si="9"/>
        <v>116.64</v>
      </c>
      <c r="Q452" s="351" t="s">
        <v>2114</v>
      </c>
      <c r="R452" s="347" t="s">
        <v>925</v>
      </c>
      <c r="S452" s="56"/>
      <c r="T452" s="56"/>
    </row>
    <row r="453" spans="2:20" x14ac:dyDescent="0.25">
      <c r="B453" s="343" t="str">
        <f>IF(Tabla1[[#This Row],[Código_Actividad]]="","",CONCATENATE(Tabla1[[#This Row],[POA]],".",Tabla1[[#This Row],[SRS]],".",Tabla1[[#This Row],[AREA]],".",Tabla1[[#This Row],[TIPO]]))</f>
        <v/>
      </c>
      <c r="C453" s="343" t="str">
        <f>IF(Tabla1[[#This Row],[Código_Actividad]]="","",'Formulario PPGR1'!#REF!)</f>
        <v/>
      </c>
      <c r="D453" s="343" t="str">
        <f>IF(Tabla1[[#This Row],[Código_Actividad]]="","",'Formulario PPGR1'!#REF!)</f>
        <v/>
      </c>
      <c r="E453" s="343" t="str">
        <f>IF(Tabla1[[#This Row],[Código_Actividad]]="","",'Formulario PPGR1'!#REF!)</f>
        <v/>
      </c>
      <c r="F453" s="343" t="str">
        <f>IF(Tabla1[[#This Row],[Código_Actividad]]="","",'Formulario PPGR1'!#REF!)</f>
        <v/>
      </c>
      <c r="G453" s="344"/>
      <c r="H453" s="345" t="str">
        <f>IFERROR(VLOOKUP(Tabla1[[#This Row],[Código_Actividad]],'Formulario PPGR2'!$C$9:$D$1048576,2,FALSE),"")</f>
        <v/>
      </c>
      <c r="I453" s="346" t="str">
        <f>IFERROR(VLOOKUP(Tabla1[[#This Row],[Código_Actividad]],Tabla2[[Código]:[Total de Acciones ]],15,FALSE),"")</f>
        <v/>
      </c>
      <c r="J453" s="347" t="s">
        <v>1908</v>
      </c>
      <c r="K453" s="348" t="s">
        <v>1902</v>
      </c>
      <c r="L453" s="349"/>
      <c r="M453" s="348" t="s">
        <v>1915</v>
      </c>
      <c r="N453" s="352">
        <v>24</v>
      </c>
      <c r="O453" s="199">
        <v>230</v>
      </c>
      <c r="P453" s="200">
        <f t="shared" si="9"/>
        <v>5520</v>
      </c>
      <c r="Q453" s="351" t="s">
        <v>2116</v>
      </c>
      <c r="R453" s="347" t="s">
        <v>925</v>
      </c>
      <c r="S453" s="56"/>
      <c r="T453" s="56"/>
    </row>
    <row r="454" spans="2:20" x14ac:dyDescent="0.25">
      <c r="B454" s="343" t="str">
        <f>IF(Tabla1[[#This Row],[Código_Actividad]]="","",CONCATENATE(Tabla1[[#This Row],[POA]],".",Tabla1[[#This Row],[SRS]],".",Tabla1[[#This Row],[AREA]],".",Tabla1[[#This Row],[TIPO]]))</f>
        <v/>
      </c>
      <c r="C454" s="343" t="str">
        <f>IF(Tabla1[[#This Row],[Código_Actividad]]="","",'Formulario PPGR1'!#REF!)</f>
        <v/>
      </c>
      <c r="D454" s="343" t="str">
        <f>IF(Tabla1[[#This Row],[Código_Actividad]]="","",'Formulario PPGR1'!#REF!)</f>
        <v/>
      </c>
      <c r="E454" s="343" t="str">
        <f>IF(Tabla1[[#This Row],[Código_Actividad]]="","",'Formulario PPGR1'!#REF!)</f>
        <v/>
      </c>
      <c r="F454" s="343" t="str">
        <f>IF(Tabla1[[#This Row],[Código_Actividad]]="","",'Formulario PPGR1'!#REF!)</f>
        <v/>
      </c>
      <c r="G454" s="344"/>
      <c r="H454" s="345" t="str">
        <f>IFERROR(VLOOKUP(Tabla1[[#This Row],[Código_Actividad]],'Formulario PPGR2'!$C$9:$D$1048576,2,FALSE),"")</f>
        <v/>
      </c>
      <c r="I454" s="346" t="str">
        <f>IFERROR(VLOOKUP(Tabla1[[#This Row],[Código_Actividad]],Tabla2[[Código]:[Total de Acciones ]],15,FALSE),"")</f>
        <v/>
      </c>
      <c r="J454" s="347"/>
      <c r="K454" s="348" t="str">
        <f>IFERROR(VLOOKUP($J454,LSIns!$B$5:$C$45,2,FALSE),"")</f>
        <v/>
      </c>
      <c r="L454" s="349"/>
      <c r="M454" s="348" t="str">
        <f>IFERROR(VLOOKUP($L454,#REF!,2,FALSE),"")</f>
        <v/>
      </c>
      <c r="N454" s="352"/>
      <c r="O454" s="199"/>
      <c r="P454" s="200">
        <f t="shared" si="9"/>
        <v>0</v>
      </c>
      <c r="Q454" s="351"/>
      <c r="R454" s="347"/>
      <c r="S454" s="56"/>
      <c r="T454" s="56"/>
    </row>
    <row r="455" spans="2:20" x14ac:dyDescent="0.25">
      <c r="B455" s="343" t="e">
        <f>IF(Tabla1[[#This Row],[Código_Actividad]]="","",CONCATENATE(Tabla1[[#This Row],[POA]],".",Tabla1[[#This Row],[SRS]],".",Tabla1[[#This Row],[AREA]],".",Tabla1[[#This Row],[TIPO]]))</f>
        <v>#REF!</v>
      </c>
      <c r="C455" s="343" t="e">
        <f>IF(Tabla1[[#This Row],[Código_Actividad]]="","",'Formulario PPGR1'!#REF!)</f>
        <v>#REF!</v>
      </c>
      <c r="D455" s="343" t="e">
        <f>IF(Tabla1[[#This Row],[Código_Actividad]]="","",'Formulario PPGR1'!#REF!)</f>
        <v>#REF!</v>
      </c>
      <c r="E455" s="343" t="e">
        <f>IF(Tabla1[[#This Row],[Código_Actividad]]="","",'Formulario PPGR1'!#REF!)</f>
        <v>#REF!</v>
      </c>
      <c r="F455" s="343" t="e">
        <f>IF(Tabla1[[#This Row],[Código_Actividad]]="","",'Formulario PPGR1'!#REF!)</f>
        <v>#REF!</v>
      </c>
      <c r="G455" s="344" t="s">
        <v>1464</v>
      </c>
      <c r="H455" s="345" t="str">
        <f>IFERROR(VLOOKUP(Tabla1[[#This Row],[Código_Actividad]],'Formulario PPGR2'!$C$9:$D$1048576,2,FALSE),"")</f>
        <v>Seguimiento a las GAS para la implementación de la Estrategia de atención y prevención de las ECNT</v>
      </c>
      <c r="I455" s="346">
        <f>IFERROR(VLOOKUP(Tabla1[[#This Row],[Código_Actividad]],Tabla2[[Código]:[Total de Acciones ]],15,FALSE),"")</f>
        <v>2</v>
      </c>
      <c r="J455" s="347" t="s">
        <v>1894</v>
      </c>
      <c r="K455" s="348" t="s">
        <v>1902</v>
      </c>
      <c r="L455" s="349"/>
      <c r="M455" s="348" t="s">
        <v>1893</v>
      </c>
      <c r="N455" s="364">
        <v>0.04</v>
      </c>
      <c r="O455" s="199">
        <v>250</v>
      </c>
      <c r="P455" s="200">
        <f t="shared" si="9"/>
        <v>10</v>
      </c>
      <c r="Q455" s="351" t="s">
        <v>2114</v>
      </c>
      <c r="R455" s="347" t="s">
        <v>923</v>
      </c>
      <c r="S455" s="56"/>
      <c r="T455" s="56"/>
    </row>
    <row r="456" spans="2:20" x14ac:dyDescent="0.25">
      <c r="B456" s="343" t="str">
        <f>IF(Tabla1[[#This Row],[Código_Actividad]]="","",CONCATENATE(Tabla1[[#This Row],[POA]],".",Tabla1[[#This Row],[SRS]],".",Tabla1[[#This Row],[AREA]],".",Tabla1[[#This Row],[TIPO]]))</f>
        <v/>
      </c>
      <c r="C456" s="343" t="str">
        <f>IF(Tabla1[[#This Row],[Código_Actividad]]="","",'Formulario PPGR1'!#REF!)</f>
        <v/>
      </c>
      <c r="D456" s="343" t="str">
        <f>IF(Tabla1[[#This Row],[Código_Actividad]]="","",'Formulario PPGR1'!#REF!)</f>
        <v/>
      </c>
      <c r="E456" s="343" t="str">
        <f>IF(Tabla1[[#This Row],[Código_Actividad]]="","",'Formulario PPGR1'!#REF!)</f>
        <v/>
      </c>
      <c r="F456" s="343" t="str">
        <f>IF(Tabla1[[#This Row],[Código_Actividad]]="","",'Formulario PPGR1'!#REF!)</f>
        <v/>
      </c>
      <c r="G456" s="344"/>
      <c r="H456" s="345" t="str">
        <f>IFERROR(VLOOKUP(Tabla1[[#This Row],[Código_Actividad]],'Formulario PPGR2'!$C$9:$D$1048576,2,FALSE),"")</f>
        <v/>
      </c>
      <c r="I456" s="346" t="str">
        <f>IFERROR(VLOOKUP(Tabla1[[#This Row],[Código_Actividad]],Tabla2[[Código]:[Total de Acciones ]],15,FALSE),"")</f>
        <v/>
      </c>
      <c r="J456" s="347" t="s">
        <v>1910</v>
      </c>
      <c r="K456" s="348" t="s">
        <v>1902</v>
      </c>
      <c r="L456" s="349"/>
      <c r="M456" s="348" t="s">
        <v>1906</v>
      </c>
      <c r="N456" s="364">
        <v>0.04</v>
      </c>
      <c r="O456" s="199">
        <v>648</v>
      </c>
      <c r="P456" s="200">
        <f t="shared" si="9"/>
        <v>25.92</v>
      </c>
      <c r="Q456" s="351" t="s">
        <v>2114</v>
      </c>
      <c r="R456" s="347" t="s">
        <v>925</v>
      </c>
      <c r="S456" s="56"/>
      <c r="T456" s="56"/>
    </row>
    <row r="457" spans="2:20" x14ac:dyDescent="0.25">
      <c r="B457" s="343" t="str">
        <f>IF(Tabla1[[#This Row],[Código_Actividad]]="","",CONCATENATE(Tabla1[[#This Row],[POA]],".",Tabla1[[#This Row],[SRS]],".",Tabla1[[#This Row],[AREA]],".",Tabla1[[#This Row],[TIPO]]))</f>
        <v/>
      </c>
      <c r="C457" s="343" t="str">
        <f>IF(Tabla1[[#This Row],[Código_Actividad]]="","",'Formulario PPGR1'!#REF!)</f>
        <v/>
      </c>
      <c r="D457" s="343" t="str">
        <f>IF(Tabla1[[#This Row],[Código_Actividad]]="","",'Formulario PPGR1'!#REF!)</f>
        <v/>
      </c>
      <c r="E457" s="343" t="str">
        <f>IF(Tabla1[[#This Row],[Código_Actividad]]="","",'Formulario PPGR1'!#REF!)</f>
        <v/>
      </c>
      <c r="F457" s="343" t="str">
        <f>IF(Tabla1[[#This Row],[Código_Actividad]]="","",'Formulario PPGR1'!#REF!)</f>
        <v/>
      </c>
      <c r="G457" s="344"/>
      <c r="H457" s="345" t="str">
        <f>IFERROR(VLOOKUP(Tabla1[[#This Row],[Código_Actividad]],'Formulario PPGR2'!$C$9:$D$1048576,2,FALSE),"")</f>
        <v/>
      </c>
      <c r="I457" s="346" t="str">
        <f>IFERROR(VLOOKUP(Tabla1[[#This Row],[Código_Actividad]],Tabla2[[Código]:[Total de Acciones ]],15,FALSE),"")</f>
        <v/>
      </c>
      <c r="J457" s="347" t="s">
        <v>1908</v>
      </c>
      <c r="K457" s="348" t="str">
        <f>IFERROR(VLOOKUP($J457,LSIns!$B$5:$C$45,2,FALSE),"")</f>
        <v/>
      </c>
      <c r="L457" s="349"/>
      <c r="M457" s="348" t="s">
        <v>1915</v>
      </c>
      <c r="N457" s="195">
        <v>8</v>
      </c>
      <c r="O457" s="199">
        <v>230</v>
      </c>
      <c r="P457" s="200">
        <f t="shared" si="9"/>
        <v>1840</v>
      </c>
      <c r="Q457" s="351" t="s">
        <v>2116</v>
      </c>
      <c r="R457" s="347" t="s">
        <v>925</v>
      </c>
      <c r="S457" s="56"/>
      <c r="T457" s="56"/>
    </row>
    <row r="458" spans="2:20" x14ac:dyDescent="0.25">
      <c r="B458" s="343" t="str">
        <f>IF(Tabla1[[#This Row],[Código_Actividad]]="","",CONCATENATE(Tabla1[[#This Row],[POA]],".",Tabla1[[#This Row],[SRS]],".",Tabla1[[#This Row],[AREA]],".",Tabla1[[#This Row],[TIPO]]))</f>
        <v/>
      </c>
      <c r="C458" s="343" t="str">
        <f>IF(Tabla1[[#This Row],[Código_Actividad]]="","",'Formulario PPGR1'!#REF!)</f>
        <v/>
      </c>
      <c r="D458" s="343" t="str">
        <f>IF(Tabla1[[#This Row],[Código_Actividad]]="","",'Formulario PPGR1'!#REF!)</f>
        <v/>
      </c>
      <c r="E458" s="343" t="str">
        <f>IF(Tabla1[[#This Row],[Código_Actividad]]="","",'Formulario PPGR1'!#REF!)</f>
        <v/>
      </c>
      <c r="F458" s="343" t="str">
        <f>IF(Tabla1[[#This Row],[Código_Actividad]]="","",'Formulario PPGR1'!#REF!)</f>
        <v/>
      </c>
      <c r="G458" s="344"/>
      <c r="H458" s="345" t="str">
        <f>IFERROR(VLOOKUP(Tabla1[[#This Row],[Código_Actividad]],'Formulario PPGR2'!$C$9:$D$1048576,2,FALSE),"")</f>
        <v/>
      </c>
      <c r="I458" s="346" t="str">
        <f>IFERROR(VLOOKUP(Tabla1[[#This Row],[Código_Actividad]],Tabla2[[Código]:[Total de Acciones ]],15,FALSE),"")</f>
        <v/>
      </c>
      <c r="J458" s="347"/>
      <c r="K458" s="348" t="str">
        <f>IFERROR(VLOOKUP($J458,LSIns!$B$5:$C$45,2,FALSE),"")</f>
        <v/>
      </c>
      <c r="L458" s="349"/>
      <c r="M458" s="348" t="str">
        <f>IFERROR(VLOOKUP($L458,#REF!,2,FALSE),"")</f>
        <v/>
      </c>
      <c r="N458" s="352"/>
      <c r="O458" s="199"/>
      <c r="P458" s="200">
        <f t="shared" si="9"/>
        <v>0</v>
      </c>
      <c r="Q458" s="351"/>
      <c r="R458" s="347"/>
      <c r="S458" s="56"/>
      <c r="T458" s="56"/>
    </row>
    <row r="459" spans="2:20" x14ac:dyDescent="0.25">
      <c r="B459" s="343" t="str">
        <f>IF(Tabla1[[#This Row],[Código_Actividad]]="","",CONCATENATE(Tabla1[[#This Row],[POA]],".",Tabla1[[#This Row],[SRS]],".",Tabla1[[#This Row],[AREA]],".",Tabla1[[#This Row],[TIPO]]))</f>
        <v/>
      </c>
      <c r="C459" s="343" t="str">
        <f>IF(Tabla1[[#This Row],[Código_Actividad]]="","",'Formulario PPGR1'!#REF!)</f>
        <v/>
      </c>
      <c r="D459" s="343" t="str">
        <f>IF(Tabla1[[#This Row],[Código_Actividad]]="","",'Formulario PPGR1'!#REF!)</f>
        <v/>
      </c>
      <c r="E459" s="343" t="str">
        <f>IF(Tabla1[[#This Row],[Código_Actividad]]="","",'Formulario PPGR1'!#REF!)</f>
        <v/>
      </c>
      <c r="F459" s="343" t="str">
        <f>IF(Tabla1[[#This Row],[Código_Actividad]]="","",'Formulario PPGR1'!#REF!)</f>
        <v/>
      </c>
      <c r="G459" s="344"/>
      <c r="H459" s="345" t="str">
        <f>IFERROR(VLOOKUP(Tabla1[[#This Row],[Código_Actividad]],'Formulario PPGR2'!$C$9:$D$1048576,2,FALSE),"")</f>
        <v/>
      </c>
      <c r="I459" s="346" t="str">
        <f>IFERROR(VLOOKUP(Tabla1[[#This Row],[Código_Actividad]],Tabla2[[Código]:[Total de Acciones ]],15,FALSE),"")</f>
        <v/>
      </c>
      <c r="J459" s="347"/>
      <c r="K459" s="348" t="str">
        <f>IFERROR(VLOOKUP($J459,LSIns!$B$5:$C$45,2,FALSE),"")</f>
        <v/>
      </c>
      <c r="L459" s="349"/>
      <c r="M459" s="348" t="str">
        <f>IFERROR(VLOOKUP($L459,#REF!,2,FALSE),"")</f>
        <v/>
      </c>
      <c r="N459" s="352"/>
      <c r="O459" s="199"/>
      <c r="P459" s="200">
        <f t="shared" si="9"/>
        <v>0</v>
      </c>
      <c r="Q459" s="351"/>
      <c r="R459" s="347"/>
      <c r="S459" s="56"/>
      <c r="T459" s="56"/>
    </row>
    <row r="460" spans="2:20" x14ac:dyDescent="0.25">
      <c r="B460" s="343" t="e">
        <f>IF(Tabla1[[#This Row],[Código_Actividad]]="","",CONCATENATE(Tabla1[[#This Row],[POA]],".",Tabla1[[#This Row],[SRS]],".",Tabla1[[#This Row],[AREA]],".",Tabla1[[#This Row],[TIPO]]))</f>
        <v>#REF!</v>
      </c>
      <c r="C460" s="343" t="e">
        <f>IF(Tabla1[[#This Row],[Código_Actividad]]="","",'Formulario PPGR1'!#REF!)</f>
        <v>#REF!</v>
      </c>
      <c r="D460" s="343" t="e">
        <f>IF(Tabla1[[#This Row],[Código_Actividad]]="","",'Formulario PPGR1'!#REF!)</f>
        <v>#REF!</v>
      </c>
      <c r="E460" s="343" t="e">
        <f>IF(Tabla1[[#This Row],[Código_Actividad]]="","",'Formulario PPGR1'!#REF!)</f>
        <v>#REF!</v>
      </c>
      <c r="F460" s="343" t="e">
        <f>IF(Tabla1[[#This Row],[Código_Actividad]]="","",'Formulario PPGR1'!#REF!)</f>
        <v>#REF!</v>
      </c>
      <c r="G460" s="344" t="s">
        <v>1465</v>
      </c>
      <c r="H460" s="345" t="str">
        <f>IFERROR(VLOOKUP(Tabla1[[#This Row],[Código_Actividad]],'Formulario PPGR2'!$C$9:$D$1048576,2,FALSE),"")</f>
        <v>Seguimiento y fortalecimiento de la referencia y contrareferencia en la red de servicios</v>
      </c>
      <c r="I460" s="346">
        <f>IFERROR(VLOOKUP(Tabla1[[#This Row],[Código_Actividad]],Tabla2[[Código]:[Total de Acciones ]],15,FALSE),"")</f>
        <v>24</v>
      </c>
      <c r="J460" s="347" t="s">
        <v>1894</v>
      </c>
      <c r="K460" s="348" t="s">
        <v>1902</v>
      </c>
      <c r="L460" s="349"/>
      <c r="M460" s="348" t="s">
        <v>1893</v>
      </c>
      <c r="N460" s="364">
        <v>0.24</v>
      </c>
      <c r="O460" s="199">
        <v>250</v>
      </c>
      <c r="P460" s="200">
        <f t="shared" si="9"/>
        <v>60</v>
      </c>
      <c r="Q460" s="351" t="s">
        <v>2114</v>
      </c>
      <c r="R460" s="347" t="s">
        <v>923</v>
      </c>
      <c r="S460" s="56"/>
      <c r="T460" s="56"/>
    </row>
    <row r="461" spans="2:20" x14ac:dyDescent="0.25">
      <c r="B461" s="343" t="str">
        <f>IF(Tabla1[[#This Row],[Código_Actividad]]="","",CONCATENATE(Tabla1[[#This Row],[POA]],".",Tabla1[[#This Row],[SRS]],".",Tabla1[[#This Row],[AREA]],".",Tabla1[[#This Row],[TIPO]]))</f>
        <v/>
      </c>
      <c r="C461" s="343" t="str">
        <f>IF(Tabla1[[#This Row],[Código_Actividad]]="","",'Formulario PPGR1'!#REF!)</f>
        <v/>
      </c>
      <c r="D461" s="343" t="str">
        <f>IF(Tabla1[[#This Row],[Código_Actividad]]="","",'Formulario PPGR1'!#REF!)</f>
        <v/>
      </c>
      <c r="E461" s="343" t="str">
        <f>IF(Tabla1[[#This Row],[Código_Actividad]]="","",'Formulario PPGR1'!#REF!)</f>
        <v/>
      </c>
      <c r="F461" s="343" t="str">
        <f>IF(Tabla1[[#This Row],[Código_Actividad]]="","",'Formulario PPGR1'!#REF!)</f>
        <v/>
      </c>
      <c r="G461" s="344"/>
      <c r="H461" s="345" t="str">
        <f>IFERROR(VLOOKUP(Tabla1[[#This Row],[Código_Actividad]],'Formulario PPGR2'!$C$9:$D$1048576,2,FALSE),"")</f>
        <v/>
      </c>
      <c r="I461" s="346" t="str">
        <f>IFERROR(VLOOKUP(Tabla1[[#This Row],[Código_Actividad]],Tabla2[[Código]:[Total de Acciones ]],15,FALSE),"")</f>
        <v/>
      </c>
      <c r="J461" s="347" t="s">
        <v>1910</v>
      </c>
      <c r="K461" s="348" t="s">
        <v>1902</v>
      </c>
      <c r="L461" s="349"/>
      <c r="M461" s="348" t="s">
        <v>1906</v>
      </c>
      <c r="N461" s="364">
        <v>0.24</v>
      </c>
      <c r="O461" s="199">
        <v>648</v>
      </c>
      <c r="P461" s="200">
        <f t="shared" si="9"/>
        <v>155.51999999999998</v>
      </c>
      <c r="Q461" s="351" t="s">
        <v>2114</v>
      </c>
      <c r="R461" s="347" t="s">
        <v>925</v>
      </c>
      <c r="S461" s="56"/>
      <c r="T461" s="56"/>
    </row>
    <row r="462" spans="2:20" x14ac:dyDescent="0.25">
      <c r="B462" s="343" t="str">
        <f>IF(Tabla1[[#This Row],[Código_Actividad]]="","",CONCATENATE(Tabla1[[#This Row],[POA]],".",Tabla1[[#This Row],[SRS]],".",Tabla1[[#This Row],[AREA]],".",Tabla1[[#This Row],[TIPO]]))</f>
        <v/>
      </c>
      <c r="C462" s="343" t="str">
        <f>IF(Tabla1[[#This Row],[Código_Actividad]]="","",'Formulario PPGR1'!#REF!)</f>
        <v/>
      </c>
      <c r="D462" s="343" t="str">
        <f>IF(Tabla1[[#This Row],[Código_Actividad]]="","",'Formulario PPGR1'!#REF!)</f>
        <v/>
      </c>
      <c r="E462" s="343" t="str">
        <f>IF(Tabla1[[#This Row],[Código_Actividad]]="","",'Formulario PPGR1'!#REF!)</f>
        <v/>
      </c>
      <c r="F462" s="343" t="str">
        <f>IF(Tabla1[[#This Row],[Código_Actividad]]="","",'Formulario PPGR1'!#REF!)</f>
        <v/>
      </c>
      <c r="G462" s="344"/>
      <c r="H462" s="345" t="str">
        <f>IFERROR(VLOOKUP(Tabla1[[#This Row],[Código_Actividad]],'Formulario PPGR2'!$C$9:$D$1048576,2,FALSE),"")</f>
        <v/>
      </c>
      <c r="I462" s="346" t="str">
        <f>IFERROR(VLOOKUP(Tabla1[[#This Row],[Código_Actividad]],Tabla2[[Código]:[Total de Acciones ]],15,FALSE),"")</f>
        <v/>
      </c>
      <c r="J462" s="347" t="s">
        <v>1908</v>
      </c>
      <c r="K462" s="348" t="str">
        <f>IFERROR(VLOOKUP($J462,LSIns!$B$5:$C$45,2,FALSE),"")</f>
        <v/>
      </c>
      <c r="L462" s="349"/>
      <c r="M462" s="348" t="s">
        <v>1915</v>
      </c>
      <c r="N462" s="195">
        <v>30</v>
      </c>
      <c r="O462" s="199">
        <v>230</v>
      </c>
      <c r="P462" s="200">
        <f t="shared" si="9"/>
        <v>6900</v>
      </c>
      <c r="Q462" s="351" t="s">
        <v>2116</v>
      </c>
      <c r="R462" s="347" t="s">
        <v>925</v>
      </c>
      <c r="S462" s="56"/>
      <c r="T462" s="56"/>
    </row>
    <row r="463" spans="2:20" x14ac:dyDescent="0.25">
      <c r="B463" s="343" t="str">
        <f>IF(Tabla1[[#This Row],[Código_Actividad]]="","",CONCATENATE(Tabla1[[#This Row],[POA]],".",Tabla1[[#This Row],[SRS]],".",Tabla1[[#This Row],[AREA]],".",Tabla1[[#This Row],[TIPO]]))</f>
        <v/>
      </c>
      <c r="C463" s="343" t="str">
        <f>IF(Tabla1[[#This Row],[Código_Actividad]]="","",'Formulario PPGR1'!#REF!)</f>
        <v/>
      </c>
      <c r="D463" s="343" t="str">
        <f>IF(Tabla1[[#This Row],[Código_Actividad]]="","",'Formulario PPGR1'!#REF!)</f>
        <v/>
      </c>
      <c r="E463" s="343" t="str">
        <f>IF(Tabla1[[#This Row],[Código_Actividad]]="","",'Formulario PPGR1'!#REF!)</f>
        <v/>
      </c>
      <c r="F463" s="343" t="str">
        <f>IF(Tabla1[[#This Row],[Código_Actividad]]="","",'Formulario PPGR1'!#REF!)</f>
        <v/>
      </c>
      <c r="G463" s="344"/>
      <c r="H463" s="345" t="str">
        <f>IFERROR(VLOOKUP(Tabla1[[#This Row],[Código_Actividad]],'Formulario PPGR2'!$C$9:$D$1048576,2,FALSE),"")</f>
        <v/>
      </c>
      <c r="I463" s="346" t="str">
        <f>IFERROR(VLOOKUP(Tabla1[[#This Row],[Código_Actividad]],Tabla2[[Código]:[Total de Acciones ]],15,FALSE),"")</f>
        <v/>
      </c>
      <c r="J463" s="347"/>
      <c r="K463" s="348" t="str">
        <f>IFERROR(VLOOKUP($J463,LSIns!$B$5:$C$45,2,FALSE),"")</f>
        <v/>
      </c>
      <c r="L463" s="349"/>
      <c r="M463" s="348" t="str">
        <f>IFERROR(VLOOKUP($L463,#REF!,2,FALSE),"")</f>
        <v/>
      </c>
      <c r="N463" s="352"/>
      <c r="O463" s="199"/>
      <c r="P463" s="200">
        <f t="shared" si="9"/>
        <v>0</v>
      </c>
      <c r="Q463" s="351"/>
      <c r="R463" s="347"/>
      <c r="S463" s="56"/>
      <c r="T463" s="56"/>
    </row>
    <row r="464" spans="2:20" x14ac:dyDescent="0.25">
      <c r="B464" s="343" t="str">
        <f>IF(Tabla1[[#This Row],[Código_Actividad]]="","",CONCATENATE(Tabla1[[#This Row],[POA]],".",Tabla1[[#This Row],[SRS]],".",Tabla1[[#This Row],[AREA]],".",Tabla1[[#This Row],[TIPO]]))</f>
        <v/>
      </c>
      <c r="C464" s="343" t="str">
        <f>IF(Tabla1[[#This Row],[Código_Actividad]]="","",'Formulario PPGR1'!#REF!)</f>
        <v/>
      </c>
      <c r="D464" s="343" t="str">
        <f>IF(Tabla1[[#This Row],[Código_Actividad]]="","",'Formulario PPGR1'!#REF!)</f>
        <v/>
      </c>
      <c r="E464" s="343" t="str">
        <f>IF(Tabla1[[#This Row],[Código_Actividad]]="","",'Formulario PPGR1'!#REF!)</f>
        <v/>
      </c>
      <c r="F464" s="343" t="str">
        <f>IF(Tabla1[[#This Row],[Código_Actividad]]="","",'Formulario PPGR1'!#REF!)</f>
        <v/>
      </c>
      <c r="G464" s="344"/>
      <c r="H464" s="345" t="str">
        <f>IFERROR(VLOOKUP(Tabla1[[#This Row],[Código_Actividad]],'Formulario PPGR2'!$C$9:$D$1048576,2,FALSE),"")</f>
        <v/>
      </c>
      <c r="I464" s="346" t="str">
        <f>IFERROR(VLOOKUP(Tabla1[[#This Row],[Código_Actividad]],Tabla2[[Código]:[Total de Acciones ]],15,FALSE),"")</f>
        <v/>
      </c>
      <c r="J464" s="347"/>
      <c r="K464" s="348" t="str">
        <f>IFERROR(VLOOKUP($J464,LSIns!$B$5:$C$45,2,FALSE),"")</f>
        <v/>
      </c>
      <c r="L464" s="349"/>
      <c r="M464" s="348" t="str">
        <f>IFERROR(VLOOKUP($L464,#REF!,2,FALSE),"")</f>
        <v/>
      </c>
      <c r="N464" s="352"/>
      <c r="O464" s="199"/>
      <c r="P464" s="200">
        <f t="shared" si="9"/>
        <v>0</v>
      </c>
      <c r="Q464" s="351"/>
      <c r="R464" s="347"/>
      <c r="S464" s="56"/>
      <c r="T464" s="56"/>
    </row>
    <row r="465" spans="2:20" x14ac:dyDescent="0.25">
      <c r="B465" s="343" t="e">
        <f>IF(Tabla1[[#This Row],[Código_Actividad]]="","",CONCATENATE(Tabla1[[#This Row],[POA]],".",Tabla1[[#This Row],[SRS]],".",Tabla1[[#This Row],[AREA]],".",Tabla1[[#This Row],[TIPO]]))</f>
        <v>#REF!</v>
      </c>
      <c r="C465" s="343" t="e">
        <f>IF(Tabla1[[#This Row],[Código_Actividad]]="","",'Formulario PPGR1'!#REF!)</f>
        <v>#REF!</v>
      </c>
      <c r="D465" s="343" t="e">
        <f>IF(Tabla1[[#This Row],[Código_Actividad]]="","",'Formulario PPGR1'!#REF!)</f>
        <v>#REF!</v>
      </c>
      <c r="E465" s="343" t="e">
        <f>IF(Tabla1[[#This Row],[Código_Actividad]]="","",'Formulario PPGR1'!#REF!)</f>
        <v>#REF!</v>
      </c>
      <c r="F465" s="343" t="e">
        <f>IF(Tabla1[[#This Row],[Código_Actividad]]="","",'Formulario PPGR1'!#REF!)</f>
        <v>#REF!</v>
      </c>
      <c r="G465" s="344" t="s">
        <v>1466</v>
      </c>
      <c r="H465" s="345" t="str">
        <f>IFERROR(VLOOKUP(Tabla1[[#This Row],[Código_Actividad]],'Formulario PPGR2'!$C$9:$D$1048576,2,FALSE),"")</f>
        <v>Jornadas de trabajo para seguimiento a la actualizaciòn  de los croquis</v>
      </c>
      <c r="I465" s="346">
        <f>IFERROR(VLOOKUP(Tabla1[[#This Row],[Código_Actividad]],Tabla2[[Código]:[Total de Acciones ]],15,FALSE),"")</f>
        <v>4</v>
      </c>
      <c r="J465" s="347" t="s">
        <v>1894</v>
      </c>
      <c r="K465" s="348" t="s">
        <v>1902</v>
      </c>
      <c r="L465" s="349"/>
      <c r="M465" s="348" t="s">
        <v>1893</v>
      </c>
      <c r="N465" s="364">
        <v>0.08</v>
      </c>
      <c r="O465" s="199">
        <v>250</v>
      </c>
      <c r="P465" s="200">
        <f t="shared" si="9"/>
        <v>20</v>
      </c>
      <c r="Q465" s="351" t="s">
        <v>2114</v>
      </c>
      <c r="R465" s="347" t="s">
        <v>923</v>
      </c>
      <c r="S465" s="56"/>
      <c r="T465" s="56"/>
    </row>
    <row r="466" spans="2:20" x14ac:dyDescent="0.25">
      <c r="B466" s="343" t="str">
        <f>IF(Tabla1[[#This Row],[Código_Actividad]]="","",CONCATENATE(Tabla1[[#This Row],[POA]],".",Tabla1[[#This Row],[SRS]],".",Tabla1[[#This Row],[AREA]],".",Tabla1[[#This Row],[TIPO]]))</f>
        <v/>
      </c>
      <c r="C466" s="343" t="str">
        <f>IF(Tabla1[[#This Row],[Código_Actividad]]="","",'Formulario PPGR1'!#REF!)</f>
        <v/>
      </c>
      <c r="D466" s="343" t="str">
        <f>IF(Tabla1[[#This Row],[Código_Actividad]]="","",'Formulario PPGR1'!#REF!)</f>
        <v/>
      </c>
      <c r="E466" s="343" t="str">
        <f>IF(Tabla1[[#This Row],[Código_Actividad]]="","",'Formulario PPGR1'!#REF!)</f>
        <v/>
      </c>
      <c r="F466" s="343" t="str">
        <f>IF(Tabla1[[#This Row],[Código_Actividad]]="","",'Formulario PPGR1'!#REF!)</f>
        <v/>
      </c>
      <c r="G466" s="344"/>
      <c r="H466" s="345" t="str">
        <f>IFERROR(VLOOKUP(Tabla1[[#This Row],[Código_Actividad]],'Formulario PPGR2'!$C$9:$D$1048576,2,FALSE),"")</f>
        <v/>
      </c>
      <c r="I466" s="346" t="str">
        <f>IFERROR(VLOOKUP(Tabla1[[#This Row],[Código_Actividad]],Tabla2[[Código]:[Total de Acciones ]],15,FALSE),"")</f>
        <v/>
      </c>
      <c r="J466" s="347" t="s">
        <v>1910</v>
      </c>
      <c r="K466" s="348" t="s">
        <v>1902</v>
      </c>
      <c r="L466" s="349"/>
      <c r="M466" s="348" t="s">
        <v>1906</v>
      </c>
      <c r="N466" s="364">
        <v>0.08</v>
      </c>
      <c r="O466" s="199">
        <v>648</v>
      </c>
      <c r="P466" s="200">
        <f t="shared" si="9"/>
        <v>51.84</v>
      </c>
      <c r="Q466" s="351" t="s">
        <v>2114</v>
      </c>
      <c r="R466" s="347" t="s">
        <v>925</v>
      </c>
      <c r="S466" s="56"/>
      <c r="T466" s="56"/>
    </row>
    <row r="467" spans="2:20" x14ac:dyDescent="0.25">
      <c r="B467" s="343" t="str">
        <f>IF(Tabla1[[#This Row],[Código_Actividad]]="","",CONCATENATE(Tabla1[[#This Row],[POA]],".",Tabla1[[#This Row],[SRS]],".",Tabla1[[#This Row],[AREA]],".",Tabla1[[#This Row],[TIPO]]))</f>
        <v/>
      </c>
      <c r="C467" s="343" t="str">
        <f>IF(Tabla1[[#This Row],[Código_Actividad]]="","",'Formulario PPGR1'!#REF!)</f>
        <v/>
      </c>
      <c r="D467" s="343" t="str">
        <f>IF(Tabla1[[#This Row],[Código_Actividad]]="","",'Formulario PPGR1'!#REF!)</f>
        <v/>
      </c>
      <c r="E467" s="343" t="str">
        <f>IF(Tabla1[[#This Row],[Código_Actividad]]="","",'Formulario PPGR1'!#REF!)</f>
        <v/>
      </c>
      <c r="F467" s="343" t="str">
        <f>IF(Tabla1[[#This Row],[Código_Actividad]]="","",'Formulario PPGR1'!#REF!)</f>
        <v/>
      </c>
      <c r="G467" s="344"/>
      <c r="H467" s="345" t="str">
        <f>IFERROR(VLOOKUP(Tabla1[[#This Row],[Código_Actividad]],'Formulario PPGR2'!$C$9:$D$1048576,2,FALSE),"")</f>
        <v/>
      </c>
      <c r="I467" s="346" t="str">
        <f>IFERROR(VLOOKUP(Tabla1[[#This Row],[Código_Actividad]],Tabla2[[Código]:[Total de Acciones ]],15,FALSE),"")</f>
        <v/>
      </c>
      <c r="J467" s="347"/>
      <c r="K467" s="348" t="str">
        <f>IFERROR(VLOOKUP($J467,LSIns!$B$5:$C$45,2,FALSE),"")</f>
        <v/>
      </c>
      <c r="L467" s="349"/>
      <c r="M467" s="348" t="str">
        <f>IFERROR(VLOOKUP($L467,#REF!,2,FALSE),"")</f>
        <v/>
      </c>
      <c r="N467" s="352"/>
      <c r="O467" s="199"/>
      <c r="P467" s="200">
        <f t="shared" si="9"/>
        <v>0</v>
      </c>
      <c r="Q467" s="351"/>
      <c r="R467" s="347"/>
      <c r="S467" s="56"/>
      <c r="T467" s="56"/>
    </row>
    <row r="468" spans="2:20" x14ac:dyDescent="0.25">
      <c r="B468" s="343" t="str">
        <f>IF(Tabla1[[#This Row],[Código_Actividad]]="","",CONCATENATE(Tabla1[[#This Row],[POA]],".",Tabla1[[#This Row],[SRS]],".",Tabla1[[#This Row],[AREA]],".",Tabla1[[#This Row],[TIPO]]))</f>
        <v/>
      </c>
      <c r="C468" s="343" t="str">
        <f>IF(Tabla1[[#This Row],[Código_Actividad]]="","",'Formulario PPGR1'!#REF!)</f>
        <v/>
      </c>
      <c r="D468" s="343" t="str">
        <f>IF(Tabla1[[#This Row],[Código_Actividad]]="","",'Formulario PPGR1'!#REF!)</f>
        <v/>
      </c>
      <c r="E468" s="343" t="str">
        <f>IF(Tabla1[[#This Row],[Código_Actividad]]="","",'Formulario PPGR1'!#REF!)</f>
        <v/>
      </c>
      <c r="F468" s="343" t="str">
        <f>IF(Tabla1[[#This Row],[Código_Actividad]]="","",'Formulario PPGR1'!#REF!)</f>
        <v/>
      </c>
      <c r="G468" s="344"/>
      <c r="H468" s="345" t="str">
        <f>IFERROR(VLOOKUP(Tabla1[[#This Row],[Código_Actividad]],'Formulario PPGR2'!$C$9:$D$1048576,2,FALSE),"")</f>
        <v/>
      </c>
      <c r="I468" s="346" t="str">
        <f>IFERROR(VLOOKUP(Tabla1[[#This Row],[Código_Actividad]],Tabla2[[Código]:[Total de Acciones ]],15,FALSE),"")</f>
        <v/>
      </c>
      <c r="J468" s="347"/>
      <c r="K468" s="348" t="str">
        <f>IFERROR(VLOOKUP($J468,LSIns!$B$5:$C$45,2,FALSE),"")</f>
        <v/>
      </c>
      <c r="L468" s="349"/>
      <c r="M468" s="348" t="str">
        <f>IFERROR(VLOOKUP($L468,#REF!,2,FALSE),"")</f>
        <v/>
      </c>
      <c r="N468" s="352"/>
      <c r="O468" s="199"/>
      <c r="P468" s="200">
        <f t="shared" si="9"/>
        <v>0</v>
      </c>
      <c r="Q468" s="351"/>
      <c r="R468" s="347"/>
      <c r="S468" s="56"/>
      <c r="T468" s="56"/>
    </row>
    <row r="469" spans="2:20" ht="25.5" x14ac:dyDescent="0.25">
      <c r="B469" s="343" t="e">
        <f>IF(Tabla1[[#This Row],[Código_Actividad]]="","",CONCATENATE(Tabla1[[#This Row],[POA]],".",Tabla1[[#This Row],[SRS]],".",Tabla1[[#This Row],[AREA]],".",Tabla1[[#This Row],[TIPO]]))</f>
        <v>#REF!</v>
      </c>
      <c r="C469" s="343" t="e">
        <f>IF(Tabla1[[#This Row],[Código_Actividad]]="","",'Formulario PPGR1'!#REF!)</f>
        <v>#REF!</v>
      </c>
      <c r="D469" s="343" t="e">
        <f>IF(Tabla1[[#This Row],[Código_Actividad]]="","",'Formulario PPGR1'!#REF!)</f>
        <v>#REF!</v>
      </c>
      <c r="E469" s="343" t="e">
        <f>IF(Tabla1[[#This Row],[Código_Actividad]]="","",'Formulario PPGR1'!#REF!)</f>
        <v>#REF!</v>
      </c>
      <c r="F469" s="343" t="e">
        <f>IF(Tabla1[[#This Row],[Código_Actividad]]="","",'Formulario PPGR1'!#REF!)</f>
        <v>#REF!</v>
      </c>
      <c r="G469" s="344" t="s">
        <v>1467</v>
      </c>
      <c r="H469" s="357" t="str">
        <f>IFERROR(VLOOKUP(Tabla1[[#This Row],[Código_Actividad]],'Formulario PPGR2'!$C$9:$D$1048576,2,FALSE),"")</f>
        <v>Reuniones  de trabajo con los equipos de la UNAP y coordinadores de zona para implementaciòn de consultas programadas a grupos priorizados( Menores de 5 años, embarazadas, adultos mayores, cronicos.</v>
      </c>
      <c r="I469" s="346">
        <f>IFERROR(VLOOKUP(Tabla1[[#This Row],[Código_Actividad]],Tabla2[[Código]:[Total de Acciones ]],15,FALSE),"")</f>
        <v>24</v>
      </c>
      <c r="J469" s="347" t="s">
        <v>1894</v>
      </c>
      <c r="K469" s="348" t="s">
        <v>1902</v>
      </c>
      <c r="L469" s="349"/>
      <c r="M469" s="348" t="s">
        <v>1893</v>
      </c>
      <c r="N469" s="352">
        <v>0.24</v>
      </c>
      <c r="O469" s="199">
        <v>250</v>
      </c>
      <c r="P469" s="200">
        <f t="shared" si="9"/>
        <v>60</v>
      </c>
      <c r="Q469" s="351" t="s">
        <v>2114</v>
      </c>
      <c r="R469" s="347" t="s">
        <v>923</v>
      </c>
      <c r="S469" s="56"/>
      <c r="T469" s="56"/>
    </row>
    <row r="470" spans="2:20" x14ac:dyDescent="0.25">
      <c r="B470" s="343" t="str">
        <f>IF(Tabla1[[#This Row],[Código_Actividad]]="","",CONCATENATE(Tabla1[[#This Row],[POA]],".",Tabla1[[#This Row],[SRS]],".",Tabla1[[#This Row],[AREA]],".",Tabla1[[#This Row],[TIPO]]))</f>
        <v/>
      </c>
      <c r="C470" s="343" t="str">
        <f>IF(Tabla1[[#This Row],[Código_Actividad]]="","",'Formulario PPGR1'!#REF!)</f>
        <v/>
      </c>
      <c r="D470" s="343" t="str">
        <f>IF(Tabla1[[#This Row],[Código_Actividad]]="","",'Formulario PPGR1'!#REF!)</f>
        <v/>
      </c>
      <c r="E470" s="343" t="str">
        <f>IF(Tabla1[[#This Row],[Código_Actividad]]="","",'Formulario PPGR1'!#REF!)</f>
        <v/>
      </c>
      <c r="F470" s="343" t="str">
        <f>IF(Tabla1[[#This Row],[Código_Actividad]]="","",'Formulario PPGR1'!#REF!)</f>
        <v/>
      </c>
      <c r="G470" s="344"/>
      <c r="H470" s="345" t="str">
        <f>IFERROR(VLOOKUP(Tabla1[[#This Row],[Código_Actividad]],'Formulario PPGR2'!$C$9:$D$1048576,2,FALSE),"")</f>
        <v/>
      </c>
      <c r="I470" s="346" t="str">
        <f>IFERROR(VLOOKUP(Tabla1[[#This Row],[Código_Actividad]],Tabla2[[Código]:[Total de Acciones ]],15,FALSE),"")</f>
        <v/>
      </c>
      <c r="J470" s="347" t="s">
        <v>1910</v>
      </c>
      <c r="K470" s="348" t="s">
        <v>1902</v>
      </c>
      <c r="L470" s="349"/>
      <c r="M470" s="348" t="s">
        <v>1906</v>
      </c>
      <c r="N470" s="352">
        <v>0.24</v>
      </c>
      <c r="O470" s="199">
        <v>648</v>
      </c>
      <c r="P470" s="200">
        <f t="shared" si="9"/>
        <v>155.51999999999998</v>
      </c>
      <c r="Q470" s="351" t="s">
        <v>2114</v>
      </c>
      <c r="R470" s="347" t="s">
        <v>925</v>
      </c>
      <c r="S470" s="56"/>
      <c r="T470" s="56"/>
    </row>
    <row r="471" spans="2:20" x14ac:dyDescent="0.25">
      <c r="B471" s="343" t="str">
        <f>IF(Tabla1[[#This Row],[Código_Actividad]]="","",CONCATENATE(Tabla1[[#This Row],[POA]],".",Tabla1[[#This Row],[SRS]],".",Tabla1[[#This Row],[AREA]],".",Tabla1[[#This Row],[TIPO]]))</f>
        <v/>
      </c>
      <c r="C471" s="343" t="str">
        <f>IF(Tabla1[[#This Row],[Código_Actividad]]="","",'Formulario PPGR1'!#REF!)</f>
        <v/>
      </c>
      <c r="D471" s="343" t="str">
        <f>IF(Tabla1[[#This Row],[Código_Actividad]]="","",'Formulario PPGR1'!#REF!)</f>
        <v/>
      </c>
      <c r="E471" s="343" t="str">
        <f>IF(Tabla1[[#This Row],[Código_Actividad]]="","",'Formulario PPGR1'!#REF!)</f>
        <v/>
      </c>
      <c r="F471" s="343" t="str">
        <f>IF(Tabla1[[#This Row],[Código_Actividad]]="","",'Formulario PPGR1'!#REF!)</f>
        <v/>
      </c>
      <c r="G471" s="344"/>
      <c r="H471" s="345" t="str">
        <f>IFERROR(VLOOKUP(Tabla1[[#This Row],[Código_Actividad]],'Formulario PPGR2'!$C$9:$D$1048576,2,FALSE),"")</f>
        <v/>
      </c>
      <c r="I471" s="346" t="str">
        <f>IFERROR(VLOOKUP(Tabla1[[#This Row],[Código_Actividad]],Tabla2[[Código]:[Total de Acciones ]],15,FALSE),"")</f>
        <v/>
      </c>
      <c r="J471" s="347" t="s">
        <v>1916</v>
      </c>
      <c r="K471" s="348" t="s">
        <v>1902</v>
      </c>
      <c r="L471" s="349"/>
      <c r="M471" s="348" t="s">
        <v>1917</v>
      </c>
      <c r="N471" s="195">
        <v>2</v>
      </c>
      <c r="O471" s="199">
        <v>84</v>
      </c>
      <c r="P471" s="200">
        <f t="shared" si="9"/>
        <v>168</v>
      </c>
      <c r="Q471" s="351" t="s">
        <v>2117</v>
      </c>
      <c r="R471" s="347" t="s">
        <v>925</v>
      </c>
      <c r="S471" s="56"/>
      <c r="T471" s="56"/>
    </row>
    <row r="472" spans="2:20" x14ac:dyDescent="0.25">
      <c r="B472" s="343" t="str">
        <f>IF(Tabla1[[#This Row],[Código_Actividad]]="","",CONCATENATE(Tabla1[[#This Row],[POA]],".",Tabla1[[#This Row],[SRS]],".",Tabla1[[#This Row],[AREA]],".",Tabla1[[#This Row],[TIPO]]))</f>
        <v/>
      </c>
      <c r="C472" s="343" t="str">
        <f>IF(Tabla1[[#This Row],[Código_Actividad]]="","",'Formulario PPGR1'!#REF!)</f>
        <v/>
      </c>
      <c r="D472" s="343" t="str">
        <f>IF(Tabla1[[#This Row],[Código_Actividad]]="","",'Formulario PPGR1'!#REF!)</f>
        <v/>
      </c>
      <c r="E472" s="343" t="str">
        <f>IF(Tabla1[[#This Row],[Código_Actividad]]="","",'Formulario PPGR1'!#REF!)</f>
        <v/>
      </c>
      <c r="F472" s="343" t="str">
        <f>IF(Tabla1[[#This Row],[Código_Actividad]]="","",'Formulario PPGR1'!#REF!)</f>
        <v/>
      </c>
      <c r="G472" s="344"/>
      <c r="H472" s="345" t="str">
        <f>IFERROR(VLOOKUP(Tabla1[[#This Row],[Código_Actividad]],'Formulario PPGR2'!$C$9:$D$1048576,2,FALSE),"")</f>
        <v/>
      </c>
      <c r="I472" s="346" t="str">
        <f>IFERROR(VLOOKUP(Tabla1[[#This Row],[Código_Actividad]],Tabla2[[Código]:[Total de Acciones ]],15,FALSE),"")</f>
        <v/>
      </c>
      <c r="J472" s="347" t="s">
        <v>1996</v>
      </c>
      <c r="K472" s="348" t="str">
        <f>IFERROR(VLOOKUP($J472,LSIns!$B$5:$C$45,2,FALSE),"")</f>
        <v/>
      </c>
      <c r="L472" s="349"/>
      <c r="M472" s="348" t="s">
        <v>592</v>
      </c>
      <c r="N472" s="352">
        <v>24</v>
      </c>
      <c r="O472" s="199">
        <v>7500</v>
      </c>
      <c r="P472" s="200">
        <f t="shared" si="9"/>
        <v>180000</v>
      </c>
      <c r="Q472" s="351" t="s">
        <v>2115</v>
      </c>
      <c r="R472" s="347" t="s">
        <v>925</v>
      </c>
      <c r="S472" s="56"/>
      <c r="T472" s="56"/>
    </row>
    <row r="473" spans="2:20" x14ac:dyDescent="0.25">
      <c r="B473" s="343" t="str">
        <f>IF(Tabla1[[#This Row],[Código_Actividad]]="","",CONCATENATE(Tabla1[[#This Row],[POA]],".",Tabla1[[#This Row],[SRS]],".",Tabla1[[#This Row],[AREA]],".",Tabla1[[#This Row],[TIPO]]))</f>
        <v/>
      </c>
      <c r="C473" s="343" t="str">
        <f>IF(Tabla1[[#This Row],[Código_Actividad]]="","",'Formulario PPGR1'!#REF!)</f>
        <v/>
      </c>
      <c r="D473" s="343" t="str">
        <f>IF(Tabla1[[#This Row],[Código_Actividad]]="","",'Formulario PPGR1'!#REF!)</f>
        <v/>
      </c>
      <c r="E473" s="343" t="str">
        <f>IF(Tabla1[[#This Row],[Código_Actividad]]="","",'Formulario PPGR1'!#REF!)</f>
        <v/>
      </c>
      <c r="F473" s="343" t="str">
        <f>IF(Tabla1[[#This Row],[Código_Actividad]]="","",'Formulario PPGR1'!#REF!)</f>
        <v/>
      </c>
      <c r="G473" s="344"/>
      <c r="H473" s="357" t="str">
        <f>IFERROR(VLOOKUP(Tabla1[[#This Row],[Código_Actividad]],'Formulario PPGR2'!$C$9:$D$1048576,2,FALSE),"")</f>
        <v/>
      </c>
      <c r="I473" s="346" t="str">
        <f>IFERROR(VLOOKUP(Tabla1[[#This Row],[Código_Actividad]],Tabla2[[Código]:[Total de Acciones ]],15,FALSE),"")</f>
        <v/>
      </c>
      <c r="J473" s="347"/>
      <c r="K473" s="348" t="str">
        <f>IFERROR(VLOOKUP($J473,LSIns!$B$5:$C$45,2,FALSE),"")</f>
        <v/>
      </c>
      <c r="L473" s="349"/>
      <c r="M473" s="348" t="str">
        <f>IFERROR(VLOOKUP($L473,#REF!,2,FALSE),"")</f>
        <v/>
      </c>
      <c r="N473" s="352"/>
      <c r="O473" s="199"/>
      <c r="P473" s="200">
        <f t="shared" si="9"/>
        <v>0</v>
      </c>
      <c r="Q473" s="351"/>
      <c r="R473" s="347"/>
      <c r="S473" s="56"/>
      <c r="T473" s="56"/>
    </row>
    <row r="474" spans="2:20" x14ac:dyDescent="0.25">
      <c r="B474" s="343" t="str">
        <f>IF(Tabla1[[#This Row],[Código_Actividad]]="","",CONCATENATE(Tabla1[[#This Row],[POA]],".",Tabla1[[#This Row],[SRS]],".",Tabla1[[#This Row],[AREA]],".",Tabla1[[#This Row],[TIPO]]))</f>
        <v/>
      </c>
      <c r="C474" s="343" t="str">
        <f>IF(Tabla1[[#This Row],[Código_Actividad]]="","",'Formulario PPGR1'!#REF!)</f>
        <v/>
      </c>
      <c r="D474" s="343" t="str">
        <f>IF(Tabla1[[#This Row],[Código_Actividad]]="","",'Formulario PPGR1'!#REF!)</f>
        <v/>
      </c>
      <c r="E474" s="343" t="str">
        <f>IF(Tabla1[[#This Row],[Código_Actividad]]="","",'Formulario PPGR1'!#REF!)</f>
        <v/>
      </c>
      <c r="F474" s="343" t="str">
        <f>IF(Tabla1[[#This Row],[Código_Actividad]]="","",'Formulario PPGR1'!#REF!)</f>
        <v/>
      </c>
      <c r="G474" s="344"/>
      <c r="H474" s="345" t="str">
        <f>IFERROR(VLOOKUP(Tabla1[[#This Row],[Código_Actividad]],'Formulario PPGR2'!$C$9:$D$1048576,2,FALSE),"")</f>
        <v/>
      </c>
      <c r="I474" s="346" t="str">
        <f>IFERROR(VLOOKUP(Tabla1[[#This Row],[Código_Actividad]],Tabla2[[Código]:[Total de Acciones ]],15,FALSE),"")</f>
        <v/>
      </c>
      <c r="J474" s="347"/>
      <c r="K474" s="348" t="str">
        <f>IFERROR(VLOOKUP($J474,LSIns!$B$5:$C$45,2,FALSE),"")</f>
        <v/>
      </c>
      <c r="L474" s="349"/>
      <c r="M474" s="348" t="str">
        <f>IFERROR(VLOOKUP($L474,#REF!,2,FALSE),"")</f>
        <v/>
      </c>
      <c r="N474" s="352"/>
      <c r="O474" s="199"/>
      <c r="P474" s="200">
        <f t="shared" si="9"/>
        <v>0</v>
      </c>
      <c r="Q474" s="351"/>
      <c r="R474" s="347"/>
      <c r="S474" s="56"/>
      <c r="T474" s="56"/>
    </row>
    <row r="475" spans="2:20" x14ac:dyDescent="0.25">
      <c r="B475" s="343" t="e">
        <f>IF(Tabla1[[#This Row],[Código_Actividad]]="","",CONCATENATE(Tabla1[[#This Row],[POA]],".",Tabla1[[#This Row],[SRS]],".",Tabla1[[#This Row],[AREA]],".",Tabla1[[#This Row],[TIPO]]))</f>
        <v>#REF!</v>
      </c>
      <c r="C475" s="343" t="e">
        <f>IF(Tabla1[[#This Row],[Código_Actividad]]="","",'Formulario PPGR1'!#REF!)</f>
        <v>#REF!</v>
      </c>
      <c r="D475" s="343" t="e">
        <f>IF(Tabla1[[#This Row],[Código_Actividad]]="","",'Formulario PPGR1'!#REF!)</f>
        <v>#REF!</v>
      </c>
      <c r="E475" s="343" t="e">
        <f>IF(Tabla1[[#This Row],[Código_Actividad]]="","",'Formulario PPGR1'!#REF!)</f>
        <v>#REF!</v>
      </c>
      <c r="F475" s="343" t="e">
        <f>IF(Tabla1[[#This Row],[Código_Actividad]]="","",'Formulario PPGR1'!#REF!)</f>
        <v>#REF!</v>
      </c>
      <c r="G475" s="344" t="s">
        <v>1468</v>
      </c>
      <c r="H475" s="345" t="str">
        <f>IFERROR(VLOOKUP(Tabla1[[#This Row],[Código_Actividad]],'Formulario PPGR2'!$C$9:$D$1048576,2,FALSE),"")</f>
        <v>Sesiones  de trabajo  para elaboraciòn e implementaciòn de plan de mejora  para el proceso de habilitacion de los CPN.</v>
      </c>
      <c r="I475" s="346">
        <f>IFERROR(VLOOKUP(Tabla1[[#This Row],[Código_Actividad]],Tabla2[[Código]:[Total de Acciones ]],15,FALSE),"")</f>
        <v>2</v>
      </c>
      <c r="J475" s="347" t="s">
        <v>1894</v>
      </c>
      <c r="K475" s="348" t="s">
        <v>1902</v>
      </c>
      <c r="L475" s="349"/>
      <c r="M475" s="348" t="s">
        <v>1893</v>
      </c>
      <c r="N475" s="364">
        <v>0.04</v>
      </c>
      <c r="O475" s="199">
        <v>250</v>
      </c>
      <c r="P475" s="200">
        <f t="shared" si="9"/>
        <v>10</v>
      </c>
      <c r="Q475" s="351" t="s">
        <v>2114</v>
      </c>
      <c r="R475" s="347" t="s">
        <v>923</v>
      </c>
      <c r="S475" s="56"/>
      <c r="T475" s="56"/>
    </row>
    <row r="476" spans="2:20" x14ac:dyDescent="0.25">
      <c r="B476" s="343" t="str">
        <f>IF(Tabla1[[#This Row],[Código_Actividad]]="","",CONCATENATE(Tabla1[[#This Row],[POA]],".",Tabla1[[#This Row],[SRS]],".",Tabla1[[#This Row],[AREA]],".",Tabla1[[#This Row],[TIPO]]))</f>
        <v/>
      </c>
      <c r="C476" s="343" t="str">
        <f>IF(Tabla1[[#This Row],[Código_Actividad]]="","",'Formulario PPGR1'!#REF!)</f>
        <v/>
      </c>
      <c r="D476" s="343" t="str">
        <f>IF(Tabla1[[#This Row],[Código_Actividad]]="","",'Formulario PPGR1'!#REF!)</f>
        <v/>
      </c>
      <c r="E476" s="343" t="str">
        <f>IF(Tabla1[[#This Row],[Código_Actividad]]="","",'Formulario PPGR1'!#REF!)</f>
        <v/>
      </c>
      <c r="F476" s="343" t="str">
        <f>IF(Tabla1[[#This Row],[Código_Actividad]]="","",'Formulario PPGR1'!#REF!)</f>
        <v/>
      </c>
      <c r="G476" s="344"/>
      <c r="H476" s="345" t="str">
        <f>IFERROR(VLOOKUP(Tabla1[[#This Row],[Código_Actividad]],'Formulario PPGR2'!$C$9:$D$1048576,2,FALSE),"")</f>
        <v/>
      </c>
      <c r="I476" s="346" t="str">
        <f>IFERROR(VLOOKUP(Tabla1[[#This Row],[Código_Actividad]],Tabla2[[Código]:[Total de Acciones ]],15,FALSE),"")</f>
        <v/>
      </c>
      <c r="J476" s="347" t="s">
        <v>1910</v>
      </c>
      <c r="K476" s="348" t="s">
        <v>1902</v>
      </c>
      <c r="L476" s="349"/>
      <c r="M476" s="348" t="s">
        <v>1906</v>
      </c>
      <c r="N476" s="364">
        <v>0.04</v>
      </c>
      <c r="O476" s="199">
        <v>648</v>
      </c>
      <c r="P476" s="200">
        <f t="shared" si="9"/>
        <v>25.92</v>
      </c>
      <c r="Q476" s="351" t="s">
        <v>2114</v>
      </c>
      <c r="R476" s="347" t="s">
        <v>925</v>
      </c>
      <c r="S476" s="56"/>
      <c r="T476" s="56"/>
    </row>
    <row r="477" spans="2:20" x14ac:dyDescent="0.25">
      <c r="B477" s="343" t="str">
        <f>IF(Tabla1[[#This Row],[Código_Actividad]]="","",CONCATENATE(Tabla1[[#This Row],[POA]],".",Tabla1[[#This Row],[SRS]],".",Tabla1[[#This Row],[AREA]],".",Tabla1[[#This Row],[TIPO]]))</f>
        <v/>
      </c>
      <c r="C477" s="343" t="str">
        <f>IF(Tabla1[[#This Row],[Código_Actividad]]="","",'Formulario PPGR1'!#REF!)</f>
        <v/>
      </c>
      <c r="D477" s="343" t="str">
        <f>IF(Tabla1[[#This Row],[Código_Actividad]]="","",'Formulario PPGR1'!#REF!)</f>
        <v/>
      </c>
      <c r="E477" s="343" t="str">
        <f>IF(Tabla1[[#This Row],[Código_Actividad]]="","",'Formulario PPGR1'!#REF!)</f>
        <v/>
      </c>
      <c r="F477" s="343" t="str">
        <f>IF(Tabla1[[#This Row],[Código_Actividad]]="","",'Formulario PPGR1'!#REF!)</f>
        <v/>
      </c>
      <c r="G477" s="344"/>
      <c r="H477" s="345" t="str">
        <f>IFERROR(VLOOKUP(Tabla1[[#This Row],[Código_Actividad]],'Formulario PPGR2'!$C$9:$D$1048576,2,FALSE),"")</f>
        <v/>
      </c>
      <c r="I477" s="346" t="str">
        <f>IFERROR(VLOOKUP(Tabla1[[#This Row],[Código_Actividad]],Tabla2[[Código]:[Total de Acciones ]],15,FALSE),"")</f>
        <v/>
      </c>
      <c r="J477" s="347" t="s">
        <v>1916</v>
      </c>
      <c r="K477" s="348" t="s">
        <v>1902</v>
      </c>
      <c r="L477" s="349"/>
      <c r="M477" s="348" t="s">
        <v>1917</v>
      </c>
      <c r="N477" s="352">
        <v>0.2</v>
      </c>
      <c r="O477" s="199">
        <v>84</v>
      </c>
      <c r="P477" s="200">
        <f t="shared" ref="P477:P528" si="10">+N477*O477</f>
        <v>16.8</v>
      </c>
      <c r="Q477" s="351" t="s">
        <v>2117</v>
      </c>
      <c r="R477" s="347" t="s">
        <v>925</v>
      </c>
      <c r="S477" s="56"/>
      <c r="T477" s="56"/>
    </row>
    <row r="478" spans="2:20" x14ac:dyDescent="0.25">
      <c r="B478" s="343" t="str">
        <f>IF(Tabla1[[#This Row],[Código_Actividad]]="","",CONCATENATE(Tabla1[[#This Row],[POA]],".",Tabla1[[#This Row],[SRS]],".",Tabla1[[#This Row],[AREA]],".",Tabla1[[#This Row],[TIPO]]))</f>
        <v/>
      </c>
      <c r="C478" s="343" t="str">
        <f>IF(Tabla1[[#This Row],[Código_Actividad]]="","",'Formulario PPGR1'!#REF!)</f>
        <v/>
      </c>
      <c r="D478" s="343" t="str">
        <f>IF(Tabla1[[#This Row],[Código_Actividad]]="","",'Formulario PPGR1'!#REF!)</f>
        <v/>
      </c>
      <c r="E478" s="343" t="str">
        <f>IF(Tabla1[[#This Row],[Código_Actividad]]="","",'Formulario PPGR1'!#REF!)</f>
        <v/>
      </c>
      <c r="F478" s="343" t="str">
        <f>IF(Tabla1[[#This Row],[Código_Actividad]]="","",'Formulario PPGR1'!#REF!)</f>
        <v/>
      </c>
      <c r="G478" s="344"/>
      <c r="H478" s="345" t="str">
        <f>IFERROR(VLOOKUP(Tabla1[[#This Row],[Código_Actividad]],'Formulario PPGR2'!$C$9:$D$1048576,2,FALSE),"")</f>
        <v/>
      </c>
      <c r="I478" s="346" t="str">
        <f>IFERROR(VLOOKUP(Tabla1[[#This Row],[Código_Actividad]],Tabla2[[Código]:[Total de Acciones ]],15,FALSE),"")</f>
        <v/>
      </c>
      <c r="J478" s="347"/>
      <c r="K478" s="348" t="str">
        <f>IFERROR(VLOOKUP($J478,LSIns!$B$5:$C$45,2,FALSE),"")</f>
        <v/>
      </c>
      <c r="L478" s="349"/>
      <c r="M478" s="348" t="str">
        <f>IFERROR(VLOOKUP($L478,#REF!,2,FALSE),"")</f>
        <v/>
      </c>
      <c r="N478" s="352"/>
      <c r="O478" s="199"/>
      <c r="P478" s="200">
        <f t="shared" si="10"/>
        <v>0</v>
      </c>
      <c r="Q478" s="351"/>
      <c r="R478" s="347"/>
      <c r="S478" s="56"/>
      <c r="T478" s="56"/>
    </row>
    <row r="479" spans="2:20" x14ac:dyDescent="0.25">
      <c r="B479" s="343" t="e">
        <f>IF(Tabla1[[#This Row],[Código_Actividad]]="","",CONCATENATE(Tabla1[[#This Row],[POA]],".",Tabla1[[#This Row],[SRS]],".",Tabla1[[#This Row],[AREA]],".",Tabla1[[#This Row],[TIPO]]))</f>
        <v>#REF!</v>
      </c>
      <c r="C479" s="343" t="e">
        <f>IF(Tabla1[[#This Row],[Código_Actividad]]="","",'Formulario PPGR1'!#REF!)</f>
        <v>#REF!</v>
      </c>
      <c r="D479" s="343" t="e">
        <f>IF(Tabla1[[#This Row],[Código_Actividad]]="","",'Formulario PPGR1'!#REF!)</f>
        <v>#REF!</v>
      </c>
      <c r="E479" s="343" t="e">
        <f>IF(Tabla1[[#This Row],[Código_Actividad]]="","",'Formulario PPGR1'!#REF!)</f>
        <v>#REF!</v>
      </c>
      <c r="F479" s="343" t="e">
        <f>IF(Tabla1[[#This Row],[Código_Actividad]]="","",'Formulario PPGR1'!#REF!)</f>
        <v>#REF!</v>
      </c>
      <c r="G479" s="344" t="s">
        <v>1469</v>
      </c>
      <c r="H479" s="345" t="str">
        <f>IFERROR(VLOOKUP(Tabla1[[#This Row],[Código_Actividad]],'Formulario PPGR2'!$C$9:$D$1048576,2,FALSE),"")</f>
        <v>Seguimiento al proceso de habilitaciòn de CPN.</v>
      </c>
      <c r="I479" s="346">
        <f>IFERROR(VLOOKUP(Tabla1[[#This Row],[Código_Actividad]],Tabla2[[Código]:[Total de Acciones ]],15,FALSE),"")</f>
        <v>12</v>
      </c>
      <c r="J479" s="347" t="s">
        <v>1894</v>
      </c>
      <c r="K479" s="348" t="s">
        <v>1902</v>
      </c>
      <c r="L479" s="349"/>
      <c r="M479" s="348" t="s">
        <v>1893</v>
      </c>
      <c r="N479" s="364">
        <v>0.12</v>
      </c>
      <c r="O479" s="199">
        <v>250</v>
      </c>
      <c r="P479" s="200">
        <f t="shared" si="10"/>
        <v>30</v>
      </c>
      <c r="Q479" s="351" t="s">
        <v>2114</v>
      </c>
      <c r="R479" s="347" t="s">
        <v>923</v>
      </c>
      <c r="S479" s="56"/>
      <c r="T479" s="56"/>
    </row>
    <row r="480" spans="2:20" x14ac:dyDescent="0.25">
      <c r="B480" s="343" t="str">
        <f>IF(Tabla1[[#This Row],[Código_Actividad]]="","",CONCATENATE(Tabla1[[#This Row],[POA]],".",Tabla1[[#This Row],[SRS]],".",Tabla1[[#This Row],[AREA]],".",Tabla1[[#This Row],[TIPO]]))</f>
        <v/>
      </c>
      <c r="C480" s="343" t="str">
        <f>IF(Tabla1[[#This Row],[Código_Actividad]]="","",'Formulario PPGR1'!#REF!)</f>
        <v/>
      </c>
      <c r="D480" s="343" t="str">
        <f>IF(Tabla1[[#This Row],[Código_Actividad]]="","",'Formulario PPGR1'!#REF!)</f>
        <v/>
      </c>
      <c r="E480" s="343" t="str">
        <f>IF(Tabla1[[#This Row],[Código_Actividad]]="","",'Formulario PPGR1'!#REF!)</f>
        <v/>
      </c>
      <c r="F480" s="343" t="str">
        <f>IF(Tabla1[[#This Row],[Código_Actividad]]="","",'Formulario PPGR1'!#REF!)</f>
        <v/>
      </c>
      <c r="G480" s="344"/>
      <c r="H480" s="345" t="str">
        <f>IFERROR(VLOOKUP(Tabla1[[#This Row],[Código_Actividad]],'Formulario PPGR2'!$C$9:$D$1048576,2,FALSE),"")</f>
        <v/>
      </c>
      <c r="I480" s="346" t="str">
        <f>IFERROR(VLOOKUP(Tabla1[[#This Row],[Código_Actividad]],Tabla2[[Código]:[Total de Acciones ]],15,FALSE),"")</f>
        <v/>
      </c>
      <c r="J480" s="347" t="s">
        <v>1910</v>
      </c>
      <c r="K480" s="348" t="s">
        <v>1902</v>
      </c>
      <c r="L480" s="349"/>
      <c r="M480" s="348" t="s">
        <v>1906</v>
      </c>
      <c r="N480" s="364">
        <v>0.12</v>
      </c>
      <c r="O480" s="199">
        <v>648</v>
      </c>
      <c r="P480" s="200">
        <f t="shared" si="10"/>
        <v>77.759999999999991</v>
      </c>
      <c r="Q480" s="351" t="s">
        <v>2114</v>
      </c>
      <c r="R480" s="347" t="s">
        <v>925</v>
      </c>
      <c r="S480" s="56"/>
      <c r="T480" s="56"/>
    </row>
    <row r="481" spans="2:20" x14ac:dyDescent="0.25">
      <c r="B481" s="343" t="str">
        <f>IF(Tabla1[[#This Row],[Código_Actividad]]="","",CONCATENATE(Tabla1[[#This Row],[POA]],".",Tabla1[[#This Row],[SRS]],".",Tabla1[[#This Row],[AREA]],".",Tabla1[[#This Row],[TIPO]]))</f>
        <v/>
      </c>
      <c r="C481" s="343" t="str">
        <f>IF(Tabla1[[#This Row],[Código_Actividad]]="","",'Formulario PPGR1'!#REF!)</f>
        <v/>
      </c>
      <c r="D481" s="343" t="str">
        <f>IF(Tabla1[[#This Row],[Código_Actividad]]="","",'Formulario PPGR1'!#REF!)</f>
        <v/>
      </c>
      <c r="E481" s="343" t="str">
        <f>IF(Tabla1[[#This Row],[Código_Actividad]]="","",'Formulario PPGR1'!#REF!)</f>
        <v/>
      </c>
      <c r="F481" s="343" t="str">
        <f>IF(Tabla1[[#This Row],[Código_Actividad]]="","",'Formulario PPGR1'!#REF!)</f>
        <v/>
      </c>
      <c r="G481" s="344"/>
      <c r="H481" s="345" t="str">
        <f>IFERROR(VLOOKUP(Tabla1[[#This Row],[Código_Actividad]],'Formulario PPGR2'!$C$9:$D$1048576,2,FALSE),"")</f>
        <v/>
      </c>
      <c r="I481" s="346" t="str">
        <f>IFERROR(VLOOKUP(Tabla1[[#This Row],[Código_Actividad]],Tabla2[[Código]:[Total de Acciones ]],15,FALSE),"")</f>
        <v/>
      </c>
      <c r="J481" s="347" t="s">
        <v>1908</v>
      </c>
      <c r="K481" s="348" t="s">
        <v>1902</v>
      </c>
      <c r="L481" s="349"/>
      <c r="M481" s="348" t="s">
        <v>1915</v>
      </c>
      <c r="N481" s="195">
        <v>15</v>
      </c>
      <c r="O481" s="199">
        <v>230</v>
      </c>
      <c r="P481" s="200">
        <f t="shared" si="10"/>
        <v>3450</v>
      </c>
      <c r="Q481" s="351" t="s">
        <v>2116</v>
      </c>
      <c r="R481" s="347" t="s">
        <v>925</v>
      </c>
      <c r="S481" s="56"/>
      <c r="T481" s="56"/>
    </row>
    <row r="482" spans="2:20" x14ac:dyDescent="0.25">
      <c r="B482" s="343" t="str">
        <f>IF(Tabla1[[#This Row],[Código_Actividad]]="","",CONCATENATE(Tabla1[[#This Row],[POA]],".",Tabla1[[#This Row],[SRS]],".",Tabla1[[#This Row],[AREA]],".",Tabla1[[#This Row],[TIPO]]))</f>
        <v/>
      </c>
      <c r="C482" s="343" t="str">
        <f>IF(Tabla1[[#This Row],[Código_Actividad]]="","",'Formulario PPGR1'!#REF!)</f>
        <v/>
      </c>
      <c r="D482" s="343" t="str">
        <f>IF(Tabla1[[#This Row],[Código_Actividad]]="","",'Formulario PPGR1'!#REF!)</f>
        <v/>
      </c>
      <c r="E482" s="343" t="str">
        <f>IF(Tabla1[[#This Row],[Código_Actividad]]="","",'Formulario PPGR1'!#REF!)</f>
        <v/>
      </c>
      <c r="F482" s="343" t="str">
        <f>IF(Tabla1[[#This Row],[Código_Actividad]]="","",'Formulario PPGR1'!#REF!)</f>
        <v/>
      </c>
      <c r="G482" s="344"/>
      <c r="H482" s="345" t="str">
        <f>IFERROR(VLOOKUP(Tabla1[[#This Row],[Código_Actividad]],'Formulario PPGR2'!$C$9:$D$1048576,2,FALSE),"")</f>
        <v/>
      </c>
      <c r="I482" s="346" t="str">
        <f>IFERROR(VLOOKUP(Tabla1[[#This Row],[Código_Actividad]],Tabla2[[Código]:[Total de Acciones ]],15,FALSE),"")</f>
        <v/>
      </c>
      <c r="J482" s="347"/>
      <c r="K482" s="348" t="str">
        <f>IFERROR(VLOOKUP($J482,LSIns!$B$5:$C$45,2,FALSE),"")</f>
        <v/>
      </c>
      <c r="L482" s="349"/>
      <c r="M482" s="348" t="str">
        <f>IFERROR(VLOOKUP($L482,#REF!,2,FALSE),"")</f>
        <v/>
      </c>
      <c r="N482" s="352"/>
      <c r="O482" s="199"/>
      <c r="P482" s="200">
        <f t="shared" si="10"/>
        <v>0</v>
      </c>
      <c r="Q482" s="351"/>
      <c r="R482" s="347"/>
      <c r="S482" s="56"/>
      <c r="T482" s="56"/>
    </row>
    <row r="483" spans="2:20" x14ac:dyDescent="0.25">
      <c r="B483" s="343" t="str">
        <f>IF(Tabla1[[#This Row],[Código_Actividad]]="","",CONCATENATE(Tabla1[[#This Row],[POA]],".",Tabla1[[#This Row],[SRS]],".",Tabla1[[#This Row],[AREA]],".",Tabla1[[#This Row],[TIPO]]))</f>
        <v/>
      </c>
      <c r="C483" s="343" t="str">
        <f>IF(Tabla1[[#This Row],[Código_Actividad]]="","",'Formulario PPGR1'!#REF!)</f>
        <v/>
      </c>
      <c r="D483" s="343" t="str">
        <f>IF(Tabla1[[#This Row],[Código_Actividad]]="","",'Formulario PPGR1'!#REF!)</f>
        <v/>
      </c>
      <c r="E483" s="343" t="str">
        <f>IF(Tabla1[[#This Row],[Código_Actividad]]="","",'Formulario PPGR1'!#REF!)</f>
        <v/>
      </c>
      <c r="F483" s="343" t="str">
        <f>IF(Tabla1[[#This Row],[Código_Actividad]]="","",'Formulario PPGR1'!#REF!)</f>
        <v/>
      </c>
      <c r="G483" s="344"/>
      <c r="H483" s="345" t="str">
        <f>IFERROR(VLOOKUP(Tabla1[[#This Row],[Código_Actividad]],'Formulario PPGR2'!$C$9:$D$1048576,2,FALSE),"")</f>
        <v/>
      </c>
      <c r="I483" s="346" t="str">
        <f>IFERROR(VLOOKUP(Tabla1[[#This Row],[Código_Actividad]],Tabla2[[Código]:[Total de Acciones ]],15,FALSE),"")</f>
        <v/>
      </c>
      <c r="J483" s="347"/>
      <c r="K483" s="348" t="str">
        <f>IFERROR(VLOOKUP($J483,LSIns!$B$5:$C$45,2,FALSE),"")</f>
        <v/>
      </c>
      <c r="L483" s="349"/>
      <c r="M483" s="348" t="str">
        <f>IFERROR(VLOOKUP($L483,#REF!,2,FALSE),"")</f>
        <v/>
      </c>
      <c r="N483" s="352"/>
      <c r="O483" s="199"/>
      <c r="P483" s="200">
        <f t="shared" si="10"/>
        <v>0</v>
      </c>
      <c r="Q483" s="351"/>
      <c r="R483" s="347"/>
      <c r="S483" s="56"/>
      <c r="T483" s="56"/>
    </row>
    <row r="484" spans="2:20" x14ac:dyDescent="0.25">
      <c r="B484" s="343" t="e">
        <f>IF(Tabla1[[#This Row],[Código_Actividad]]="","",CONCATENATE(Tabla1[[#This Row],[POA]],".",Tabla1[[#This Row],[SRS]],".",Tabla1[[#This Row],[AREA]],".",Tabla1[[#This Row],[TIPO]]))</f>
        <v>#REF!</v>
      </c>
      <c r="C484" s="343" t="e">
        <f>IF(Tabla1[[#This Row],[Código_Actividad]]="","",'Formulario PPGR1'!#REF!)</f>
        <v>#REF!</v>
      </c>
      <c r="D484" s="343" t="e">
        <f>IF(Tabla1[[#This Row],[Código_Actividad]]="","",'Formulario PPGR1'!#REF!)</f>
        <v>#REF!</v>
      </c>
      <c r="E484" s="343" t="e">
        <f>IF(Tabla1[[#This Row],[Código_Actividad]]="","",'Formulario PPGR1'!#REF!)</f>
        <v>#REF!</v>
      </c>
      <c r="F484" s="343" t="e">
        <f>IF(Tabla1[[#This Row],[Código_Actividad]]="","",'Formulario PPGR1'!#REF!)</f>
        <v>#REF!</v>
      </c>
      <c r="G484" s="344" t="s">
        <v>1470</v>
      </c>
      <c r="H484" s="357" t="str">
        <f>IFERROR(VLOOKUP(Tabla1[[#This Row],[Código_Actividad]],'Formulario PPGR2'!$C$9:$D$1048576,2,FALSE),"")</f>
        <v>Jornadas  de trabajo con el equipo tecnico para  revisar y direccionar  los planes de desarrollo e inversion  para el primer nivel</v>
      </c>
      <c r="I484" s="346">
        <f>IFERROR(VLOOKUP(Tabla1[[#This Row],[Código_Actividad]],Tabla2[[Código]:[Total de Acciones ]],15,FALSE),"")</f>
        <v>2</v>
      </c>
      <c r="J484" s="347" t="s">
        <v>1894</v>
      </c>
      <c r="K484" s="348" t="s">
        <v>1902</v>
      </c>
      <c r="L484" s="349"/>
      <c r="M484" s="348" t="s">
        <v>1893</v>
      </c>
      <c r="N484" s="364">
        <v>0.04</v>
      </c>
      <c r="O484" s="199">
        <v>250</v>
      </c>
      <c r="P484" s="200">
        <f t="shared" si="10"/>
        <v>10</v>
      </c>
      <c r="Q484" s="351" t="s">
        <v>2114</v>
      </c>
      <c r="R484" s="347" t="s">
        <v>923</v>
      </c>
      <c r="S484" s="56"/>
      <c r="T484" s="56"/>
    </row>
    <row r="485" spans="2:20" x14ac:dyDescent="0.25">
      <c r="B485" s="343" t="str">
        <f>IF(Tabla1[[#This Row],[Código_Actividad]]="","",CONCATENATE(Tabla1[[#This Row],[POA]],".",Tabla1[[#This Row],[SRS]],".",Tabla1[[#This Row],[AREA]],".",Tabla1[[#This Row],[TIPO]]))</f>
        <v/>
      </c>
      <c r="C485" s="343" t="str">
        <f>IF(Tabla1[[#This Row],[Código_Actividad]]="","",'Formulario PPGR1'!#REF!)</f>
        <v/>
      </c>
      <c r="D485" s="343" t="str">
        <f>IF(Tabla1[[#This Row],[Código_Actividad]]="","",'Formulario PPGR1'!#REF!)</f>
        <v/>
      </c>
      <c r="E485" s="343" t="str">
        <f>IF(Tabla1[[#This Row],[Código_Actividad]]="","",'Formulario PPGR1'!#REF!)</f>
        <v/>
      </c>
      <c r="F485" s="343" t="str">
        <f>IF(Tabla1[[#This Row],[Código_Actividad]]="","",'Formulario PPGR1'!#REF!)</f>
        <v/>
      </c>
      <c r="G485" s="344"/>
      <c r="H485" s="345" t="str">
        <f>IFERROR(VLOOKUP(Tabla1[[#This Row],[Código_Actividad]],'Formulario PPGR2'!$C$9:$D$1048576,2,FALSE),"")</f>
        <v/>
      </c>
      <c r="I485" s="346" t="str">
        <f>IFERROR(VLOOKUP(Tabla1[[#This Row],[Código_Actividad]],Tabla2[[Código]:[Total de Acciones ]],15,FALSE),"")</f>
        <v/>
      </c>
      <c r="J485" s="347" t="s">
        <v>1910</v>
      </c>
      <c r="K485" s="348" t="s">
        <v>1902</v>
      </c>
      <c r="L485" s="349"/>
      <c r="M485" s="348" t="s">
        <v>1906</v>
      </c>
      <c r="N485" s="364">
        <v>0.04</v>
      </c>
      <c r="O485" s="199">
        <v>648</v>
      </c>
      <c r="P485" s="200">
        <f t="shared" si="10"/>
        <v>25.92</v>
      </c>
      <c r="Q485" s="351" t="s">
        <v>2114</v>
      </c>
      <c r="R485" s="347" t="s">
        <v>925</v>
      </c>
      <c r="S485" s="56"/>
      <c r="T485" s="56"/>
    </row>
    <row r="486" spans="2:20" x14ac:dyDescent="0.25">
      <c r="B486" s="343" t="str">
        <f>IF(Tabla1[[#This Row],[Código_Actividad]]="","",CONCATENATE(Tabla1[[#This Row],[POA]],".",Tabla1[[#This Row],[SRS]],".",Tabla1[[#This Row],[AREA]],".",Tabla1[[#This Row],[TIPO]]))</f>
        <v/>
      </c>
      <c r="C486" s="343" t="str">
        <f>IF(Tabla1[[#This Row],[Código_Actividad]]="","",'Formulario PPGR1'!#REF!)</f>
        <v/>
      </c>
      <c r="D486" s="343" t="str">
        <f>IF(Tabla1[[#This Row],[Código_Actividad]]="","",'Formulario PPGR1'!#REF!)</f>
        <v/>
      </c>
      <c r="E486" s="343" t="str">
        <f>IF(Tabla1[[#This Row],[Código_Actividad]]="","",'Formulario PPGR1'!#REF!)</f>
        <v/>
      </c>
      <c r="F486" s="343" t="str">
        <f>IF(Tabla1[[#This Row],[Código_Actividad]]="","",'Formulario PPGR1'!#REF!)</f>
        <v/>
      </c>
      <c r="G486" s="344"/>
      <c r="H486" s="345" t="str">
        <f>IFERROR(VLOOKUP(Tabla1[[#This Row],[Código_Actividad]],'Formulario PPGR2'!$C$9:$D$1048576,2,FALSE),"")</f>
        <v/>
      </c>
      <c r="I486" s="346" t="str">
        <f>IFERROR(VLOOKUP(Tabla1[[#This Row],[Código_Actividad]],Tabla2[[Código]:[Total de Acciones ]],15,FALSE),"")</f>
        <v/>
      </c>
      <c r="J486" s="347" t="s">
        <v>1916</v>
      </c>
      <c r="K486" s="348" t="s">
        <v>1902</v>
      </c>
      <c r="L486" s="349"/>
      <c r="M486" s="348" t="s">
        <v>1917</v>
      </c>
      <c r="N486" s="352">
        <v>0.2</v>
      </c>
      <c r="O486" s="199">
        <v>84</v>
      </c>
      <c r="P486" s="200">
        <f t="shared" si="10"/>
        <v>16.8</v>
      </c>
      <c r="Q486" s="351" t="s">
        <v>2117</v>
      </c>
      <c r="R486" s="347" t="s">
        <v>925</v>
      </c>
      <c r="S486" s="56"/>
      <c r="T486" s="56"/>
    </row>
    <row r="487" spans="2:20" x14ac:dyDescent="0.25">
      <c r="B487" s="343" t="str">
        <f>IF(Tabla1[[#This Row],[Código_Actividad]]="","",CONCATENATE(Tabla1[[#This Row],[POA]],".",Tabla1[[#This Row],[SRS]],".",Tabla1[[#This Row],[AREA]],".",Tabla1[[#This Row],[TIPO]]))</f>
        <v/>
      </c>
      <c r="C487" s="343" t="str">
        <f>IF(Tabla1[[#This Row],[Código_Actividad]]="","",'Formulario PPGR1'!#REF!)</f>
        <v/>
      </c>
      <c r="D487" s="343" t="str">
        <f>IF(Tabla1[[#This Row],[Código_Actividad]]="","",'Formulario PPGR1'!#REF!)</f>
        <v/>
      </c>
      <c r="E487" s="343" t="str">
        <f>IF(Tabla1[[#This Row],[Código_Actividad]]="","",'Formulario PPGR1'!#REF!)</f>
        <v/>
      </c>
      <c r="F487" s="343" t="str">
        <f>IF(Tabla1[[#This Row],[Código_Actividad]]="","",'Formulario PPGR1'!#REF!)</f>
        <v/>
      </c>
      <c r="G487" s="344"/>
      <c r="H487" s="345" t="str">
        <f>IFERROR(VLOOKUP(Tabla1[[#This Row],[Código_Actividad]],'Formulario PPGR2'!$C$9:$D$1048576,2,FALSE),"")</f>
        <v/>
      </c>
      <c r="I487" s="346" t="str">
        <f>IFERROR(VLOOKUP(Tabla1[[#This Row],[Código_Actividad]],Tabla2[[Código]:[Total de Acciones ]],15,FALSE),"")</f>
        <v/>
      </c>
      <c r="J487" s="347" t="s">
        <v>1996</v>
      </c>
      <c r="K487" s="348" t="s">
        <v>1902</v>
      </c>
      <c r="L487" s="349"/>
      <c r="M487" s="348" t="s">
        <v>592</v>
      </c>
      <c r="N487" s="352">
        <v>2</v>
      </c>
      <c r="O487" s="199">
        <v>7500</v>
      </c>
      <c r="P487" s="200">
        <f t="shared" si="10"/>
        <v>15000</v>
      </c>
      <c r="Q487" s="351" t="s">
        <v>2115</v>
      </c>
      <c r="R487" s="347" t="s">
        <v>925</v>
      </c>
      <c r="S487" s="56"/>
      <c r="T487" s="56"/>
    </row>
    <row r="488" spans="2:20" x14ac:dyDescent="0.25">
      <c r="B488" s="343" t="str">
        <f>IF(Tabla1[[#This Row],[Código_Actividad]]="","",CONCATENATE(Tabla1[[#This Row],[POA]],".",Tabla1[[#This Row],[SRS]],".",Tabla1[[#This Row],[AREA]],".",Tabla1[[#This Row],[TIPO]]))</f>
        <v/>
      </c>
      <c r="C488" s="343" t="str">
        <f>IF(Tabla1[[#This Row],[Código_Actividad]]="","",'Formulario PPGR1'!#REF!)</f>
        <v/>
      </c>
      <c r="D488" s="343" t="str">
        <f>IF(Tabla1[[#This Row],[Código_Actividad]]="","",'Formulario PPGR1'!#REF!)</f>
        <v/>
      </c>
      <c r="E488" s="343" t="str">
        <f>IF(Tabla1[[#This Row],[Código_Actividad]]="","",'Formulario PPGR1'!#REF!)</f>
        <v/>
      </c>
      <c r="F488" s="343" t="str">
        <f>IF(Tabla1[[#This Row],[Código_Actividad]]="","",'Formulario PPGR1'!#REF!)</f>
        <v/>
      </c>
      <c r="G488" s="344"/>
      <c r="H488" s="345" t="str">
        <f>IFERROR(VLOOKUP(Tabla1[[#This Row],[Código_Actividad]],'Formulario PPGR2'!$C$9:$D$1048576,2,FALSE),"")</f>
        <v/>
      </c>
      <c r="I488" s="346" t="str">
        <f>IFERROR(VLOOKUP(Tabla1[[#This Row],[Código_Actividad]],Tabla2[[Código]:[Total de Acciones ]],15,FALSE),"")</f>
        <v/>
      </c>
      <c r="J488" s="347"/>
      <c r="K488" s="348" t="str">
        <f>IFERROR(VLOOKUP($J488,LSIns!$B$5:$C$45,2,FALSE),"")</f>
        <v/>
      </c>
      <c r="L488" s="349"/>
      <c r="M488" s="348" t="str">
        <f>IFERROR(VLOOKUP($L488,#REF!,2,FALSE),"")</f>
        <v/>
      </c>
      <c r="N488" s="352"/>
      <c r="O488" s="199"/>
      <c r="P488" s="200">
        <f t="shared" si="10"/>
        <v>0</v>
      </c>
      <c r="Q488" s="351"/>
      <c r="R488" s="347"/>
      <c r="S488" s="56"/>
      <c r="T488" s="56"/>
    </row>
    <row r="489" spans="2:20" x14ac:dyDescent="0.25">
      <c r="B489" s="343" t="str">
        <f>IF(Tabla1[[#This Row],[Código_Actividad]]="","",CONCATENATE(Tabla1[[#This Row],[POA]],".",Tabla1[[#This Row],[SRS]],".",Tabla1[[#This Row],[AREA]],".",Tabla1[[#This Row],[TIPO]]))</f>
        <v/>
      </c>
      <c r="C489" s="343" t="str">
        <f>IF(Tabla1[[#This Row],[Código_Actividad]]="","",'Formulario PPGR1'!#REF!)</f>
        <v/>
      </c>
      <c r="D489" s="343" t="str">
        <f>IF(Tabla1[[#This Row],[Código_Actividad]]="","",'Formulario PPGR1'!#REF!)</f>
        <v/>
      </c>
      <c r="E489" s="343" t="str">
        <f>IF(Tabla1[[#This Row],[Código_Actividad]]="","",'Formulario PPGR1'!#REF!)</f>
        <v/>
      </c>
      <c r="F489" s="343" t="str">
        <f>IF(Tabla1[[#This Row],[Código_Actividad]]="","",'Formulario PPGR1'!#REF!)</f>
        <v/>
      </c>
      <c r="G489" s="344"/>
      <c r="H489" s="345" t="str">
        <f>IFERROR(VLOOKUP(Tabla1[[#This Row],[Código_Actividad]],'Formulario PPGR2'!$C$9:$D$1048576,2,FALSE),"")</f>
        <v/>
      </c>
      <c r="I489" s="346" t="str">
        <f>IFERROR(VLOOKUP(Tabla1[[#This Row],[Código_Actividad]],Tabla2[[Código]:[Total de Acciones ]],15,FALSE),"")</f>
        <v/>
      </c>
      <c r="J489" s="347"/>
      <c r="K489" s="348" t="str">
        <f>IFERROR(VLOOKUP($J489,LSIns!$B$5:$C$45,2,FALSE),"")</f>
        <v/>
      </c>
      <c r="L489" s="349"/>
      <c r="M489" s="348" t="str">
        <f>IFERROR(VLOOKUP($L489,#REF!,2,FALSE),"")</f>
        <v/>
      </c>
      <c r="N489" s="352"/>
      <c r="O489" s="199"/>
      <c r="P489" s="200">
        <f t="shared" si="10"/>
        <v>0</v>
      </c>
      <c r="Q489" s="351"/>
      <c r="R489" s="347"/>
      <c r="S489" s="56"/>
      <c r="T489" s="56"/>
    </row>
    <row r="490" spans="2:20" x14ac:dyDescent="0.25">
      <c r="B490" s="343" t="e">
        <f>IF(Tabla1[[#This Row],[Código_Actividad]]="","",CONCATENATE(Tabla1[[#This Row],[POA]],".",Tabla1[[#This Row],[SRS]],".",Tabla1[[#This Row],[AREA]],".",Tabla1[[#This Row],[TIPO]]))</f>
        <v>#REF!</v>
      </c>
      <c r="C490" s="343" t="e">
        <f>IF(Tabla1[[#This Row],[Código_Actividad]]="","",'Formulario PPGR1'!#REF!)</f>
        <v>#REF!</v>
      </c>
      <c r="D490" s="343" t="e">
        <f>IF(Tabla1[[#This Row],[Código_Actividad]]="","",'Formulario PPGR1'!#REF!)</f>
        <v>#REF!</v>
      </c>
      <c r="E490" s="343" t="e">
        <f>IF(Tabla1[[#This Row],[Código_Actividad]]="","",'Formulario PPGR1'!#REF!)</f>
        <v>#REF!</v>
      </c>
      <c r="F490" s="343" t="e">
        <f>IF(Tabla1[[#This Row],[Código_Actividad]]="","",'Formulario PPGR1'!#REF!)</f>
        <v>#REF!</v>
      </c>
      <c r="G490" s="344" t="s">
        <v>1471</v>
      </c>
      <c r="H490" s="345" t="str">
        <f>IFERROR(VLOOKUP(Tabla1[[#This Row],[Código_Actividad]],'Formulario PPGR2'!$C$9:$D$1048576,2,FALSE),"")</f>
        <v xml:space="preserve">Sesiones de trabajo para puesta en marcha de los instrumentos de recolecccion de datos en el primer nivel de atencion. </v>
      </c>
      <c r="I490" s="346">
        <f>IFERROR(VLOOKUP(Tabla1[[#This Row],[Código_Actividad]],Tabla2[[Código]:[Total de Acciones ]],15,FALSE),"")</f>
        <v>2</v>
      </c>
      <c r="J490" s="347" t="s">
        <v>1894</v>
      </c>
      <c r="K490" s="348" t="s">
        <v>1902</v>
      </c>
      <c r="L490" s="349"/>
      <c r="M490" s="348" t="s">
        <v>1893</v>
      </c>
      <c r="N490" s="364">
        <v>0.04</v>
      </c>
      <c r="O490" s="199">
        <v>250</v>
      </c>
      <c r="P490" s="200">
        <f t="shared" si="10"/>
        <v>10</v>
      </c>
      <c r="Q490" s="351" t="s">
        <v>2114</v>
      </c>
      <c r="R490" s="347" t="s">
        <v>923</v>
      </c>
      <c r="S490" s="56"/>
      <c r="T490" s="56"/>
    </row>
    <row r="491" spans="2:20" x14ac:dyDescent="0.25">
      <c r="B491" s="343" t="str">
        <f>IF(Tabla1[[#This Row],[Código_Actividad]]="","",CONCATENATE(Tabla1[[#This Row],[POA]],".",Tabla1[[#This Row],[SRS]],".",Tabla1[[#This Row],[AREA]],".",Tabla1[[#This Row],[TIPO]]))</f>
        <v/>
      </c>
      <c r="C491" s="343" t="str">
        <f>IF(Tabla1[[#This Row],[Código_Actividad]]="","",'Formulario PPGR1'!#REF!)</f>
        <v/>
      </c>
      <c r="D491" s="343" t="str">
        <f>IF(Tabla1[[#This Row],[Código_Actividad]]="","",'Formulario PPGR1'!#REF!)</f>
        <v/>
      </c>
      <c r="E491" s="343" t="str">
        <f>IF(Tabla1[[#This Row],[Código_Actividad]]="","",'Formulario PPGR1'!#REF!)</f>
        <v/>
      </c>
      <c r="F491" s="343" t="str">
        <f>IF(Tabla1[[#This Row],[Código_Actividad]]="","",'Formulario PPGR1'!#REF!)</f>
        <v/>
      </c>
      <c r="G491" s="344"/>
      <c r="H491" s="345" t="str">
        <f>IFERROR(VLOOKUP(Tabla1[[#This Row],[Código_Actividad]],'Formulario PPGR2'!$C$9:$D$1048576,2,FALSE),"")</f>
        <v/>
      </c>
      <c r="I491" s="346" t="str">
        <f>IFERROR(VLOOKUP(Tabla1[[#This Row],[Código_Actividad]],Tabla2[[Código]:[Total de Acciones ]],15,FALSE),"")</f>
        <v/>
      </c>
      <c r="J491" s="347" t="s">
        <v>1910</v>
      </c>
      <c r="K491" s="348" t="s">
        <v>1902</v>
      </c>
      <c r="L491" s="349"/>
      <c r="M491" s="348" t="s">
        <v>1906</v>
      </c>
      <c r="N491" s="364">
        <v>0.04</v>
      </c>
      <c r="O491" s="199">
        <v>648</v>
      </c>
      <c r="P491" s="200">
        <f t="shared" si="10"/>
        <v>25.92</v>
      </c>
      <c r="Q491" s="351" t="s">
        <v>2114</v>
      </c>
      <c r="R491" s="347" t="s">
        <v>925</v>
      </c>
      <c r="S491" s="56"/>
      <c r="T491" s="56"/>
    </row>
    <row r="492" spans="2:20" x14ac:dyDescent="0.25">
      <c r="B492" s="343" t="str">
        <f>IF(Tabla1[[#This Row],[Código_Actividad]]="","",CONCATENATE(Tabla1[[#This Row],[POA]],".",Tabla1[[#This Row],[SRS]],".",Tabla1[[#This Row],[AREA]],".",Tabla1[[#This Row],[TIPO]]))</f>
        <v/>
      </c>
      <c r="C492" s="343" t="str">
        <f>IF(Tabla1[[#This Row],[Código_Actividad]]="","",'Formulario PPGR1'!#REF!)</f>
        <v/>
      </c>
      <c r="D492" s="343" t="str">
        <f>IF(Tabla1[[#This Row],[Código_Actividad]]="","",'Formulario PPGR1'!#REF!)</f>
        <v/>
      </c>
      <c r="E492" s="343" t="str">
        <f>IF(Tabla1[[#This Row],[Código_Actividad]]="","",'Formulario PPGR1'!#REF!)</f>
        <v/>
      </c>
      <c r="F492" s="343" t="str">
        <f>IF(Tabla1[[#This Row],[Código_Actividad]]="","",'Formulario PPGR1'!#REF!)</f>
        <v/>
      </c>
      <c r="G492" s="344"/>
      <c r="H492" s="345" t="str">
        <f>IFERROR(VLOOKUP(Tabla1[[#This Row],[Código_Actividad]],'Formulario PPGR2'!$C$9:$D$1048576,2,FALSE),"")</f>
        <v/>
      </c>
      <c r="I492" s="346" t="str">
        <f>IFERROR(VLOOKUP(Tabla1[[#This Row],[Código_Actividad]],Tabla2[[Código]:[Total de Acciones ]],15,FALSE),"")</f>
        <v/>
      </c>
      <c r="J492" s="347" t="s">
        <v>1916</v>
      </c>
      <c r="K492" s="348" t="s">
        <v>1902</v>
      </c>
      <c r="L492" s="349"/>
      <c r="M492" s="348" t="s">
        <v>1917</v>
      </c>
      <c r="N492" s="352">
        <v>0.2</v>
      </c>
      <c r="O492" s="199">
        <v>84</v>
      </c>
      <c r="P492" s="200">
        <f t="shared" si="10"/>
        <v>16.8</v>
      </c>
      <c r="Q492" s="351" t="s">
        <v>2117</v>
      </c>
      <c r="R492" s="347" t="s">
        <v>925</v>
      </c>
      <c r="S492" s="56"/>
      <c r="T492" s="56"/>
    </row>
    <row r="493" spans="2:20" x14ac:dyDescent="0.25">
      <c r="B493" s="343" t="str">
        <f>IF(Tabla1[[#This Row],[Código_Actividad]]="","",CONCATENATE(Tabla1[[#This Row],[POA]],".",Tabla1[[#This Row],[SRS]],".",Tabla1[[#This Row],[AREA]],".",Tabla1[[#This Row],[TIPO]]))</f>
        <v/>
      </c>
      <c r="C493" s="343" t="str">
        <f>IF(Tabla1[[#This Row],[Código_Actividad]]="","",'Formulario PPGR1'!#REF!)</f>
        <v/>
      </c>
      <c r="D493" s="343" t="str">
        <f>IF(Tabla1[[#This Row],[Código_Actividad]]="","",'Formulario PPGR1'!#REF!)</f>
        <v/>
      </c>
      <c r="E493" s="343" t="str">
        <f>IF(Tabla1[[#This Row],[Código_Actividad]]="","",'Formulario PPGR1'!#REF!)</f>
        <v/>
      </c>
      <c r="F493" s="343" t="str">
        <f>IF(Tabla1[[#This Row],[Código_Actividad]]="","",'Formulario PPGR1'!#REF!)</f>
        <v/>
      </c>
      <c r="G493" s="344"/>
      <c r="H493" s="345" t="str">
        <f>IFERROR(VLOOKUP(Tabla1[[#This Row],[Código_Actividad]],'Formulario PPGR2'!$C$9:$D$1048576,2,FALSE),"")</f>
        <v/>
      </c>
      <c r="I493" s="346" t="str">
        <f>IFERROR(VLOOKUP(Tabla1[[#This Row],[Código_Actividad]],Tabla2[[Código]:[Total de Acciones ]],15,FALSE),"")</f>
        <v/>
      </c>
      <c r="J493" s="347"/>
      <c r="K493" s="348" t="str">
        <f>IFERROR(VLOOKUP($J493,LSIns!$B$5:$C$45,2,FALSE),"")</f>
        <v/>
      </c>
      <c r="L493" s="349"/>
      <c r="M493" s="348" t="str">
        <f>IFERROR(VLOOKUP($L493,#REF!,2,FALSE),"")</f>
        <v/>
      </c>
      <c r="N493" s="352"/>
      <c r="O493" s="199"/>
      <c r="P493" s="200">
        <f t="shared" si="10"/>
        <v>0</v>
      </c>
      <c r="Q493" s="351"/>
      <c r="R493" s="347"/>
      <c r="S493" s="56"/>
      <c r="T493" s="56"/>
    </row>
    <row r="494" spans="2:20" x14ac:dyDescent="0.25">
      <c r="B494" s="343" t="str">
        <f>IF(Tabla1[[#This Row],[Código_Actividad]]="","",CONCATENATE(Tabla1[[#This Row],[POA]],".",Tabla1[[#This Row],[SRS]],".",Tabla1[[#This Row],[AREA]],".",Tabla1[[#This Row],[TIPO]]))</f>
        <v/>
      </c>
      <c r="C494" s="343" t="str">
        <f>IF(Tabla1[[#This Row],[Código_Actividad]]="","",'Formulario PPGR1'!#REF!)</f>
        <v/>
      </c>
      <c r="D494" s="343" t="str">
        <f>IF(Tabla1[[#This Row],[Código_Actividad]]="","",'Formulario PPGR1'!#REF!)</f>
        <v/>
      </c>
      <c r="E494" s="343" t="str">
        <f>IF(Tabla1[[#This Row],[Código_Actividad]]="","",'Formulario PPGR1'!#REF!)</f>
        <v/>
      </c>
      <c r="F494" s="343" t="str">
        <f>IF(Tabla1[[#This Row],[Código_Actividad]]="","",'Formulario PPGR1'!#REF!)</f>
        <v/>
      </c>
      <c r="G494" s="344"/>
      <c r="H494" s="345" t="str">
        <f>IFERROR(VLOOKUP(Tabla1[[#This Row],[Código_Actividad]],'Formulario PPGR2'!$C$9:$D$1048576,2,FALSE),"")</f>
        <v/>
      </c>
      <c r="I494" s="346" t="str">
        <f>IFERROR(VLOOKUP(Tabla1[[#This Row],[Código_Actividad]],Tabla2[[Código]:[Total de Acciones ]],15,FALSE),"")</f>
        <v/>
      </c>
      <c r="J494" s="347"/>
      <c r="K494" s="348" t="str">
        <f>IFERROR(VLOOKUP($J494,LSIns!$B$5:$C$45,2,FALSE),"")</f>
        <v/>
      </c>
      <c r="L494" s="349"/>
      <c r="M494" s="348" t="str">
        <f>IFERROR(VLOOKUP($L494,#REF!,2,FALSE),"")</f>
        <v/>
      </c>
      <c r="N494" s="352"/>
      <c r="O494" s="199"/>
      <c r="P494" s="200">
        <f t="shared" si="10"/>
        <v>0</v>
      </c>
      <c r="Q494" s="351"/>
      <c r="R494" s="347"/>
      <c r="S494" s="56"/>
      <c r="T494" s="56"/>
    </row>
    <row r="495" spans="2:20" x14ac:dyDescent="0.25">
      <c r="B495" s="343" t="e">
        <f>IF(Tabla1[[#This Row],[Código_Actividad]]="","",CONCATENATE(Tabla1[[#This Row],[POA]],".",Tabla1[[#This Row],[SRS]],".",Tabla1[[#This Row],[AREA]],".",Tabla1[[#This Row],[TIPO]]))</f>
        <v>#REF!</v>
      </c>
      <c r="C495" s="343" t="e">
        <f>IF(Tabla1[[#This Row],[Código_Actividad]]="","",'Formulario PPGR1'!#REF!)</f>
        <v>#REF!</v>
      </c>
      <c r="D495" s="343" t="e">
        <f>IF(Tabla1[[#This Row],[Código_Actividad]]="","",'Formulario PPGR1'!#REF!)</f>
        <v>#REF!</v>
      </c>
      <c r="E495" s="343" t="e">
        <f>IF(Tabla1[[#This Row],[Código_Actividad]]="","",'Formulario PPGR1'!#REF!)</f>
        <v>#REF!</v>
      </c>
      <c r="F495" s="343" t="e">
        <f>IF(Tabla1[[#This Row],[Código_Actividad]]="","",'Formulario PPGR1'!#REF!)</f>
        <v>#REF!</v>
      </c>
      <c r="G495" s="344" t="s">
        <v>1472</v>
      </c>
      <c r="H495" s="345" t="str">
        <f>IFERROR(VLOOKUP(Tabla1[[#This Row],[Código_Actividad]],'Formulario PPGR2'!$C$9:$D$1048576,2,FALSE),"")</f>
        <v>Definición de metas locales por indicadores definidos en el marco del convenio con SENASA</v>
      </c>
      <c r="I495" s="346">
        <f>IFERROR(VLOOKUP(Tabla1[[#This Row],[Código_Actividad]],Tabla2[[Código]:[Total de Acciones ]],15,FALSE),"")</f>
        <v>4</v>
      </c>
      <c r="J495" s="347" t="s">
        <v>1894</v>
      </c>
      <c r="K495" s="348" t="s">
        <v>1902</v>
      </c>
      <c r="L495" s="349"/>
      <c r="M495" s="348" t="s">
        <v>1893</v>
      </c>
      <c r="N495" s="364">
        <v>0.04</v>
      </c>
      <c r="O495" s="199">
        <v>250</v>
      </c>
      <c r="P495" s="200">
        <f t="shared" si="10"/>
        <v>10</v>
      </c>
      <c r="Q495" s="351" t="s">
        <v>2114</v>
      </c>
      <c r="R495" s="347" t="s">
        <v>923</v>
      </c>
      <c r="S495" s="56"/>
      <c r="T495" s="56"/>
    </row>
    <row r="496" spans="2:20" x14ac:dyDescent="0.25">
      <c r="B496" s="343" t="str">
        <f>IF(Tabla1[[#This Row],[Código_Actividad]]="","",CONCATENATE(Tabla1[[#This Row],[POA]],".",Tabla1[[#This Row],[SRS]],".",Tabla1[[#This Row],[AREA]],".",Tabla1[[#This Row],[TIPO]]))</f>
        <v/>
      </c>
      <c r="C496" s="343" t="str">
        <f>IF(Tabla1[[#This Row],[Código_Actividad]]="","",'Formulario PPGR1'!#REF!)</f>
        <v/>
      </c>
      <c r="D496" s="343" t="str">
        <f>IF(Tabla1[[#This Row],[Código_Actividad]]="","",'Formulario PPGR1'!#REF!)</f>
        <v/>
      </c>
      <c r="E496" s="343" t="str">
        <f>IF(Tabla1[[#This Row],[Código_Actividad]]="","",'Formulario PPGR1'!#REF!)</f>
        <v/>
      </c>
      <c r="F496" s="343" t="str">
        <f>IF(Tabla1[[#This Row],[Código_Actividad]]="","",'Formulario PPGR1'!#REF!)</f>
        <v/>
      </c>
      <c r="G496" s="344"/>
      <c r="H496" s="345" t="str">
        <f>IFERROR(VLOOKUP(Tabla1[[#This Row],[Código_Actividad]],'Formulario PPGR2'!$C$9:$D$1048576,2,FALSE),"")</f>
        <v/>
      </c>
      <c r="I496" s="346" t="str">
        <f>IFERROR(VLOOKUP(Tabla1[[#This Row],[Código_Actividad]],Tabla2[[Código]:[Total de Acciones ]],15,FALSE),"")</f>
        <v/>
      </c>
      <c r="J496" s="347" t="s">
        <v>1910</v>
      </c>
      <c r="K496" s="348" t="s">
        <v>1902</v>
      </c>
      <c r="L496" s="349"/>
      <c r="M496" s="348" t="s">
        <v>1906</v>
      </c>
      <c r="N496" s="364">
        <v>0.04</v>
      </c>
      <c r="O496" s="199">
        <v>648</v>
      </c>
      <c r="P496" s="200">
        <f t="shared" si="10"/>
        <v>25.92</v>
      </c>
      <c r="Q496" s="351" t="s">
        <v>2114</v>
      </c>
      <c r="R496" s="347" t="s">
        <v>925</v>
      </c>
      <c r="S496" s="56"/>
      <c r="T496" s="56"/>
    </row>
    <row r="497" spans="2:20" x14ac:dyDescent="0.25">
      <c r="B497" s="343" t="str">
        <f>IF(Tabla1[[#This Row],[Código_Actividad]]="","",CONCATENATE(Tabla1[[#This Row],[POA]],".",Tabla1[[#This Row],[SRS]],".",Tabla1[[#This Row],[AREA]],".",Tabla1[[#This Row],[TIPO]]))</f>
        <v/>
      </c>
      <c r="C497" s="343" t="str">
        <f>IF(Tabla1[[#This Row],[Código_Actividad]]="","",'Formulario PPGR1'!#REF!)</f>
        <v/>
      </c>
      <c r="D497" s="343" t="str">
        <f>IF(Tabla1[[#This Row],[Código_Actividad]]="","",'Formulario PPGR1'!#REF!)</f>
        <v/>
      </c>
      <c r="E497" s="343" t="str">
        <f>IF(Tabla1[[#This Row],[Código_Actividad]]="","",'Formulario PPGR1'!#REF!)</f>
        <v/>
      </c>
      <c r="F497" s="343" t="str">
        <f>IF(Tabla1[[#This Row],[Código_Actividad]]="","",'Formulario PPGR1'!#REF!)</f>
        <v/>
      </c>
      <c r="G497" s="344"/>
      <c r="H497" s="345" t="str">
        <f>IFERROR(VLOOKUP(Tabla1[[#This Row],[Código_Actividad]],'Formulario PPGR2'!$C$9:$D$1048576,2,FALSE),"")</f>
        <v/>
      </c>
      <c r="I497" s="346" t="str">
        <f>IFERROR(VLOOKUP(Tabla1[[#This Row],[Código_Actividad]],Tabla2[[Código]:[Total de Acciones ]],15,FALSE),"")</f>
        <v/>
      </c>
      <c r="J497" s="347" t="s">
        <v>1916</v>
      </c>
      <c r="K497" s="348" t="s">
        <v>1902</v>
      </c>
      <c r="L497" s="349"/>
      <c r="M497" s="348" t="s">
        <v>1917</v>
      </c>
      <c r="N497" s="352">
        <v>0.4</v>
      </c>
      <c r="O497" s="199">
        <v>84</v>
      </c>
      <c r="P497" s="200">
        <f t="shared" si="10"/>
        <v>33.6</v>
      </c>
      <c r="Q497" s="351" t="s">
        <v>2117</v>
      </c>
      <c r="R497" s="347" t="s">
        <v>925</v>
      </c>
      <c r="S497" s="56"/>
      <c r="T497" s="56"/>
    </row>
    <row r="498" spans="2:20" x14ac:dyDescent="0.25">
      <c r="B498" s="343" t="str">
        <f>IF(Tabla1[[#This Row],[Código_Actividad]]="","",CONCATENATE(Tabla1[[#This Row],[POA]],".",Tabla1[[#This Row],[SRS]],".",Tabla1[[#This Row],[AREA]],".",Tabla1[[#This Row],[TIPO]]))</f>
        <v/>
      </c>
      <c r="C498" s="343" t="str">
        <f>IF(Tabla1[[#This Row],[Código_Actividad]]="","",'Formulario PPGR1'!#REF!)</f>
        <v/>
      </c>
      <c r="D498" s="343" t="str">
        <f>IF(Tabla1[[#This Row],[Código_Actividad]]="","",'Formulario PPGR1'!#REF!)</f>
        <v/>
      </c>
      <c r="E498" s="343" t="str">
        <f>IF(Tabla1[[#This Row],[Código_Actividad]]="","",'Formulario PPGR1'!#REF!)</f>
        <v/>
      </c>
      <c r="F498" s="343" t="str">
        <f>IF(Tabla1[[#This Row],[Código_Actividad]]="","",'Formulario PPGR1'!#REF!)</f>
        <v/>
      </c>
      <c r="G498" s="344"/>
      <c r="H498" s="345" t="str">
        <f>IFERROR(VLOOKUP(Tabla1[[#This Row],[Código_Actividad]],'Formulario PPGR2'!$C$9:$D$1048576,2,FALSE),"")</f>
        <v/>
      </c>
      <c r="I498" s="346" t="str">
        <f>IFERROR(VLOOKUP(Tabla1[[#This Row],[Código_Actividad]],Tabla2[[Código]:[Total de Acciones ]],15,FALSE),"")</f>
        <v/>
      </c>
      <c r="J498" s="347" t="s">
        <v>1996</v>
      </c>
      <c r="K498" s="348" t="s">
        <v>1902</v>
      </c>
      <c r="L498" s="349"/>
      <c r="M498" s="348" t="s">
        <v>592</v>
      </c>
      <c r="N498" s="195">
        <v>4</v>
      </c>
      <c r="O498" s="199">
        <v>7500</v>
      </c>
      <c r="P498" s="200">
        <f t="shared" si="10"/>
        <v>30000</v>
      </c>
      <c r="Q498" s="351" t="s">
        <v>2115</v>
      </c>
      <c r="R498" s="347" t="s">
        <v>925</v>
      </c>
      <c r="S498" s="56"/>
      <c r="T498" s="56"/>
    </row>
    <row r="499" spans="2:20" x14ac:dyDescent="0.25">
      <c r="B499" s="343" t="str">
        <f>IF(Tabla1[[#This Row],[Código_Actividad]]="","",CONCATENATE(Tabla1[[#This Row],[POA]],".",Tabla1[[#This Row],[SRS]],".",Tabla1[[#This Row],[AREA]],".",Tabla1[[#This Row],[TIPO]]))</f>
        <v/>
      </c>
      <c r="C499" s="343" t="str">
        <f>IF(Tabla1[[#This Row],[Código_Actividad]]="","",'Formulario PPGR1'!#REF!)</f>
        <v/>
      </c>
      <c r="D499" s="343" t="str">
        <f>IF(Tabla1[[#This Row],[Código_Actividad]]="","",'Formulario PPGR1'!#REF!)</f>
        <v/>
      </c>
      <c r="E499" s="343" t="str">
        <f>IF(Tabla1[[#This Row],[Código_Actividad]]="","",'Formulario PPGR1'!#REF!)</f>
        <v/>
      </c>
      <c r="F499" s="343" t="str">
        <f>IF(Tabla1[[#This Row],[Código_Actividad]]="","",'Formulario PPGR1'!#REF!)</f>
        <v/>
      </c>
      <c r="G499" s="344"/>
      <c r="H499" s="345" t="str">
        <f>IFERROR(VLOOKUP(Tabla1[[#This Row],[Código_Actividad]],'Formulario PPGR2'!$C$9:$D$1048576,2,FALSE),"")</f>
        <v/>
      </c>
      <c r="I499" s="346" t="str">
        <f>IFERROR(VLOOKUP(Tabla1[[#This Row],[Código_Actividad]],Tabla2[[Código]:[Total de Acciones ]],15,FALSE),"")</f>
        <v/>
      </c>
      <c r="J499" s="347"/>
      <c r="K499" s="348" t="str">
        <f>IFERROR(VLOOKUP($J499,LSIns!$B$5:$C$45,2,FALSE),"")</f>
        <v/>
      </c>
      <c r="L499" s="349"/>
      <c r="M499" s="348" t="str">
        <f>IFERROR(VLOOKUP($L499,#REF!,2,FALSE),"")</f>
        <v/>
      </c>
      <c r="N499" s="352"/>
      <c r="O499" s="199"/>
      <c r="P499" s="200">
        <f t="shared" si="10"/>
        <v>0</v>
      </c>
      <c r="Q499" s="351"/>
      <c r="R499" s="347"/>
      <c r="S499" s="56"/>
      <c r="T499" s="56"/>
    </row>
    <row r="500" spans="2:20" x14ac:dyDescent="0.25">
      <c r="B500" s="343" t="e">
        <f>IF(Tabla1[[#This Row],[Código_Actividad]]="","",CONCATENATE(Tabla1[[#This Row],[POA]],".",Tabla1[[#This Row],[SRS]],".",Tabla1[[#This Row],[AREA]],".",Tabla1[[#This Row],[TIPO]]))</f>
        <v>#REF!</v>
      </c>
      <c r="C500" s="343" t="e">
        <f>IF(Tabla1[[#This Row],[Código_Actividad]]="","",'Formulario PPGR1'!#REF!)</f>
        <v>#REF!</v>
      </c>
      <c r="D500" s="343" t="e">
        <f>IF(Tabla1[[#This Row],[Código_Actividad]]="","",'Formulario PPGR1'!#REF!)</f>
        <v>#REF!</v>
      </c>
      <c r="E500" s="343" t="e">
        <f>IF(Tabla1[[#This Row],[Código_Actividad]]="","",'Formulario PPGR1'!#REF!)</f>
        <v>#REF!</v>
      </c>
      <c r="F500" s="343" t="e">
        <f>IF(Tabla1[[#This Row],[Código_Actividad]]="","",'Formulario PPGR1'!#REF!)</f>
        <v>#REF!</v>
      </c>
      <c r="G500" s="344" t="s">
        <v>1473</v>
      </c>
      <c r="H500" s="345" t="str">
        <f>IFERROR(VLOOKUP(Tabla1[[#This Row],[Código_Actividad]],'Formulario PPGR2'!$C$9:$D$1048576,2,FALSE),"")</f>
        <v>Reuniones  con los equipos de la UNAP y coordinadores de zona para  seguimiento a la adherencia de guias y protocolos en el primer nivel</v>
      </c>
      <c r="I500" s="346">
        <f>IFERROR(VLOOKUP(Tabla1[[#This Row],[Código_Actividad]],Tabla2[[Código]:[Total de Acciones ]],15,FALSE),"")</f>
        <v>12</v>
      </c>
      <c r="J500" s="347" t="s">
        <v>1894</v>
      </c>
      <c r="K500" s="348" t="s">
        <v>1902</v>
      </c>
      <c r="L500" s="349"/>
      <c r="M500" s="348" t="s">
        <v>1893</v>
      </c>
      <c r="N500" s="364">
        <v>0.24</v>
      </c>
      <c r="O500" s="199">
        <v>250</v>
      </c>
      <c r="P500" s="200">
        <f t="shared" si="10"/>
        <v>60</v>
      </c>
      <c r="Q500" s="351" t="s">
        <v>2114</v>
      </c>
      <c r="R500" s="347" t="s">
        <v>923</v>
      </c>
      <c r="S500" s="56"/>
      <c r="T500" s="56"/>
    </row>
    <row r="501" spans="2:20" x14ac:dyDescent="0.25">
      <c r="B501" s="343" t="str">
        <f>IF(Tabla1[[#This Row],[Código_Actividad]]="","",CONCATENATE(Tabla1[[#This Row],[POA]],".",Tabla1[[#This Row],[SRS]],".",Tabla1[[#This Row],[AREA]],".",Tabla1[[#This Row],[TIPO]]))</f>
        <v/>
      </c>
      <c r="C501" s="343" t="str">
        <f>IF(Tabla1[[#This Row],[Código_Actividad]]="","",'Formulario PPGR1'!#REF!)</f>
        <v/>
      </c>
      <c r="D501" s="343" t="str">
        <f>IF(Tabla1[[#This Row],[Código_Actividad]]="","",'Formulario PPGR1'!#REF!)</f>
        <v/>
      </c>
      <c r="E501" s="343" t="str">
        <f>IF(Tabla1[[#This Row],[Código_Actividad]]="","",'Formulario PPGR1'!#REF!)</f>
        <v/>
      </c>
      <c r="F501" s="343" t="str">
        <f>IF(Tabla1[[#This Row],[Código_Actividad]]="","",'Formulario PPGR1'!#REF!)</f>
        <v/>
      </c>
      <c r="G501" s="344"/>
      <c r="H501" s="345" t="str">
        <f>IFERROR(VLOOKUP(Tabla1[[#This Row],[Código_Actividad]],'Formulario PPGR2'!$C$9:$D$1048576,2,FALSE),"")</f>
        <v/>
      </c>
      <c r="I501" s="346" t="str">
        <f>IFERROR(VLOOKUP(Tabla1[[#This Row],[Código_Actividad]],Tabla2[[Código]:[Total de Acciones ]],15,FALSE),"")</f>
        <v/>
      </c>
      <c r="J501" s="347" t="s">
        <v>1910</v>
      </c>
      <c r="K501" s="348" t="s">
        <v>1902</v>
      </c>
      <c r="L501" s="349"/>
      <c r="M501" s="348" t="s">
        <v>1906</v>
      </c>
      <c r="N501" s="364">
        <v>0.24</v>
      </c>
      <c r="O501" s="199">
        <v>648</v>
      </c>
      <c r="P501" s="200">
        <f t="shared" si="10"/>
        <v>155.51999999999998</v>
      </c>
      <c r="Q501" s="351" t="s">
        <v>2114</v>
      </c>
      <c r="R501" s="347" t="s">
        <v>925</v>
      </c>
      <c r="S501" s="56"/>
      <c r="T501" s="56"/>
    </row>
    <row r="502" spans="2:20" x14ac:dyDescent="0.25">
      <c r="B502" s="343" t="str">
        <f>IF(Tabla1[[#This Row],[Código_Actividad]]="","",CONCATENATE(Tabla1[[#This Row],[POA]],".",Tabla1[[#This Row],[SRS]],".",Tabla1[[#This Row],[AREA]],".",Tabla1[[#This Row],[TIPO]]))</f>
        <v/>
      </c>
      <c r="C502" s="343" t="str">
        <f>IF(Tabla1[[#This Row],[Código_Actividad]]="","",'Formulario PPGR1'!#REF!)</f>
        <v/>
      </c>
      <c r="D502" s="343" t="str">
        <f>IF(Tabla1[[#This Row],[Código_Actividad]]="","",'Formulario PPGR1'!#REF!)</f>
        <v/>
      </c>
      <c r="E502" s="343" t="str">
        <f>IF(Tabla1[[#This Row],[Código_Actividad]]="","",'Formulario PPGR1'!#REF!)</f>
        <v/>
      </c>
      <c r="F502" s="343" t="str">
        <f>IF(Tabla1[[#This Row],[Código_Actividad]]="","",'Formulario PPGR1'!#REF!)</f>
        <v/>
      </c>
      <c r="G502" s="344"/>
      <c r="H502" s="345" t="str">
        <f>IFERROR(VLOOKUP(Tabla1[[#This Row],[Código_Actividad]],'Formulario PPGR2'!$C$9:$D$1048576,2,FALSE),"")</f>
        <v/>
      </c>
      <c r="I502" s="346" t="str">
        <f>IFERROR(VLOOKUP(Tabla1[[#This Row],[Código_Actividad]],Tabla2[[Código]:[Total de Acciones ]],15,FALSE),"")</f>
        <v/>
      </c>
      <c r="J502" s="347" t="s">
        <v>1916</v>
      </c>
      <c r="K502" s="348" t="s">
        <v>1902</v>
      </c>
      <c r="L502" s="349"/>
      <c r="M502" s="348" t="s">
        <v>1917</v>
      </c>
      <c r="N502" s="195">
        <v>1</v>
      </c>
      <c r="O502" s="199">
        <v>84</v>
      </c>
      <c r="P502" s="200">
        <f t="shared" si="10"/>
        <v>84</v>
      </c>
      <c r="Q502" s="351" t="s">
        <v>2117</v>
      </c>
      <c r="R502" s="347" t="s">
        <v>925</v>
      </c>
      <c r="S502" s="56"/>
      <c r="T502" s="56"/>
    </row>
    <row r="503" spans="2:20" x14ac:dyDescent="0.25">
      <c r="B503" s="343" t="str">
        <f>IF(Tabla1[[#This Row],[Código_Actividad]]="","",CONCATENATE(Tabla1[[#This Row],[POA]],".",Tabla1[[#This Row],[SRS]],".",Tabla1[[#This Row],[AREA]],".",Tabla1[[#This Row],[TIPO]]))</f>
        <v/>
      </c>
      <c r="C503" s="343" t="str">
        <f>IF(Tabla1[[#This Row],[Código_Actividad]]="","",'Formulario PPGR1'!#REF!)</f>
        <v/>
      </c>
      <c r="D503" s="343" t="str">
        <f>IF(Tabla1[[#This Row],[Código_Actividad]]="","",'Formulario PPGR1'!#REF!)</f>
        <v/>
      </c>
      <c r="E503" s="343" t="str">
        <f>IF(Tabla1[[#This Row],[Código_Actividad]]="","",'Formulario PPGR1'!#REF!)</f>
        <v/>
      </c>
      <c r="F503" s="343" t="str">
        <f>IF(Tabla1[[#This Row],[Código_Actividad]]="","",'Formulario PPGR1'!#REF!)</f>
        <v/>
      </c>
      <c r="G503" s="344"/>
      <c r="H503" s="345" t="str">
        <f>IFERROR(VLOOKUP(Tabla1[[#This Row],[Código_Actividad]],'Formulario PPGR2'!$C$9:$D$1048576,2,FALSE),"")</f>
        <v/>
      </c>
      <c r="I503" s="346" t="str">
        <f>IFERROR(VLOOKUP(Tabla1[[#This Row],[Código_Actividad]],Tabla2[[Código]:[Total de Acciones ]],15,FALSE),"")</f>
        <v/>
      </c>
      <c r="J503" s="347" t="s">
        <v>1996</v>
      </c>
      <c r="K503" s="348" t="s">
        <v>1902</v>
      </c>
      <c r="L503" s="349"/>
      <c r="M503" s="348" t="s">
        <v>592</v>
      </c>
      <c r="N503" s="195">
        <v>12</v>
      </c>
      <c r="O503" s="199">
        <v>7500</v>
      </c>
      <c r="P503" s="200">
        <f t="shared" si="10"/>
        <v>90000</v>
      </c>
      <c r="Q503" s="351" t="s">
        <v>2115</v>
      </c>
      <c r="R503" s="347" t="s">
        <v>925</v>
      </c>
      <c r="S503" s="56"/>
      <c r="T503" s="56"/>
    </row>
    <row r="504" spans="2:20" x14ac:dyDescent="0.25">
      <c r="B504" s="343" t="str">
        <f>IF(Tabla1[[#This Row],[Código_Actividad]]="","",CONCATENATE(Tabla1[[#This Row],[POA]],".",Tabla1[[#This Row],[SRS]],".",Tabla1[[#This Row],[AREA]],".",Tabla1[[#This Row],[TIPO]]))</f>
        <v/>
      </c>
      <c r="C504" s="343" t="str">
        <f>IF(Tabla1[[#This Row],[Código_Actividad]]="","",'Formulario PPGR1'!#REF!)</f>
        <v/>
      </c>
      <c r="D504" s="343" t="str">
        <f>IF(Tabla1[[#This Row],[Código_Actividad]]="","",'Formulario PPGR1'!#REF!)</f>
        <v/>
      </c>
      <c r="E504" s="343" t="str">
        <f>IF(Tabla1[[#This Row],[Código_Actividad]]="","",'Formulario PPGR1'!#REF!)</f>
        <v/>
      </c>
      <c r="F504" s="343" t="str">
        <f>IF(Tabla1[[#This Row],[Código_Actividad]]="","",'Formulario PPGR1'!#REF!)</f>
        <v/>
      </c>
      <c r="G504" s="344"/>
      <c r="H504" s="345" t="str">
        <f>IFERROR(VLOOKUP(Tabla1[[#This Row],[Código_Actividad]],'Formulario PPGR2'!$C$9:$D$1048576,2,FALSE),"")</f>
        <v/>
      </c>
      <c r="I504" s="346" t="str">
        <f>IFERROR(VLOOKUP(Tabla1[[#This Row],[Código_Actividad]],Tabla2[[Código]:[Total de Acciones ]],15,FALSE),"")</f>
        <v/>
      </c>
      <c r="J504" s="347"/>
      <c r="K504" s="348" t="str">
        <f>IFERROR(VLOOKUP($J504,LSIns!$B$5:$C$45,2,FALSE),"")</f>
        <v/>
      </c>
      <c r="L504" s="349"/>
      <c r="M504" s="348" t="str">
        <f>IFERROR(VLOOKUP($L504,#REF!,2,FALSE),"")</f>
        <v/>
      </c>
      <c r="N504" s="352"/>
      <c r="O504" s="199"/>
      <c r="P504" s="200">
        <f t="shared" si="10"/>
        <v>0</v>
      </c>
      <c r="Q504" s="351"/>
      <c r="R504" s="347"/>
      <c r="S504" s="56"/>
      <c r="T504" s="56"/>
    </row>
    <row r="505" spans="2:20" x14ac:dyDescent="0.25">
      <c r="B505" s="343" t="e">
        <f>IF(Tabla1[[#This Row],[Código_Actividad]]="","",CONCATENATE(Tabla1[[#This Row],[POA]],".",Tabla1[[#This Row],[SRS]],".",Tabla1[[#This Row],[AREA]],".",Tabla1[[#This Row],[TIPO]]))</f>
        <v>#REF!</v>
      </c>
      <c r="C505" s="343" t="e">
        <f>IF(Tabla1[[#This Row],[Código_Actividad]]="","",'Formulario PPGR1'!#REF!)</f>
        <v>#REF!</v>
      </c>
      <c r="D505" s="343" t="e">
        <f>IF(Tabla1[[#This Row],[Código_Actividad]]="","",'Formulario PPGR1'!#REF!)</f>
        <v>#REF!</v>
      </c>
      <c r="E505" s="343" t="e">
        <f>IF(Tabla1[[#This Row],[Código_Actividad]]="","",'Formulario PPGR1'!#REF!)</f>
        <v>#REF!</v>
      </c>
      <c r="F505" s="343" t="e">
        <f>IF(Tabla1[[#This Row],[Código_Actividad]]="","",'Formulario PPGR1'!#REF!)</f>
        <v>#REF!</v>
      </c>
      <c r="G505" s="344" t="s">
        <v>1474</v>
      </c>
      <c r="H505" s="345" t="str">
        <f>IFERROR(VLOOKUP(Tabla1[[#This Row],[Código_Actividad]],'Formulario PPGR2'!$C$9:$D$1048576,2,FALSE),"")</f>
        <v>Seguimiento a la implementaciòn de la cartera de servicios en el primer nivel</v>
      </c>
      <c r="I505" s="346">
        <f>IFERROR(VLOOKUP(Tabla1[[#This Row],[Código_Actividad]],Tabla2[[Código]:[Total de Acciones ]],15,FALSE),"")</f>
        <v>12</v>
      </c>
      <c r="J505" s="347" t="s">
        <v>1894</v>
      </c>
      <c r="K505" s="348" t="s">
        <v>1902</v>
      </c>
      <c r="L505" s="349"/>
      <c r="M505" s="348" t="s">
        <v>1893</v>
      </c>
      <c r="N505" s="364">
        <v>0.24</v>
      </c>
      <c r="O505" s="199">
        <v>250</v>
      </c>
      <c r="P505" s="200">
        <f t="shared" si="10"/>
        <v>60</v>
      </c>
      <c r="Q505" s="351" t="s">
        <v>2114</v>
      </c>
      <c r="R505" s="347" t="s">
        <v>923</v>
      </c>
      <c r="S505" s="56"/>
      <c r="T505" s="56"/>
    </row>
    <row r="506" spans="2:20" x14ac:dyDescent="0.25">
      <c r="B506" s="343" t="str">
        <f>IF(Tabla1[[#This Row],[Código_Actividad]]="","",CONCATENATE(Tabla1[[#This Row],[POA]],".",Tabla1[[#This Row],[SRS]],".",Tabla1[[#This Row],[AREA]],".",Tabla1[[#This Row],[TIPO]]))</f>
        <v/>
      </c>
      <c r="C506" s="343" t="str">
        <f>IF(Tabla1[[#This Row],[Código_Actividad]]="","",'Formulario PPGR1'!#REF!)</f>
        <v/>
      </c>
      <c r="D506" s="343" t="str">
        <f>IF(Tabla1[[#This Row],[Código_Actividad]]="","",'Formulario PPGR1'!#REF!)</f>
        <v/>
      </c>
      <c r="E506" s="343" t="str">
        <f>IF(Tabla1[[#This Row],[Código_Actividad]]="","",'Formulario PPGR1'!#REF!)</f>
        <v/>
      </c>
      <c r="F506" s="343" t="str">
        <f>IF(Tabla1[[#This Row],[Código_Actividad]]="","",'Formulario PPGR1'!#REF!)</f>
        <v/>
      </c>
      <c r="G506" s="344"/>
      <c r="H506" s="345" t="str">
        <f>IFERROR(VLOOKUP(Tabla1[[#This Row],[Código_Actividad]],'Formulario PPGR2'!$C$9:$D$1048576,2,FALSE),"")</f>
        <v/>
      </c>
      <c r="I506" s="346" t="str">
        <f>IFERROR(VLOOKUP(Tabla1[[#This Row],[Código_Actividad]],Tabla2[[Código]:[Total de Acciones ]],15,FALSE),"")</f>
        <v/>
      </c>
      <c r="J506" s="347" t="s">
        <v>1910</v>
      </c>
      <c r="K506" s="348" t="s">
        <v>1902</v>
      </c>
      <c r="L506" s="349"/>
      <c r="M506" s="348" t="s">
        <v>1906</v>
      </c>
      <c r="N506" s="364">
        <v>0.24</v>
      </c>
      <c r="O506" s="199">
        <v>648</v>
      </c>
      <c r="P506" s="200">
        <f t="shared" si="10"/>
        <v>155.51999999999998</v>
      </c>
      <c r="Q506" s="351" t="s">
        <v>2114</v>
      </c>
      <c r="R506" s="347" t="s">
        <v>925</v>
      </c>
      <c r="S506" s="56"/>
      <c r="T506" s="56"/>
    </row>
    <row r="507" spans="2:20" x14ac:dyDescent="0.25">
      <c r="B507" s="343" t="str">
        <f>IF(Tabla1[[#This Row],[Código_Actividad]]="","",CONCATENATE(Tabla1[[#This Row],[POA]],".",Tabla1[[#This Row],[SRS]],".",Tabla1[[#This Row],[AREA]],".",Tabla1[[#This Row],[TIPO]]))</f>
        <v/>
      </c>
      <c r="C507" s="343" t="str">
        <f>IF(Tabla1[[#This Row],[Código_Actividad]]="","",'Formulario PPGR1'!#REF!)</f>
        <v/>
      </c>
      <c r="D507" s="343" t="str">
        <f>IF(Tabla1[[#This Row],[Código_Actividad]]="","",'Formulario PPGR1'!#REF!)</f>
        <v/>
      </c>
      <c r="E507" s="343" t="str">
        <f>IF(Tabla1[[#This Row],[Código_Actividad]]="","",'Formulario PPGR1'!#REF!)</f>
        <v/>
      </c>
      <c r="F507" s="343" t="str">
        <f>IF(Tabla1[[#This Row],[Código_Actividad]]="","",'Formulario PPGR1'!#REF!)</f>
        <v/>
      </c>
      <c r="G507" s="344"/>
      <c r="H507" s="345" t="str">
        <f>IFERROR(VLOOKUP(Tabla1[[#This Row],[Código_Actividad]],'Formulario PPGR2'!$C$9:$D$1048576,2,FALSE),"")</f>
        <v/>
      </c>
      <c r="I507" s="346" t="str">
        <f>IFERROR(VLOOKUP(Tabla1[[#This Row],[Código_Actividad]],Tabla2[[Código]:[Total de Acciones ]],15,FALSE),"")</f>
        <v/>
      </c>
      <c r="J507" s="347" t="s">
        <v>1908</v>
      </c>
      <c r="K507" s="348" t="s">
        <v>1902</v>
      </c>
      <c r="L507" s="349"/>
      <c r="M507" s="348" t="s">
        <v>1915</v>
      </c>
      <c r="N507" s="195">
        <v>24</v>
      </c>
      <c r="O507" s="199">
        <v>230</v>
      </c>
      <c r="P507" s="200">
        <f t="shared" si="10"/>
        <v>5520</v>
      </c>
      <c r="Q507" s="351" t="s">
        <v>2116</v>
      </c>
      <c r="R507" s="347" t="s">
        <v>925</v>
      </c>
      <c r="S507" s="56"/>
      <c r="T507" s="56"/>
    </row>
    <row r="508" spans="2:20" x14ac:dyDescent="0.25">
      <c r="B508" s="343" t="str">
        <f>IF(Tabla1[[#This Row],[Código_Actividad]]="","",CONCATENATE(Tabla1[[#This Row],[POA]],".",Tabla1[[#This Row],[SRS]],".",Tabla1[[#This Row],[AREA]],".",Tabla1[[#This Row],[TIPO]]))</f>
        <v/>
      </c>
      <c r="C508" s="343" t="str">
        <f>IF(Tabla1[[#This Row],[Código_Actividad]]="","",'Formulario PPGR1'!#REF!)</f>
        <v/>
      </c>
      <c r="D508" s="343" t="str">
        <f>IF(Tabla1[[#This Row],[Código_Actividad]]="","",'Formulario PPGR1'!#REF!)</f>
        <v/>
      </c>
      <c r="E508" s="343" t="str">
        <f>IF(Tabla1[[#This Row],[Código_Actividad]]="","",'Formulario PPGR1'!#REF!)</f>
        <v/>
      </c>
      <c r="F508" s="343" t="str">
        <f>IF(Tabla1[[#This Row],[Código_Actividad]]="","",'Formulario PPGR1'!#REF!)</f>
        <v/>
      </c>
      <c r="G508" s="344"/>
      <c r="H508" s="345" t="str">
        <f>IFERROR(VLOOKUP(Tabla1[[#This Row],[Código_Actividad]],'Formulario PPGR2'!$C$9:$D$1048576,2,FALSE),"")</f>
        <v/>
      </c>
      <c r="I508" s="346" t="str">
        <f>IFERROR(VLOOKUP(Tabla1[[#This Row],[Código_Actividad]],Tabla2[[Código]:[Total de Acciones ]],15,FALSE),"")</f>
        <v/>
      </c>
      <c r="J508" s="347"/>
      <c r="K508" s="348" t="str">
        <f>IFERROR(VLOOKUP($J508,LSIns!$B$5:$C$45,2,FALSE),"")</f>
        <v/>
      </c>
      <c r="L508" s="349"/>
      <c r="M508" s="348" t="str">
        <f>IFERROR(VLOOKUP($L508,#REF!,2,FALSE),"")</f>
        <v/>
      </c>
      <c r="N508" s="352"/>
      <c r="O508" s="199"/>
      <c r="P508" s="200">
        <f t="shared" si="10"/>
        <v>0</v>
      </c>
      <c r="Q508" s="351"/>
      <c r="R508" s="347"/>
      <c r="S508" s="56"/>
      <c r="T508" s="56"/>
    </row>
    <row r="509" spans="2:20" x14ac:dyDescent="0.25">
      <c r="B509" s="343" t="e">
        <f>IF(Tabla1[[#This Row],[Código_Actividad]]="","",CONCATENATE(Tabla1[[#This Row],[POA]],".",Tabla1[[#This Row],[SRS]],".",Tabla1[[#This Row],[AREA]],".",Tabla1[[#This Row],[TIPO]]))</f>
        <v>#REF!</v>
      </c>
      <c r="C509" s="343" t="e">
        <f>IF(Tabla1[[#This Row],[Código_Actividad]]="","",'Formulario PPGR1'!#REF!)</f>
        <v>#REF!</v>
      </c>
      <c r="D509" s="343" t="e">
        <f>IF(Tabla1[[#This Row],[Código_Actividad]]="","",'Formulario PPGR1'!#REF!)</f>
        <v>#REF!</v>
      </c>
      <c r="E509" s="343" t="e">
        <f>IF(Tabla1[[#This Row],[Código_Actividad]]="","",'Formulario PPGR1'!#REF!)</f>
        <v>#REF!</v>
      </c>
      <c r="F509" s="343" t="e">
        <f>IF(Tabla1[[#This Row],[Código_Actividad]]="","",'Formulario PPGR1'!#REF!)</f>
        <v>#REF!</v>
      </c>
      <c r="G509" s="344" t="s">
        <v>1475</v>
      </c>
      <c r="H509" s="345" t="str">
        <f>IFERROR(VLOOKUP(Tabla1[[#This Row],[Código_Actividad]],'Formulario PPGR2'!$C$9:$D$1048576,2,FALSE),"")</f>
        <v xml:space="preserve">Mesa de trabajo con directores de los CEAS para implementaciòn del proceso de  referencia y contrareferencia  </v>
      </c>
      <c r="I509" s="346">
        <f>IFERROR(VLOOKUP(Tabla1[[#This Row],[Código_Actividad]],Tabla2[[Código]:[Total de Acciones ]],15,FALSE),"")</f>
        <v>6</v>
      </c>
      <c r="J509" s="347" t="s">
        <v>1894</v>
      </c>
      <c r="K509" s="348" t="s">
        <v>1902</v>
      </c>
      <c r="L509" s="349"/>
      <c r="M509" s="348" t="s">
        <v>1893</v>
      </c>
      <c r="N509" s="364">
        <v>0.12</v>
      </c>
      <c r="O509" s="199">
        <v>250</v>
      </c>
      <c r="P509" s="200">
        <f t="shared" si="10"/>
        <v>30</v>
      </c>
      <c r="Q509" s="351" t="s">
        <v>2114</v>
      </c>
      <c r="R509" s="347" t="s">
        <v>923</v>
      </c>
      <c r="S509" s="56"/>
      <c r="T509" s="56"/>
    </row>
    <row r="510" spans="2:20" x14ac:dyDescent="0.25">
      <c r="B510" s="343" t="str">
        <f>IF(Tabla1[[#This Row],[Código_Actividad]]="","",CONCATENATE(Tabla1[[#This Row],[POA]],".",Tabla1[[#This Row],[SRS]],".",Tabla1[[#This Row],[AREA]],".",Tabla1[[#This Row],[TIPO]]))</f>
        <v/>
      </c>
      <c r="C510" s="343" t="str">
        <f>IF(Tabla1[[#This Row],[Código_Actividad]]="","",'Formulario PPGR1'!#REF!)</f>
        <v/>
      </c>
      <c r="D510" s="343" t="str">
        <f>IF(Tabla1[[#This Row],[Código_Actividad]]="","",'Formulario PPGR1'!#REF!)</f>
        <v/>
      </c>
      <c r="E510" s="343" t="str">
        <f>IF(Tabla1[[#This Row],[Código_Actividad]]="","",'Formulario PPGR1'!#REF!)</f>
        <v/>
      </c>
      <c r="F510" s="343" t="str">
        <f>IF(Tabla1[[#This Row],[Código_Actividad]]="","",'Formulario PPGR1'!#REF!)</f>
        <v/>
      </c>
      <c r="G510" s="344"/>
      <c r="H510" s="345" t="str">
        <f>IFERROR(VLOOKUP(Tabla1[[#This Row],[Código_Actividad]],'Formulario PPGR2'!$C$9:$D$1048576,2,FALSE),"")</f>
        <v/>
      </c>
      <c r="I510" s="346" t="str">
        <f>IFERROR(VLOOKUP(Tabla1[[#This Row],[Código_Actividad]],Tabla2[[Código]:[Total de Acciones ]],15,FALSE),"")</f>
        <v/>
      </c>
      <c r="J510" s="347" t="s">
        <v>1910</v>
      </c>
      <c r="K510" s="348" t="s">
        <v>1902</v>
      </c>
      <c r="L510" s="349"/>
      <c r="M510" s="348" t="s">
        <v>1906</v>
      </c>
      <c r="N510" s="364">
        <v>0.12</v>
      </c>
      <c r="O510" s="199">
        <v>648</v>
      </c>
      <c r="P510" s="200">
        <f t="shared" si="10"/>
        <v>77.759999999999991</v>
      </c>
      <c r="Q510" s="351" t="s">
        <v>2114</v>
      </c>
      <c r="R510" s="347" t="s">
        <v>925</v>
      </c>
      <c r="S510" s="56"/>
      <c r="T510" s="56"/>
    </row>
    <row r="511" spans="2:20" x14ac:dyDescent="0.25">
      <c r="B511" s="343" t="str">
        <f>IF(Tabla1[[#This Row],[Código_Actividad]]="","",CONCATENATE(Tabla1[[#This Row],[POA]],".",Tabla1[[#This Row],[SRS]],".",Tabla1[[#This Row],[AREA]],".",Tabla1[[#This Row],[TIPO]]))</f>
        <v/>
      </c>
      <c r="C511" s="343" t="str">
        <f>IF(Tabla1[[#This Row],[Código_Actividad]]="","",'Formulario PPGR1'!#REF!)</f>
        <v/>
      </c>
      <c r="D511" s="343" t="str">
        <f>IF(Tabla1[[#This Row],[Código_Actividad]]="","",'Formulario PPGR1'!#REF!)</f>
        <v/>
      </c>
      <c r="E511" s="343" t="str">
        <f>IF(Tabla1[[#This Row],[Código_Actividad]]="","",'Formulario PPGR1'!#REF!)</f>
        <v/>
      </c>
      <c r="F511" s="343" t="str">
        <f>IF(Tabla1[[#This Row],[Código_Actividad]]="","",'Formulario PPGR1'!#REF!)</f>
        <v/>
      </c>
      <c r="G511" s="344"/>
      <c r="H511" s="345" t="str">
        <f>IFERROR(VLOOKUP(Tabla1[[#This Row],[Código_Actividad]],'Formulario PPGR2'!$C$9:$D$1048576,2,FALSE),"")</f>
        <v/>
      </c>
      <c r="I511" s="346" t="str">
        <f>IFERROR(VLOOKUP(Tabla1[[#This Row],[Código_Actividad]],Tabla2[[Código]:[Total de Acciones ]],15,FALSE),"")</f>
        <v/>
      </c>
      <c r="J511" s="347" t="s">
        <v>1916</v>
      </c>
      <c r="K511" s="348" t="s">
        <v>1902</v>
      </c>
      <c r="L511" s="349"/>
      <c r="M511" s="348" t="s">
        <v>1917</v>
      </c>
      <c r="N511" s="352">
        <v>0.6</v>
      </c>
      <c r="O511" s="199">
        <v>84</v>
      </c>
      <c r="P511" s="200">
        <f t="shared" si="10"/>
        <v>50.4</v>
      </c>
      <c r="Q511" s="351" t="s">
        <v>2117</v>
      </c>
      <c r="R511" s="347" t="s">
        <v>925</v>
      </c>
      <c r="S511" s="56"/>
      <c r="T511" s="56"/>
    </row>
    <row r="512" spans="2:20" x14ac:dyDescent="0.25">
      <c r="B512" s="343" t="str">
        <f>IF(Tabla1[[#This Row],[Código_Actividad]]="","",CONCATENATE(Tabla1[[#This Row],[POA]],".",Tabla1[[#This Row],[SRS]],".",Tabla1[[#This Row],[AREA]],".",Tabla1[[#This Row],[TIPO]]))</f>
        <v/>
      </c>
      <c r="C512" s="343" t="str">
        <f>IF(Tabla1[[#This Row],[Código_Actividad]]="","",'Formulario PPGR1'!#REF!)</f>
        <v/>
      </c>
      <c r="D512" s="343" t="str">
        <f>IF(Tabla1[[#This Row],[Código_Actividad]]="","",'Formulario PPGR1'!#REF!)</f>
        <v/>
      </c>
      <c r="E512" s="343" t="str">
        <f>IF(Tabla1[[#This Row],[Código_Actividad]]="","",'Formulario PPGR1'!#REF!)</f>
        <v/>
      </c>
      <c r="F512" s="343" t="str">
        <f>IF(Tabla1[[#This Row],[Código_Actividad]]="","",'Formulario PPGR1'!#REF!)</f>
        <v/>
      </c>
      <c r="G512" s="344"/>
      <c r="H512" s="345" t="str">
        <f>IFERROR(VLOOKUP(Tabla1[[#This Row],[Código_Actividad]],'Formulario PPGR2'!$C$9:$D$1048576,2,FALSE),"")</f>
        <v/>
      </c>
      <c r="I512" s="346" t="str">
        <f>IFERROR(VLOOKUP(Tabla1[[#This Row],[Código_Actividad]],Tabla2[[Código]:[Total de Acciones ]],15,FALSE),"")</f>
        <v/>
      </c>
      <c r="J512" s="347"/>
      <c r="K512" s="348" t="str">
        <f>IFERROR(VLOOKUP($J512,LSIns!$B$5:$C$45,2,FALSE),"")</f>
        <v/>
      </c>
      <c r="L512" s="349"/>
      <c r="M512" s="348" t="str">
        <f>IFERROR(VLOOKUP($L512,#REF!,2,FALSE),"")</f>
        <v/>
      </c>
      <c r="N512" s="352"/>
      <c r="O512" s="199"/>
      <c r="P512" s="200">
        <f t="shared" si="10"/>
        <v>0</v>
      </c>
      <c r="Q512" s="351"/>
      <c r="R512" s="347"/>
      <c r="S512" s="56"/>
      <c r="T512" s="56"/>
    </row>
    <row r="513" spans="2:20" x14ac:dyDescent="0.25">
      <c r="B513" s="343" t="e">
        <f>IF(Tabla1[[#This Row],[Código_Actividad]]="","",CONCATENATE(Tabla1[[#This Row],[POA]],".",Tabla1[[#This Row],[SRS]],".",Tabla1[[#This Row],[AREA]],".",Tabla1[[#This Row],[TIPO]]))</f>
        <v>#REF!</v>
      </c>
      <c r="C513" s="343" t="e">
        <f>IF(Tabla1[[#This Row],[Código_Actividad]]="","",'Formulario PPGR1'!#REF!)</f>
        <v>#REF!</v>
      </c>
      <c r="D513" s="343" t="e">
        <f>IF(Tabla1[[#This Row],[Código_Actividad]]="","",'Formulario PPGR1'!#REF!)</f>
        <v>#REF!</v>
      </c>
      <c r="E513" s="343" t="e">
        <f>IF(Tabla1[[#This Row],[Código_Actividad]]="","",'Formulario PPGR1'!#REF!)</f>
        <v>#REF!</v>
      </c>
      <c r="F513" s="343" t="e">
        <f>IF(Tabla1[[#This Row],[Código_Actividad]]="","",'Formulario PPGR1'!#REF!)</f>
        <v>#REF!</v>
      </c>
      <c r="G513" s="344" t="s">
        <v>1476</v>
      </c>
      <c r="H513" s="345" t="str">
        <f>IFERROR(VLOOKUP(Tabla1[[#This Row],[Código_Actividad]],'Formulario PPGR2'!$C$9:$D$1048576,2,FALSE),"")</f>
        <v>Reuniones de articulación intersectorial en los territorios</v>
      </c>
      <c r="I513" s="346">
        <f>IFERROR(VLOOKUP(Tabla1[[#This Row],[Código_Actividad]],Tabla2[[Código]:[Total de Acciones ]],15,FALSE),"")</f>
        <v>12</v>
      </c>
      <c r="J513" s="347" t="s">
        <v>1894</v>
      </c>
      <c r="K513" s="348" t="s">
        <v>1902</v>
      </c>
      <c r="L513" s="349"/>
      <c r="M513" s="348" t="s">
        <v>1893</v>
      </c>
      <c r="N513" s="364">
        <v>0.24</v>
      </c>
      <c r="O513" s="199">
        <v>250</v>
      </c>
      <c r="P513" s="200">
        <f t="shared" si="10"/>
        <v>60</v>
      </c>
      <c r="Q513" s="351" t="s">
        <v>2114</v>
      </c>
      <c r="R513" s="347" t="s">
        <v>923</v>
      </c>
      <c r="S513" s="56"/>
      <c r="T513" s="56"/>
    </row>
    <row r="514" spans="2:20" x14ac:dyDescent="0.25">
      <c r="B514" s="343" t="str">
        <f>IF(Tabla1[[#This Row],[Código_Actividad]]="","",CONCATENATE(Tabla1[[#This Row],[POA]],".",Tabla1[[#This Row],[SRS]],".",Tabla1[[#This Row],[AREA]],".",Tabla1[[#This Row],[TIPO]]))</f>
        <v/>
      </c>
      <c r="C514" s="343" t="str">
        <f>IF(Tabla1[[#This Row],[Código_Actividad]]="","",'Formulario PPGR1'!#REF!)</f>
        <v/>
      </c>
      <c r="D514" s="343" t="str">
        <f>IF(Tabla1[[#This Row],[Código_Actividad]]="","",'Formulario PPGR1'!#REF!)</f>
        <v/>
      </c>
      <c r="E514" s="343" t="str">
        <f>IF(Tabla1[[#This Row],[Código_Actividad]]="","",'Formulario PPGR1'!#REF!)</f>
        <v/>
      </c>
      <c r="F514" s="343" t="str">
        <f>IF(Tabla1[[#This Row],[Código_Actividad]]="","",'Formulario PPGR1'!#REF!)</f>
        <v/>
      </c>
      <c r="G514" s="344"/>
      <c r="H514" s="345" t="str">
        <f>IFERROR(VLOOKUP(Tabla1[[#This Row],[Código_Actividad]],'Formulario PPGR2'!$C$9:$D$1048576,2,FALSE),"")</f>
        <v/>
      </c>
      <c r="I514" s="346" t="str">
        <f>IFERROR(VLOOKUP(Tabla1[[#This Row],[Código_Actividad]],Tabla2[[Código]:[Total de Acciones ]],15,FALSE),"")</f>
        <v/>
      </c>
      <c r="J514" s="347" t="s">
        <v>1910</v>
      </c>
      <c r="K514" s="348" t="s">
        <v>1902</v>
      </c>
      <c r="L514" s="349"/>
      <c r="M514" s="348" t="s">
        <v>1906</v>
      </c>
      <c r="N514" s="364">
        <v>0.24</v>
      </c>
      <c r="O514" s="199">
        <v>648</v>
      </c>
      <c r="P514" s="200">
        <f t="shared" si="10"/>
        <v>155.51999999999998</v>
      </c>
      <c r="Q514" s="351" t="s">
        <v>2114</v>
      </c>
      <c r="R514" s="347" t="s">
        <v>925</v>
      </c>
      <c r="S514" s="56"/>
      <c r="T514" s="56"/>
    </row>
    <row r="515" spans="2:20" x14ac:dyDescent="0.25">
      <c r="B515" s="343" t="str">
        <f>IF(Tabla1[[#This Row],[Código_Actividad]]="","",CONCATENATE(Tabla1[[#This Row],[POA]],".",Tabla1[[#This Row],[SRS]],".",Tabla1[[#This Row],[AREA]],".",Tabla1[[#This Row],[TIPO]]))</f>
        <v/>
      </c>
      <c r="C515" s="343" t="str">
        <f>IF(Tabla1[[#This Row],[Código_Actividad]]="","",'Formulario PPGR1'!#REF!)</f>
        <v/>
      </c>
      <c r="D515" s="343" t="str">
        <f>IF(Tabla1[[#This Row],[Código_Actividad]]="","",'Formulario PPGR1'!#REF!)</f>
        <v/>
      </c>
      <c r="E515" s="343" t="str">
        <f>IF(Tabla1[[#This Row],[Código_Actividad]]="","",'Formulario PPGR1'!#REF!)</f>
        <v/>
      </c>
      <c r="F515" s="343" t="str">
        <f>IF(Tabla1[[#This Row],[Código_Actividad]]="","",'Formulario PPGR1'!#REF!)</f>
        <v/>
      </c>
      <c r="G515" s="344"/>
      <c r="H515" s="345" t="str">
        <f>IFERROR(VLOOKUP(Tabla1[[#This Row],[Código_Actividad]],'Formulario PPGR2'!$C$9:$D$1048576,2,FALSE),"")</f>
        <v/>
      </c>
      <c r="I515" s="346" t="str">
        <f>IFERROR(VLOOKUP(Tabla1[[#This Row],[Código_Actividad]],Tabla2[[Código]:[Total de Acciones ]],15,FALSE),"")</f>
        <v/>
      </c>
      <c r="J515" s="347" t="s">
        <v>1916</v>
      </c>
      <c r="K515" s="348" t="s">
        <v>1902</v>
      </c>
      <c r="L515" s="349"/>
      <c r="M515" s="348" t="s">
        <v>1917</v>
      </c>
      <c r="N515" s="195">
        <v>1</v>
      </c>
      <c r="O515" s="199">
        <v>84</v>
      </c>
      <c r="P515" s="200">
        <f t="shared" si="10"/>
        <v>84</v>
      </c>
      <c r="Q515" s="351" t="s">
        <v>2117</v>
      </c>
      <c r="R515" s="347" t="s">
        <v>925</v>
      </c>
      <c r="S515" s="56"/>
      <c r="T515" s="56"/>
    </row>
    <row r="516" spans="2:20" x14ac:dyDescent="0.25">
      <c r="B516" s="343" t="str">
        <f>IF(Tabla1[[#This Row],[Código_Actividad]]="","",CONCATENATE(Tabla1[[#This Row],[POA]],".",Tabla1[[#This Row],[SRS]],".",Tabla1[[#This Row],[AREA]],".",Tabla1[[#This Row],[TIPO]]))</f>
        <v/>
      </c>
      <c r="C516" s="343" t="str">
        <f>IF(Tabla1[[#This Row],[Código_Actividad]]="","",'Formulario PPGR1'!#REF!)</f>
        <v/>
      </c>
      <c r="D516" s="343" t="str">
        <f>IF(Tabla1[[#This Row],[Código_Actividad]]="","",'Formulario PPGR1'!#REF!)</f>
        <v/>
      </c>
      <c r="E516" s="343" t="str">
        <f>IF(Tabla1[[#This Row],[Código_Actividad]]="","",'Formulario PPGR1'!#REF!)</f>
        <v/>
      </c>
      <c r="F516" s="343" t="str">
        <f>IF(Tabla1[[#This Row],[Código_Actividad]]="","",'Formulario PPGR1'!#REF!)</f>
        <v/>
      </c>
      <c r="G516" s="344"/>
      <c r="H516" s="345" t="str">
        <f>IFERROR(VLOOKUP(Tabla1[[#This Row],[Código_Actividad]],'Formulario PPGR2'!$C$9:$D$1048576,2,FALSE),"")</f>
        <v/>
      </c>
      <c r="I516" s="346" t="str">
        <f>IFERROR(VLOOKUP(Tabla1[[#This Row],[Código_Actividad]],Tabla2[[Código]:[Total de Acciones ]],15,FALSE),"")</f>
        <v/>
      </c>
      <c r="J516" s="347" t="s">
        <v>1996</v>
      </c>
      <c r="K516" s="348" t="s">
        <v>1902</v>
      </c>
      <c r="L516" s="349"/>
      <c r="M516" s="348" t="s">
        <v>592</v>
      </c>
      <c r="N516" s="195">
        <v>12</v>
      </c>
      <c r="O516" s="199">
        <v>7500</v>
      </c>
      <c r="P516" s="200">
        <f t="shared" si="10"/>
        <v>90000</v>
      </c>
      <c r="Q516" s="351" t="s">
        <v>2115</v>
      </c>
      <c r="R516" s="347" t="s">
        <v>925</v>
      </c>
      <c r="S516" s="56"/>
      <c r="T516" s="56"/>
    </row>
    <row r="517" spans="2:20" x14ac:dyDescent="0.25">
      <c r="B517" s="343" t="str">
        <f>IF(Tabla1[[#This Row],[Código_Actividad]]="","",CONCATENATE(Tabla1[[#This Row],[POA]],".",Tabla1[[#This Row],[SRS]],".",Tabla1[[#This Row],[AREA]],".",Tabla1[[#This Row],[TIPO]]))</f>
        <v/>
      </c>
      <c r="C517" s="343" t="str">
        <f>IF(Tabla1[[#This Row],[Código_Actividad]]="","",'Formulario PPGR1'!#REF!)</f>
        <v/>
      </c>
      <c r="D517" s="343" t="str">
        <f>IF(Tabla1[[#This Row],[Código_Actividad]]="","",'Formulario PPGR1'!#REF!)</f>
        <v/>
      </c>
      <c r="E517" s="343" t="str">
        <f>IF(Tabla1[[#This Row],[Código_Actividad]]="","",'Formulario PPGR1'!#REF!)</f>
        <v/>
      </c>
      <c r="F517" s="343" t="str">
        <f>IF(Tabla1[[#This Row],[Código_Actividad]]="","",'Formulario PPGR1'!#REF!)</f>
        <v/>
      </c>
      <c r="G517" s="344"/>
      <c r="H517" s="345" t="str">
        <f>IFERROR(VLOOKUP(Tabla1[[#This Row],[Código_Actividad]],'Formulario PPGR2'!$C$9:$D$1048576,2,FALSE),"")</f>
        <v/>
      </c>
      <c r="I517" s="346" t="str">
        <f>IFERROR(VLOOKUP(Tabla1[[#This Row],[Código_Actividad]],Tabla2[[Código]:[Total de Acciones ]],15,FALSE),"")</f>
        <v/>
      </c>
      <c r="J517" s="347"/>
      <c r="K517" s="348" t="str">
        <f>IFERROR(VLOOKUP($J517,LSIns!$B$5:$C$45,2,FALSE),"")</f>
        <v/>
      </c>
      <c r="L517" s="349"/>
      <c r="M517" s="348" t="str">
        <f>IFERROR(VLOOKUP($L517,#REF!,2,FALSE),"")</f>
        <v/>
      </c>
      <c r="N517" s="352"/>
      <c r="O517" s="199"/>
      <c r="P517" s="200">
        <f t="shared" si="10"/>
        <v>0</v>
      </c>
      <c r="Q517" s="351"/>
      <c r="R517" s="347"/>
      <c r="S517" s="56"/>
      <c r="T517" s="56"/>
    </row>
    <row r="518" spans="2:20" x14ac:dyDescent="0.25">
      <c r="B518" s="343" t="e">
        <f>IF(Tabla1[[#This Row],[Código_Actividad]]="","",CONCATENATE(Tabla1[[#This Row],[POA]],".",Tabla1[[#This Row],[SRS]],".",Tabla1[[#This Row],[AREA]],".",Tabla1[[#This Row],[TIPO]]))</f>
        <v>#REF!</v>
      </c>
      <c r="C518" s="343" t="e">
        <f>IF(Tabla1[[#This Row],[Código_Actividad]]="","",'Formulario PPGR1'!#REF!)</f>
        <v>#REF!</v>
      </c>
      <c r="D518" s="343" t="e">
        <f>IF(Tabla1[[#This Row],[Código_Actividad]]="","",'Formulario PPGR1'!#REF!)</f>
        <v>#REF!</v>
      </c>
      <c r="E518" s="343" t="e">
        <f>IF(Tabla1[[#This Row],[Código_Actividad]]="","",'Formulario PPGR1'!#REF!)</f>
        <v>#REF!</v>
      </c>
      <c r="F518" s="343" t="e">
        <f>IF(Tabla1[[#This Row],[Código_Actividad]]="","",'Formulario PPGR1'!#REF!)</f>
        <v>#REF!</v>
      </c>
      <c r="G518" s="344" t="s">
        <v>1477</v>
      </c>
      <c r="H518" s="345" t="str">
        <f>IFERROR(VLOOKUP(Tabla1[[#This Row],[Código_Actividad]],'Formulario PPGR2'!$C$9:$D$1048576,2,FALSE),"")</f>
        <v>Reuniones de coordinación con el ámbito Gestión de sangre  para  articular las acciones en los territorios</v>
      </c>
      <c r="I518" s="346">
        <f>IFERROR(VLOOKUP(Tabla1[[#This Row],[Código_Actividad]],Tabla2[[Código]:[Total de Acciones ]],15,FALSE),"")</f>
        <v>2</v>
      </c>
      <c r="J518" s="347" t="s">
        <v>1894</v>
      </c>
      <c r="K518" s="348" t="s">
        <v>1902</v>
      </c>
      <c r="L518" s="349"/>
      <c r="M518" s="348" t="s">
        <v>1893</v>
      </c>
      <c r="N518" s="364">
        <v>0.04</v>
      </c>
      <c r="O518" s="199">
        <v>250</v>
      </c>
      <c r="P518" s="200">
        <f t="shared" si="10"/>
        <v>10</v>
      </c>
      <c r="Q518" s="351" t="s">
        <v>2114</v>
      </c>
      <c r="R518" s="347" t="s">
        <v>923</v>
      </c>
      <c r="S518" s="56"/>
      <c r="T518" s="56"/>
    </row>
    <row r="519" spans="2:20" x14ac:dyDescent="0.25">
      <c r="B519" s="343" t="str">
        <f>IF(Tabla1[[#This Row],[Código_Actividad]]="","",CONCATENATE(Tabla1[[#This Row],[POA]],".",Tabla1[[#This Row],[SRS]],".",Tabla1[[#This Row],[AREA]],".",Tabla1[[#This Row],[TIPO]]))</f>
        <v/>
      </c>
      <c r="C519" s="343" t="str">
        <f>IF(Tabla1[[#This Row],[Código_Actividad]]="","",'Formulario PPGR1'!#REF!)</f>
        <v/>
      </c>
      <c r="D519" s="343" t="str">
        <f>IF(Tabla1[[#This Row],[Código_Actividad]]="","",'Formulario PPGR1'!#REF!)</f>
        <v/>
      </c>
      <c r="E519" s="343" t="str">
        <f>IF(Tabla1[[#This Row],[Código_Actividad]]="","",'Formulario PPGR1'!#REF!)</f>
        <v/>
      </c>
      <c r="F519" s="343" t="str">
        <f>IF(Tabla1[[#This Row],[Código_Actividad]]="","",'Formulario PPGR1'!#REF!)</f>
        <v/>
      </c>
      <c r="G519" s="344"/>
      <c r="H519" s="345" t="str">
        <f>IFERROR(VLOOKUP(Tabla1[[#This Row],[Código_Actividad]],'Formulario PPGR2'!$C$9:$D$1048576,2,FALSE),"")</f>
        <v/>
      </c>
      <c r="I519" s="346" t="str">
        <f>IFERROR(VLOOKUP(Tabla1[[#This Row],[Código_Actividad]],Tabla2[[Código]:[Total de Acciones ]],15,FALSE),"")</f>
        <v/>
      </c>
      <c r="J519" s="347" t="s">
        <v>1910</v>
      </c>
      <c r="K519" s="348" t="s">
        <v>1902</v>
      </c>
      <c r="L519" s="349"/>
      <c r="M519" s="348" t="s">
        <v>1906</v>
      </c>
      <c r="N519" s="364">
        <v>0.04</v>
      </c>
      <c r="O519" s="199">
        <v>648</v>
      </c>
      <c r="P519" s="200">
        <f t="shared" si="10"/>
        <v>25.92</v>
      </c>
      <c r="Q519" s="351" t="s">
        <v>2114</v>
      </c>
      <c r="R519" s="347" t="s">
        <v>925</v>
      </c>
      <c r="S519" s="56"/>
      <c r="T519" s="56"/>
    </row>
    <row r="520" spans="2:20" x14ac:dyDescent="0.25">
      <c r="B520" s="343" t="str">
        <f>IF(Tabla1[[#This Row],[Código_Actividad]]="","",CONCATENATE(Tabla1[[#This Row],[POA]],".",Tabla1[[#This Row],[SRS]],".",Tabla1[[#This Row],[AREA]],".",Tabla1[[#This Row],[TIPO]]))</f>
        <v/>
      </c>
      <c r="C520" s="343" t="str">
        <f>IF(Tabla1[[#This Row],[Código_Actividad]]="","",'Formulario PPGR1'!#REF!)</f>
        <v/>
      </c>
      <c r="D520" s="343" t="str">
        <f>IF(Tabla1[[#This Row],[Código_Actividad]]="","",'Formulario PPGR1'!#REF!)</f>
        <v/>
      </c>
      <c r="E520" s="343" t="str">
        <f>IF(Tabla1[[#This Row],[Código_Actividad]]="","",'Formulario PPGR1'!#REF!)</f>
        <v/>
      </c>
      <c r="F520" s="343" t="str">
        <f>IF(Tabla1[[#This Row],[Código_Actividad]]="","",'Formulario PPGR1'!#REF!)</f>
        <v/>
      </c>
      <c r="G520" s="344"/>
      <c r="H520" s="345" t="str">
        <f>IFERROR(VLOOKUP(Tabla1[[#This Row],[Código_Actividad]],'Formulario PPGR2'!$C$9:$D$1048576,2,FALSE),"")</f>
        <v/>
      </c>
      <c r="I520" s="346" t="str">
        <f>IFERROR(VLOOKUP(Tabla1[[#This Row],[Código_Actividad]],Tabla2[[Código]:[Total de Acciones ]],15,FALSE),"")</f>
        <v/>
      </c>
      <c r="J520" s="347" t="s">
        <v>1916</v>
      </c>
      <c r="K520" s="348" t="s">
        <v>1902</v>
      </c>
      <c r="L520" s="349"/>
      <c r="M520" s="348" t="s">
        <v>1917</v>
      </c>
      <c r="N520" s="352">
        <v>0.2</v>
      </c>
      <c r="O520" s="199">
        <v>84</v>
      </c>
      <c r="P520" s="200">
        <f t="shared" si="10"/>
        <v>16.8</v>
      </c>
      <c r="Q520" s="351" t="s">
        <v>2117</v>
      </c>
      <c r="R520" s="347" t="s">
        <v>925</v>
      </c>
      <c r="S520" s="56"/>
      <c r="T520" s="56"/>
    </row>
    <row r="521" spans="2:20" x14ac:dyDescent="0.25">
      <c r="B521" s="343" t="str">
        <f>IF(Tabla1[[#This Row],[Código_Actividad]]="","",CONCATENATE(Tabla1[[#This Row],[POA]],".",Tabla1[[#This Row],[SRS]],".",Tabla1[[#This Row],[AREA]],".",Tabla1[[#This Row],[TIPO]]))</f>
        <v/>
      </c>
      <c r="C521" s="343" t="str">
        <f>IF(Tabla1[[#This Row],[Código_Actividad]]="","",'Formulario PPGR1'!#REF!)</f>
        <v/>
      </c>
      <c r="D521" s="343" t="str">
        <f>IF(Tabla1[[#This Row],[Código_Actividad]]="","",'Formulario PPGR1'!#REF!)</f>
        <v/>
      </c>
      <c r="E521" s="343" t="str">
        <f>IF(Tabla1[[#This Row],[Código_Actividad]]="","",'Formulario PPGR1'!#REF!)</f>
        <v/>
      </c>
      <c r="F521" s="343" t="str">
        <f>IF(Tabla1[[#This Row],[Código_Actividad]]="","",'Formulario PPGR1'!#REF!)</f>
        <v/>
      </c>
      <c r="G521" s="344"/>
      <c r="H521" s="345" t="str">
        <f>IFERROR(VLOOKUP(Tabla1[[#This Row],[Código_Actividad]],'Formulario PPGR2'!$C$9:$D$1048576,2,FALSE),"")</f>
        <v/>
      </c>
      <c r="I521" s="346" t="str">
        <f>IFERROR(VLOOKUP(Tabla1[[#This Row],[Código_Actividad]],Tabla2[[Código]:[Total de Acciones ]],15,FALSE),"")</f>
        <v/>
      </c>
      <c r="J521" s="347" t="s">
        <v>1996</v>
      </c>
      <c r="K521" s="348" t="s">
        <v>1902</v>
      </c>
      <c r="L521" s="349"/>
      <c r="M521" s="348" t="s">
        <v>592</v>
      </c>
      <c r="N521" s="195">
        <v>2</v>
      </c>
      <c r="O521" s="199">
        <v>7500</v>
      </c>
      <c r="P521" s="200">
        <f t="shared" si="10"/>
        <v>15000</v>
      </c>
      <c r="Q521" s="351" t="s">
        <v>2115</v>
      </c>
      <c r="R521" s="347" t="s">
        <v>925</v>
      </c>
      <c r="S521" s="56"/>
      <c r="T521" s="56"/>
    </row>
    <row r="522" spans="2:20" x14ac:dyDescent="0.25">
      <c r="B522" s="343" t="str">
        <f>IF(Tabla1[[#This Row],[Código_Actividad]]="","",CONCATENATE(Tabla1[[#This Row],[POA]],".",Tabla1[[#This Row],[SRS]],".",Tabla1[[#This Row],[AREA]],".",Tabla1[[#This Row],[TIPO]]))</f>
        <v/>
      </c>
      <c r="C522" s="343" t="str">
        <f>IF(Tabla1[[#This Row],[Código_Actividad]]="","",'Formulario PPGR1'!#REF!)</f>
        <v/>
      </c>
      <c r="D522" s="343" t="str">
        <f>IF(Tabla1[[#This Row],[Código_Actividad]]="","",'Formulario PPGR1'!#REF!)</f>
        <v/>
      </c>
      <c r="E522" s="343" t="str">
        <f>IF(Tabla1[[#This Row],[Código_Actividad]]="","",'Formulario PPGR1'!#REF!)</f>
        <v/>
      </c>
      <c r="F522" s="343" t="str">
        <f>IF(Tabla1[[#This Row],[Código_Actividad]]="","",'Formulario PPGR1'!#REF!)</f>
        <v/>
      </c>
      <c r="G522" s="344"/>
      <c r="H522" s="345" t="str">
        <f>IFERROR(VLOOKUP(Tabla1[[#This Row],[Código_Actividad]],'Formulario PPGR2'!$C$9:$D$1048576,2,FALSE),"")</f>
        <v/>
      </c>
      <c r="I522" s="346" t="str">
        <f>IFERROR(VLOOKUP(Tabla1[[#This Row],[Código_Actividad]],Tabla2[[Código]:[Total de Acciones ]],15,FALSE),"")</f>
        <v/>
      </c>
      <c r="J522" s="347"/>
      <c r="K522" s="348" t="str">
        <f>IFERROR(VLOOKUP($J522,LSIns!$B$5:$C$45,2,FALSE),"")</f>
        <v/>
      </c>
      <c r="L522" s="349"/>
      <c r="M522" s="348" t="str">
        <f>IFERROR(VLOOKUP($L522,#REF!,2,FALSE),"")</f>
        <v/>
      </c>
      <c r="N522" s="352"/>
      <c r="O522" s="199"/>
      <c r="P522" s="200">
        <f t="shared" si="10"/>
        <v>0</v>
      </c>
      <c r="Q522" s="351"/>
      <c r="R522" s="347"/>
      <c r="S522" s="56"/>
      <c r="T522" s="56"/>
    </row>
    <row r="523" spans="2:20" x14ac:dyDescent="0.25">
      <c r="B523" s="343" t="str">
        <f>IF(Tabla1[[#This Row],[Código_Actividad]]="","",CONCATENATE(Tabla1[[#This Row],[POA]],".",Tabla1[[#This Row],[SRS]],".",Tabla1[[#This Row],[AREA]],".",Tabla1[[#This Row],[TIPO]]))</f>
        <v/>
      </c>
      <c r="C523" s="343" t="str">
        <f>IF(Tabla1[[#This Row],[Código_Actividad]]="","",'Formulario PPGR1'!#REF!)</f>
        <v/>
      </c>
      <c r="D523" s="343" t="str">
        <f>IF(Tabla1[[#This Row],[Código_Actividad]]="","",'Formulario PPGR1'!#REF!)</f>
        <v/>
      </c>
      <c r="E523" s="343" t="str">
        <f>IF(Tabla1[[#This Row],[Código_Actividad]]="","",'Formulario PPGR1'!#REF!)</f>
        <v/>
      </c>
      <c r="F523" s="343" t="str">
        <f>IF(Tabla1[[#This Row],[Código_Actividad]]="","",'Formulario PPGR1'!#REF!)</f>
        <v/>
      </c>
      <c r="G523" s="344"/>
      <c r="H523" s="345" t="str">
        <f>IFERROR(VLOOKUP(Tabla1[[#This Row],[Código_Actividad]],'Formulario PPGR2'!$C$9:$D$1048576,2,FALSE),"")</f>
        <v/>
      </c>
      <c r="I523" s="346" t="str">
        <f>IFERROR(VLOOKUP(Tabla1[[#This Row],[Código_Actividad]],Tabla2[[Código]:[Total de Acciones ]],15,FALSE),"")</f>
        <v/>
      </c>
      <c r="J523" s="347"/>
      <c r="K523" s="348" t="str">
        <f>IFERROR(VLOOKUP($J523,LSIns!$B$5:$C$45,2,FALSE),"")</f>
        <v/>
      </c>
      <c r="L523" s="349"/>
      <c r="M523" s="348" t="str">
        <f>IFERROR(VLOOKUP($L523,#REF!,2,FALSE),"")</f>
        <v/>
      </c>
      <c r="N523" s="352"/>
      <c r="O523" s="199"/>
      <c r="P523" s="200">
        <f t="shared" si="10"/>
        <v>0</v>
      </c>
      <c r="Q523" s="351"/>
      <c r="R523" s="347"/>
      <c r="S523" s="56"/>
      <c r="T523" s="56"/>
    </row>
    <row r="524" spans="2:20" x14ac:dyDescent="0.25">
      <c r="B524" s="343" t="str">
        <f>IF(Tabla1[[#This Row],[Código_Actividad]]="","",CONCATENATE(Tabla1[[#This Row],[POA]],".",Tabla1[[#This Row],[SRS]],".",Tabla1[[#This Row],[AREA]],".",Tabla1[[#This Row],[TIPO]]))</f>
        <v/>
      </c>
      <c r="C524" s="343" t="str">
        <f>IF(Tabla1[[#This Row],[Código_Actividad]]="","",'Formulario PPGR1'!#REF!)</f>
        <v/>
      </c>
      <c r="D524" s="343" t="str">
        <f>IF(Tabla1[[#This Row],[Código_Actividad]]="","",'Formulario PPGR1'!#REF!)</f>
        <v/>
      </c>
      <c r="E524" s="343" t="str">
        <f>IF(Tabla1[[#This Row],[Código_Actividad]]="","",'Formulario PPGR1'!#REF!)</f>
        <v/>
      </c>
      <c r="F524" s="343" t="str">
        <f>IF(Tabla1[[#This Row],[Código_Actividad]]="","",'Formulario PPGR1'!#REF!)</f>
        <v/>
      </c>
      <c r="G524" s="344"/>
      <c r="H524" s="345" t="str">
        <f>IFERROR(VLOOKUP(Tabla1[[#This Row],[Código_Actividad]],'Formulario PPGR2'!$C$9:$D$1048576,2,FALSE),"")</f>
        <v/>
      </c>
      <c r="I524" s="346" t="str">
        <f>IFERROR(VLOOKUP(Tabla1[[#This Row],[Código_Actividad]],Tabla2[[Código]:[Total de Acciones ]],15,FALSE),"")</f>
        <v/>
      </c>
      <c r="J524" s="347"/>
      <c r="K524" s="348" t="str">
        <f>IFERROR(VLOOKUP($J524,LSIns!$B$5:$C$45,2,FALSE),"")</f>
        <v/>
      </c>
      <c r="L524" s="349"/>
      <c r="M524" s="348" t="str">
        <f>IFERROR(VLOOKUP($L524,#REF!,2,FALSE),"")</f>
        <v/>
      </c>
      <c r="N524" s="352"/>
      <c r="O524" s="199"/>
      <c r="P524" s="200">
        <f t="shared" si="10"/>
        <v>0</v>
      </c>
      <c r="Q524" s="351"/>
      <c r="R524" s="347"/>
      <c r="S524" s="56"/>
      <c r="T524" s="56"/>
    </row>
    <row r="525" spans="2:20" x14ac:dyDescent="0.25">
      <c r="B525" s="343" t="e">
        <f>IF(Tabla1[[#This Row],[Código_Actividad]]="","",CONCATENATE(Tabla1[[#This Row],[POA]],".",Tabla1[[#This Row],[SRS]],".",Tabla1[[#This Row],[AREA]],".",Tabla1[[#This Row],[TIPO]]))</f>
        <v>#REF!</v>
      </c>
      <c r="C525" s="343" t="e">
        <f>IF(Tabla1[[#This Row],[Código_Actividad]]="","",'Formulario PPGR1'!#REF!)</f>
        <v>#REF!</v>
      </c>
      <c r="D525" s="343" t="e">
        <f>IF(Tabla1[[#This Row],[Código_Actividad]]="","",'Formulario PPGR1'!#REF!)</f>
        <v>#REF!</v>
      </c>
      <c r="E525" s="343" t="e">
        <f>IF(Tabla1[[#This Row],[Código_Actividad]]="","",'Formulario PPGR1'!#REF!)</f>
        <v>#REF!</v>
      </c>
      <c r="F525" s="343" t="e">
        <f>IF(Tabla1[[#This Row],[Código_Actividad]]="","",'Formulario PPGR1'!#REF!)</f>
        <v>#REF!</v>
      </c>
      <c r="G525" s="344" t="s">
        <v>1478</v>
      </c>
      <c r="H525" s="345" t="str">
        <f>IFERROR(VLOOKUP(Tabla1[[#This Row],[Código_Actividad]],'Formulario PPGR2'!$C$9:$D$1048576,2,FALSE),"")</f>
        <v>Supervisión de la Captación y seguimiento a población sintomaticos respiratorios</v>
      </c>
      <c r="I525" s="346">
        <f>IFERROR(VLOOKUP(Tabla1[[#This Row],[Código_Actividad]],Tabla2[[Código]:[Total de Acciones ]],15,FALSE),"")</f>
        <v>24</v>
      </c>
      <c r="J525" s="347" t="s">
        <v>1894</v>
      </c>
      <c r="K525" s="348" t="s">
        <v>1902</v>
      </c>
      <c r="L525" s="349"/>
      <c r="M525" s="348" t="s">
        <v>1893</v>
      </c>
      <c r="N525" s="364">
        <v>0.3</v>
      </c>
      <c r="O525" s="199">
        <v>250</v>
      </c>
      <c r="P525" s="200">
        <f t="shared" si="10"/>
        <v>75</v>
      </c>
      <c r="Q525" s="351" t="s">
        <v>2114</v>
      </c>
      <c r="R525" s="347" t="s">
        <v>923</v>
      </c>
      <c r="S525" s="56"/>
      <c r="T525" s="56"/>
    </row>
    <row r="526" spans="2:20" x14ac:dyDescent="0.25">
      <c r="B526" s="343" t="str">
        <f>IF(Tabla1[[#This Row],[Código_Actividad]]="","",CONCATENATE(Tabla1[[#This Row],[POA]],".",Tabla1[[#This Row],[SRS]],".",Tabla1[[#This Row],[AREA]],".",Tabla1[[#This Row],[TIPO]]))</f>
        <v/>
      </c>
      <c r="C526" s="343" t="str">
        <f>IF(Tabla1[[#This Row],[Código_Actividad]]="","",'Formulario PPGR1'!#REF!)</f>
        <v/>
      </c>
      <c r="D526" s="343" t="str">
        <f>IF(Tabla1[[#This Row],[Código_Actividad]]="","",'Formulario PPGR1'!#REF!)</f>
        <v/>
      </c>
      <c r="E526" s="343" t="str">
        <f>IF(Tabla1[[#This Row],[Código_Actividad]]="","",'Formulario PPGR1'!#REF!)</f>
        <v/>
      </c>
      <c r="F526" s="343" t="str">
        <f>IF(Tabla1[[#This Row],[Código_Actividad]]="","",'Formulario PPGR1'!#REF!)</f>
        <v/>
      </c>
      <c r="G526" s="344"/>
      <c r="H526" s="345" t="str">
        <f>IFERROR(VLOOKUP(Tabla1[[#This Row],[Código_Actividad]],'Formulario PPGR2'!$C$9:$D$1048576,2,FALSE),"")</f>
        <v/>
      </c>
      <c r="I526" s="346" t="str">
        <f>IFERROR(VLOOKUP(Tabla1[[#This Row],[Código_Actividad]],Tabla2[[Código]:[Total de Acciones ]],15,FALSE),"")</f>
        <v/>
      </c>
      <c r="J526" s="347" t="s">
        <v>1910</v>
      </c>
      <c r="K526" s="348" t="s">
        <v>1902</v>
      </c>
      <c r="L526" s="349"/>
      <c r="M526" s="348" t="s">
        <v>1906</v>
      </c>
      <c r="N526" s="364">
        <v>0.3</v>
      </c>
      <c r="O526" s="199">
        <v>648</v>
      </c>
      <c r="P526" s="200">
        <f t="shared" si="10"/>
        <v>194.4</v>
      </c>
      <c r="Q526" s="351" t="s">
        <v>2114</v>
      </c>
      <c r="R526" s="347" t="s">
        <v>925</v>
      </c>
      <c r="S526" s="56"/>
      <c r="T526" s="56"/>
    </row>
    <row r="527" spans="2:20" x14ac:dyDescent="0.25">
      <c r="B527" s="343" t="str">
        <f>IF(Tabla1[[#This Row],[Código_Actividad]]="","",CONCATENATE(Tabla1[[#This Row],[POA]],".",Tabla1[[#This Row],[SRS]],".",Tabla1[[#This Row],[AREA]],".",Tabla1[[#This Row],[TIPO]]))</f>
        <v/>
      </c>
      <c r="C527" s="343" t="str">
        <f>IF(Tabla1[[#This Row],[Código_Actividad]]="","",'Formulario PPGR1'!#REF!)</f>
        <v/>
      </c>
      <c r="D527" s="343" t="str">
        <f>IF(Tabla1[[#This Row],[Código_Actividad]]="","",'Formulario PPGR1'!#REF!)</f>
        <v/>
      </c>
      <c r="E527" s="343" t="str">
        <f>IF(Tabla1[[#This Row],[Código_Actividad]]="","",'Formulario PPGR1'!#REF!)</f>
        <v/>
      </c>
      <c r="F527" s="343" t="str">
        <f>IF(Tabla1[[#This Row],[Código_Actividad]]="","",'Formulario PPGR1'!#REF!)</f>
        <v/>
      </c>
      <c r="G527" s="344"/>
      <c r="H527" s="345" t="str">
        <f>IFERROR(VLOOKUP(Tabla1[[#This Row],[Código_Actividad]],'Formulario PPGR2'!$C$9:$D$1048576,2,FALSE),"")</f>
        <v/>
      </c>
      <c r="I527" s="346" t="str">
        <f>IFERROR(VLOOKUP(Tabla1[[#This Row],[Código_Actividad]],Tabla2[[Código]:[Total de Acciones ]],15,FALSE),"")</f>
        <v/>
      </c>
      <c r="J527" s="347" t="s">
        <v>1916</v>
      </c>
      <c r="K527" s="348" t="s">
        <v>1902</v>
      </c>
      <c r="L527" s="349"/>
      <c r="M527" s="348" t="s">
        <v>1917</v>
      </c>
      <c r="N527" s="195">
        <v>2</v>
      </c>
      <c r="O527" s="199">
        <v>84</v>
      </c>
      <c r="P527" s="200">
        <f t="shared" si="10"/>
        <v>168</v>
      </c>
      <c r="Q527" s="351" t="s">
        <v>2117</v>
      </c>
      <c r="R527" s="347" t="s">
        <v>925</v>
      </c>
      <c r="S527" s="56"/>
      <c r="T527" s="56"/>
    </row>
    <row r="528" spans="2:20" x14ac:dyDescent="0.25">
      <c r="B528" s="343" t="str">
        <f>IF(Tabla1[[#This Row],[Código_Actividad]]="","",CONCATENATE(Tabla1[[#This Row],[POA]],".",Tabla1[[#This Row],[SRS]],".",Tabla1[[#This Row],[AREA]],".",Tabla1[[#This Row],[TIPO]]))</f>
        <v/>
      </c>
      <c r="C528" s="343" t="str">
        <f>IF(Tabla1[[#This Row],[Código_Actividad]]="","",'Formulario PPGR1'!#REF!)</f>
        <v/>
      </c>
      <c r="D528" s="343" t="str">
        <f>IF(Tabla1[[#This Row],[Código_Actividad]]="","",'Formulario PPGR1'!#REF!)</f>
        <v/>
      </c>
      <c r="E528" s="343" t="str">
        <f>IF(Tabla1[[#This Row],[Código_Actividad]]="","",'Formulario PPGR1'!#REF!)</f>
        <v/>
      </c>
      <c r="F528" s="343" t="str">
        <f>IF(Tabla1[[#This Row],[Código_Actividad]]="","",'Formulario PPGR1'!#REF!)</f>
        <v/>
      </c>
      <c r="G528" s="344"/>
      <c r="H528" s="345" t="str">
        <f>IFERROR(VLOOKUP(Tabla1[[#This Row],[Código_Actividad]],'Formulario PPGR2'!$C$9:$D$1048576,2,FALSE),"")</f>
        <v/>
      </c>
      <c r="I528" s="346" t="str">
        <f>IFERROR(VLOOKUP(Tabla1[[#This Row],[Código_Actividad]],Tabla2[[Código]:[Total de Acciones ]],15,FALSE),"")</f>
        <v/>
      </c>
      <c r="J528" s="347" t="s">
        <v>1908</v>
      </c>
      <c r="K528" s="348" t="s">
        <v>1902</v>
      </c>
      <c r="L528" s="349"/>
      <c r="M528" s="348" t="s">
        <v>1915</v>
      </c>
      <c r="N528" s="195">
        <v>30</v>
      </c>
      <c r="O528" s="199">
        <v>230</v>
      </c>
      <c r="P528" s="200">
        <f t="shared" si="10"/>
        <v>6900</v>
      </c>
      <c r="Q528" s="351" t="s">
        <v>2116</v>
      </c>
      <c r="R528" s="347" t="s">
        <v>925</v>
      </c>
      <c r="S528" s="56"/>
      <c r="T528" s="56"/>
    </row>
    <row r="529" spans="2:20" x14ac:dyDescent="0.25">
      <c r="B529" s="343" t="str">
        <f>IF(Tabla1[[#This Row],[Código_Actividad]]="","",CONCATENATE(Tabla1[[#This Row],[POA]],".",Tabla1[[#This Row],[SRS]],".",Tabla1[[#This Row],[AREA]],".",Tabla1[[#This Row],[TIPO]]))</f>
        <v/>
      </c>
      <c r="C529" s="343" t="str">
        <f>IF(Tabla1[[#This Row],[Código_Actividad]]="","",'Formulario PPGR1'!#REF!)</f>
        <v/>
      </c>
      <c r="D529" s="343" t="str">
        <f>IF(Tabla1[[#This Row],[Código_Actividad]]="","",'Formulario PPGR1'!#REF!)</f>
        <v/>
      </c>
      <c r="E529" s="343" t="str">
        <f>IF(Tabla1[[#This Row],[Código_Actividad]]="","",'Formulario PPGR1'!#REF!)</f>
        <v/>
      </c>
      <c r="F529" s="343" t="str">
        <f>IF(Tabla1[[#This Row],[Código_Actividad]]="","",'Formulario PPGR1'!#REF!)</f>
        <v/>
      </c>
      <c r="G529" s="344"/>
      <c r="H529" s="357" t="str">
        <f>IFERROR(VLOOKUP(Tabla1[[#This Row],[Código_Actividad]],'Formulario PPGR2'!$C$9:$D$1048576,2,FALSE),"")</f>
        <v/>
      </c>
      <c r="I529" s="346" t="str">
        <f>IFERROR(VLOOKUP(Tabla1[[#This Row],[Código_Actividad]],Tabla2[[Código]:[Total de Acciones ]],15,FALSE),"")</f>
        <v/>
      </c>
      <c r="J529" s="347"/>
      <c r="K529" s="348" t="str">
        <f>IFERROR(VLOOKUP($J529,LSIns!$B$5:$C$45,2,FALSE),"")</f>
        <v/>
      </c>
      <c r="L529" s="349"/>
      <c r="M529" s="348" t="str">
        <f>IFERROR(VLOOKUP($L529,#REF!,2,FALSE),"")</f>
        <v/>
      </c>
      <c r="N529" s="352"/>
      <c r="O529" s="199"/>
      <c r="P529" s="200">
        <f t="shared" ref="P529:P585" si="11">+N529*O529</f>
        <v>0</v>
      </c>
      <c r="Q529" s="351"/>
      <c r="R529" s="347"/>
      <c r="S529" s="56"/>
      <c r="T529" s="56"/>
    </row>
    <row r="530" spans="2:20" ht="25.5" x14ac:dyDescent="0.25">
      <c r="B530" s="343" t="e">
        <f>IF(Tabla1[[#This Row],[Código_Actividad]]="","",CONCATENATE(Tabla1[[#This Row],[POA]],".",Tabla1[[#This Row],[SRS]],".",Tabla1[[#This Row],[AREA]],".",Tabla1[[#This Row],[TIPO]]))</f>
        <v>#REF!</v>
      </c>
      <c r="C530" s="343" t="e">
        <f>IF(Tabla1[[#This Row],[Código_Actividad]]="","",'Formulario PPGR1'!#REF!)</f>
        <v>#REF!</v>
      </c>
      <c r="D530" s="343" t="e">
        <f>IF(Tabla1[[#This Row],[Código_Actividad]]="","",'Formulario PPGR1'!#REF!)</f>
        <v>#REF!</v>
      </c>
      <c r="E530" s="343" t="e">
        <f>IF(Tabla1[[#This Row],[Código_Actividad]]="","",'Formulario PPGR1'!#REF!)</f>
        <v>#REF!</v>
      </c>
      <c r="F530" s="343" t="e">
        <f>IF(Tabla1[[#This Row],[Código_Actividad]]="","",'Formulario PPGR1'!#REF!)</f>
        <v>#REF!</v>
      </c>
      <c r="G530" s="344" t="s">
        <v>1479</v>
      </c>
      <c r="H530" s="357" t="str">
        <f>IFERROR(VLOOKUP(Tabla1[[#This Row],[Código_Actividad]],'Formulario PPGR2'!$C$9:$D$1048576,2,FALSE),"")</f>
        <v>Seguimiento a los equipos de la UNAP para  la captaciòn y seguimiento de grupos priorizados: Menores de 5 años, Embarazadas y Adultos Mayores</v>
      </c>
      <c r="I530" s="346">
        <f>IFERROR(VLOOKUP(Tabla1[[#This Row],[Código_Actividad]],Tabla2[[Código]:[Total de Acciones ]],15,FALSE),"")</f>
        <v>24</v>
      </c>
      <c r="J530" s="347" t="s">
        <v>1894</v>
      </c>
      <c r="K530" s="348" t="s">
        <v>1902</v>
      </c>
      <c r="L530" s="349"/>
      <c r="M530" s="348" t="s">
        <v>1893</v>
      </c>
      <c r="N530" s="364">
        <v>0.24</v>
      </c>
      <c r="O530" s="199">
        <v>250</v>
      </c>
      <c r="P530" s="200">
        <f t="shared" si="11"/>
        <v>60</v>
      </c>
      <c r="Q530" s="351" t="s">
        <v>2114</v>
      </c>
      <c r="R530" s="347" t="s">
        <v>923</v>
      </c>
      <c r="S530" s="56"/>
      <c r="T530" s="56"/>
    </row>
    <row r="531" spans="2:20" x14ac:dyDescent="0.25">
      <c r="B531" s="343" t="str">
        <f>IF(Tabla1[[#This Row],[Código_Actividad]]="","",CONCATENATE(Tabla1[[#This Row],[POA]],".",Tabla1[[#This Row],[SRS]],".",Tabla1[[#This Row],[AREA]],".",Tabla1[[#This Row],[TIPO]]))</f>
        <v/>
      </c>
      <c r="C531" s="343" t="str">
        <f>IF(Tabla1[[#This Row],[Código_Actividad]]="","",'Formulario PPGR1'!#REF!)</f>
        <v/>
      </c>
      <c r="D531" s="343" t="str">
        <f>IF(Tabla1[[#This Row],[Código_Actividad]]="","",'Formulario PPGR1'!#REF!)</f>
        <v/>
      </c>
      <c r="E531" s="343" t="str">
        <f>IF(Tabla1[[#This Row],[Código_Actividad]]="","",'Formulario PPGR1'!#REF!)</f>
        <v/>
      </c>
      <c r="F531" s="343" t="str">
        <f>IF(Tabla1[[#This Row],[Código_Actividad]]="","",'Formulario PPGR1'!#REF!)</f>
        <v/>
      </c>
      <c r="G531" s="344"/>
      <c r="H531" s="345" t="str">
        <f>IFERROR(VLOOKUP(Tabla1[[#This Row],[Código_Actividad]],'Formulario PPGR2'!$C$9:$D$1048576,2,FALSE),"")</f>
        <v/>
      </c>
      <c r="I531" s="346" t="str">
        <f>IFERROR(VLOOKUP(Tabla1[[#This Row],[Código_Actividad]],Tabla2[[Código]:[Total de Acciones ]],15,FALSE),"")</f>
        <v/>
      </c>
      <c r="J531" s="347" t="s">
        <v>1910</v>
      </c>
      <c r="K531" s="348" t="s">
        <v>1902</v>
      </c>
      <c r="L531" s="349"/>
      <c r="M531" s="348" t="s">
        <v>1906</v>
      </c>
      <c r="N531" s="364">
        <v>0.24</v>
      </c>
      <c r="O531" s="199">
        <v>648</v>
      </c>
      <c r="P531" s="200">
        <f t="shared" si="11"/>
        <v>155.51999999999998</v>
      </c>
      <c r="Q531" s="351" t="s">
        <v>2114</v>
      </c>
      <c r="R531" s="347" t="s">
        <v>925</v>
      </c>
      <c r="S531" s="56"/>
      <c r="T531" s="56"/>
    </row>
    <row r="532" spans="2:20" x14ac:dyDescent="0.25">
      <c r="B532" s="343" t="str">
        <f>IF(Tabla1[[#This Row],[Código_Actividad]]="","",CONCATENATE(Tabla1[[#This Row],[POA]],".",Tabla1[[#This Row],[SRS]],".",Tabla1[[#This Row],[AREA]],".",Tabla1[[#This Row],[TIPO]]))</f>
        <v/>
      </c>
      <c r="C532" s="343" t="str">
        <f>IF(Tabla1[[#This Row],[Código_Actividad]]="","",'Formulario PPGR1'!#REF!)</f>
        <v/>
      </c>
      <c r="D532" s="343" t="str">
        <f>IF(Tabla1[[#This Row],[Código_Actividad]]="","",'Formulario PPGR1'!#REF!)</f>
        <v/>
      </c>
      <c r="E532" s="343" t="str">
        <f>IF(Tabla1[[#This Row],[Código_Actividad]]="","",'Formulario PPGR1'!#REF!)</f>
        <v/>
      </c>
      <c r="F532" s="343" t="str">
        <f>IF(Tabla1[[#This Row],[Código_Actividad]]="","",'Formulario PPGR1'!#REF!)</f>
        <v/>
      </c>
      <c r="G532" s="344"/>
      <c r="H532" s="345" t="str">
        <f>IFERROR(VLOOKUP(Tabla1[[#This Row],[Código_Actividad]],'Formulario PPGR2'!$C$9:$D$1048576,2,FALSE),"")</f>
        <v/>
      </c>
      <c r="I532" s="346" t="str">
        <f>IFERROR(VLOOKUP(Tabla1[[#This Row],[Código_Actividad]],Tabla2[[Código]:[Total de Acciones ]],15,FALSE),"")</f>
        <v/>
      </c>
      <c r="J532" s="347" t="s">
        <v>1916</v>
      </c>
      <c r="K532" s="348" t="s">
        <v>1902</v>
      </c>
      <c r="L532" s="349"/>
      <c r="M532" s="348" t="s">
        <v>1917</v>
      </c>
      <c r="N532" s="195">
        <v>2</v>
      </c>
      <c r="O532" s="199">
        <v>84</v>
      </c>
      <c r="P532" s="200">
        <f t="shared" si="11"/>
        <v>168</v>
      </c>
      <c r="Q532" s="351" t="s">
        <v>2117</v>
      </c>
      <c r="R532" s="347" t="s">
        <v>925</v>
      </c>
      <c r="S532" s="56"/>
      <c r="T532" s="56"/>
    </row>
    <row r="533" spans="2:20" x14ac:dyDescent="0.25">
      <c r="B533" s="343" t="str">
        <f>IF(Tabla1[[#This Row],[Código_Actividad]]="","",CONCATENATE(Tabla1[[#This Row],[POA]],".",Tabla1[[#This Row],[SRS]],".",Tabla1[[#This Row],[AREA]],".",Tabla1[[#This Row],[TIPO]]))</f>
        <v/>
      </c>
      <c r="C533" s="343" t="str">
        <f>IF(Tabla1[[#This Row],[Código_Actividad]]="","",'Formulario PPGR1'!#REF!)</f>
        <v/>
      </c>
      <c r="D533" s="343" t="str">
        <f>IF(Tabla1[[#This Row],[Código_Actividad]]="","",'Formulario PPGR1'!#REF!)</f>
        <v/>
      </c>
      <c r="E533" s="343" t="str">
        <f>IF(Tabla1[[#This Row],[Código_Actividad]]="","",'Formulario PPGR1'!#REF!)</f>
        <v/>
      </c>
      <c r="F533" s="343" t="str">
        <f>IF(Tabla1[[#This Row],[Código_Actividad]]="","",'Formulario PPGR1'!#REF!)</f>
        <v/>
      </c>
      <c r="G533" s="344"/>
      <c r="H533" s="345" t="str">
        <f>IFERROR(VLOOKUP(Tabla1[[#This Row],[Código_Actividad]],'Formulario PPGR2'!$C$9:$D$1048576,2,FALSE),"")</f>
        <v/>
      </c>
      <c r="I533" s="346" t="str">
        <f>IFERROR(VLOOKUP(Tabla1[[#This Row],[Código_Actividad]],Tabla2[[Código]:[Total de Acciones ]],15,FALSE),"")</f>
        <v/>
      </c>
      <c r="J533" s="347" t="s">
        <v>1908</v>
      </c>
      <c r="K533" s="348" t="s">
        <v>1902</v>
      </c>
      <c r="L533" s="349"/>
      <c r="M533" s="348" t="s">
        <v>1915</v>
      </c>
      <c r="N533" s="195">
        <v>30</v>
      </c>
      <c r="O533" s="199">
        <v>230</v>
      </c>
      <c r="P533" s="200">
        <f t="shared" si="11"/>
        <v>6900</v>
      </c>
      <c r="Q533" s="351" t="s">
        <v>2116</v>
      </c>
      <c r="R533" s="347" t="s">
        <v>925</v>
      </c>
      <c r="S533" s="56"/>
      <c r="T533" s="56"/>
    </row>
    <row r="534" spans="2:20" x14ac:dyDescent="0.25">
      <c r="B534" s="343" t="str">
        <f>IF(Tabla1[[#This Row],[Código_Actividad]]="","",CONCATENATE(Tabla1[[#This Row],[POA]],".",Tabla1[[#This Row],[SRS]],".",Tabla1[[#This Row],[AREA]],".",Tabla1[[#This Row],[TIPO]]))</f>
        <v/>
      </c>
      <c r="C534" s="343" t="str">
        <f>IF(Tabla1[[#This Row],[Código_Actividad]]="","",'Formulario PPGR1'!#REF!)</f>
        <v/>
      </c>
      <c r="D534" s="343" t="str">
        <f>IF(Tabla1[[#This Row],[Código_Actividad]]="","",'Formulario PPGR1'!#REF!)</f>
        <v/>
      </c>
      <c r="E534" s="343" t="str">
        <f>IF(Tabla1[[#This Row],[Código_Actividad]]="","",'Formulario PPGR1'!#REF!)</f>
        <v/>
      </c>
      <c r="F534" s="343" t="str">
        <f>IF(Tabla1[[#This Row],[Código_Actividad]]="","",'Formulario PPGR1'!#REF!)</f>
        <v/>
      </c>
      <c r="G534" s="344"/>
      <c r="H534" s="345" t="str">
        <f>IFERROR(VLOOKUP(Tabla1[[#This Row],[Código_Actividad]],'Formulario PPGR2'!$C$9:$D$1048576,2,FALSE),"")</f>
        <v/>
      </c>
      <c r="I534" s="346" t="str">
        <f>IFERROR(VLOOKUP(Tabla1[[#This Row],[Código_Actividad]],Tabla2[[Código]:[Total de Acciones ]],15,FALSE),"")</f>
        <v/>
      </c>
      <c r="J534" s="347"/>
      <c r="K534" s="348" t="str">
        <f>IFERROR(VLOOKUP($J534,LSIns!$B$5:$C$45,2,FALSE),"")</f>
        <v/>
      </c>
      <c r="L534" s="349"/>
      <c r="M534" s="348" t="str">
        <f>IFERROR(VLOOKUP($L534,#REF!,2,FALSE),"")</f>
        <v/>
      </c>
      <c r="N534" s="352"/>
      <c r="O534" s="199"/>
      <c r="P534" s="200">
        <f t="shared" si="11"/>
        <v>0</v>
      </c>
      <c r="Q534" s="351"/>
      <c r="R534" s="347"/>
      <c r="S534" s="56"/>
      <c r="T534" s="56"/>
    </row>
    <row r="535" spans="2:20" x14ac:dyDescent="0.25">
      <c r="B535" s="343" t="e">
        <f>IF(Tabla1[[#This Row],[Código_Actividad]]="","",CONCATENATE(Tabla1[[#This Row],[POA]],".",Tabla1[[#This Row],[SRS]],".",Tabla1[[#This Row],[AREA]],".",Tabla1[[#This Row],[TIPO]]))</f>
        <v>#REF!</v>
      </c>
      <c r="C535" s="343" t="e">
        <f>IF(Tabla1[[#This Row],[Código_Actividad]]="","",'Formulario PPGR1'!#REF!)</f>
        <v>#REF!</v>
      </c>
      <c r="D535" s="343" t="e">
        <f>IF(Tabla1[[#This Row],[Código_Actividad]]="","",'Formulario PPGR1'!#REF!)</f>
        <v>#REF!</v>
      </c>
      <c r="E535" s="343" t="e">
        <f>IF(Tabla1[[#This Row],[Código_Actividad]]="","",'Formulario PPGR1'!#REF!)</f>
        <v>#REF!</v>
      </c>
      <c r="F535" s="343" t="e">
        <f>IF(Tabla1[[#This Row],[Código_Actividad]]="","",'Formulario PPGR1'!#REF!)</f>
        <v>#REF!</v>
      </c>
      <c r="G535" s="344" t="s">
        <v>1480</v>
      </c>
      <c r="H535" s="345" t="str">
        <f>IFERROR(VLOOKUP(Tabla1[[#This Row],[Código_Actividad]],'Formulario PPGR2'!$C$9:$D$1048576,2,FALSE),"")</f>
        <v>Seguimiento a la captación de Embarazadas y puerperas según guias y protocolos</v>
      </c>
      <c r="I535" s="346">
        <f>IFERROR(VLOOKUP(Tabla1[[#This Row],[Código_Actividad]],Tabla2[[Código]:[Total de Acciones ]],15,FALSE),"")</f>
        <v>24</v>
      </c>
      <c r="J535" s="347" t="s">
        <v>1894</v>
      </c>
      <c r="K535" s="348" t="s">
        <v>1902</v>
      </c>
      <c r="L535" s="349"/>
      <c r="M535" s="348" t="s">
        <v>1893</v>
      </c>
      <c r="N535" s="364">
        <v>0.24</v>
      </c>
      <c r="O535" s="199">
        <v>250</v>
      </c>
      <c r="P535" s="200">
        <f t="shared" si="11"/>
        <v>60</v>
      </c>
      <c r="Q535" s="351" t="s">
        <v>2114</v>
      </c>
      <c r="R535" s="347" t="s">
        <v>923</v>
      </c>
      <c r="S535" s="56"/>
      <c r="T535" s="56"/>
    </row>
    <row r="536" spans="2:20" x14ac:dyDescent="0.25">
      <c r="B536" s="343" t="str">
        <f>IF(Tabla1[[#This Row],[Código_Actividad]]="","",CONCATENATE(Tabla1[[#This Row],[POA]],".",Tabla1[[#This Row],[SRS]],".",Tabla1[[#This Row],[AREA]],".",Tabla1[[#This Row],[TIPO]]))</f>
        <v/>
      </c>
      <c r="C536" s="343" t="str">
        <f>IF(Tabla1[[#This Row],[Código_Actividad]]="","",'Formulario PPGR1'!#REF!)</f>
        <v/>
      </c>
      <c r="D536" s="343" t="str">
        <f>IF(Tabla1[[#This Row],[Código_Actividad]]="","",'Formulario PPGR1'!#REF!)</f>
        <v/>
      </c>
      <c r="E536" s="343" t="str">
        <f>IF(Tabla1[[#This Row],[Código_Actividad]]="","",'Formulario PPGR1'!#REF!)</f>
        <v/>
      </c>
      <c r="F536" s="343" t="str">
        <f>IF(Tabla1[[#This Row],[Código_Actividad]]="","",'Formulario PPGR1'!#REF!)</f>
        <v/>
      </c>
      <c r="G536" s="344"/>
      <c r="H536" s="345" t="str">
        <f>IFERROR(VLOOKUP(Tabla1[[#This Row],[Código_Actividad]],'Formulario PPGR2'!$C$9:$D$1048576,2,FALSE),"")</f>
        <v/>
      </c>
      <c r="I536" s="346" t="str">
        <f>IFERROR(VLOOKUP(Tabla1[[#This Row],[Código_Actividad]],Tabla2[[Código]:[Total de Acciones ]],15,FALSE),"")</f>
        <v/>
      </c>
      <c r="J536" s="347" t="s">
        <v>1910</v>
      </c>
      <c r="K536" s="348" t="s">
        <v>1902</v>
      </c>
      <c r="L536" s="349"/>
      <c r="M536" s="348" t="s">
        <v>1906</v>
      </c>
      <c r="N536" s="364">
        <v>0.24</v>
      </c>
      <c r="O536" s="199">
        <v>648</v>
      </c>
      <c r="P536" s="200">
        <f t="shared" si="11"/>
        <v>155.51999999999998</v>
      </c>
      <c r="Q536" s="351" t="s">
        <v>2114</v>
      </c>
      <c r="R536" s="347" t="s">
        <v>925</v>
      </c>
      <c r="S536" s="56"/>
      <c r="T536" s="56"/>
    </row>
    <row r="537" spans="2:20" x14ac:dyDescent="0.25">
      <c r="B537" s="343" t="str">
        <f>IF(Tabla1[[#This Row],[Código_Actividad]]="","",CONCATENATE(Tabla1[[#This Row],[POA]],".",Tabla1[[#This Row],[SRS]],".",Tabla1[[#This Row],[AREA]],".",Tabla1[[#This Row],[TIPO]]))</f>
        <v/>
      </c>
      <c r="C537" s="343" t="str">
        <f>IF(Tabla1[[#This Row],[Código_Actividad]]="","",'Formulario PPGR1'!#REF!)</f>
        <v/>
      </c>
      <c r="D537" s="343" t="str">
        <f>IF(Tabla1[[#This Row],[Código_Actividad]]="","",'Formulario PPGR1'!#REF!)</f>
        <v/>
      </c>
      <c r="E537" s="343" t="str">
        <f>IF(Tabla1[[#This Row],[Código_Actividad]]="","",'Formulario PPGR1'!#REF!)</f>
        <v/>
      </c>
      <c r="F537" s="343" t="str">
        <f>IF(Tabla1[[#This Row],[Código_Actividad]]="","",'Formulario PPGR1'!#REF!)</f>
        <v/>
      </c>
      <c r="G537" s="344"/>
      <c r="H537" s="345" t="str">
        <f>IFERROR(VLOOKUP(Tabla1[[#This Row],[Código_Actividad]],'Formulario PPGR2'!$C$9:$D$1048576,2,FALSE),"")</f>
        <v/>
      </c>
      <c r="I537" s="346" t="str">
        <f>IFERROR(VLOOKUP(Tabla1[[#This Row],[Código_Actividad]],Tabla2[[Código]:[Total de Acciones ]],15,FALSE),"")</f>
        <v/>
      </c>
      <c r="J537" s="347" t="s">
        <v>1916</v>
      </c>
      <c r="K537" s="348" t="s">
        <v>1902</v>
      </c>
      <c r="L537" s="349"/>
      <c r="M537" s="348" t="s">
        <v>1917</v>
      </c>
      <c r="N537" s="195">
        <v>2</v>
      </c>
      <c r="O537" s="199">
        <v>84</v>
      </c>
      <c r="P537" s="200">
        <f t="shared" si="11"/>
        <v>168</v>
      </c>
      <c r="Q537" s="351" t="s">
        <v>2117</v>
      </c>
      <c r="R537" s="347" t="s">
        <v>925</v>
      </c>
      <c r="S537" s="56"/>
      <c r="T537" s="56"/>
    </row>
    <row r="538" spans="2:20" x14ac:dyDescent="0.25">
      <c r="B538" s="343" t="str">
        <f>IF(Tabla1[[#This Row],[Código_Actividad]]="","",CONCATENATE(Tabla1[[#This Row],[POA]],".",Tabla1[[#This Row],[SRS]],".",Tabla1[[#This Row],[AREA]],".",Tabla1[[#This Row],[TIPO]]))</f>
        <v/>
      </c>
      <c r="C538" s="343" t="str">
        <f>IF(Tabla1[[#This Row],[Código_Actividad]]="","",'Formulario PPGR1'!#REF!)</f>
        <v/>
      </c>
      <c r="D538" s="343" t="str">
        <f>IF(Tabla1[[#This Row],[Código_Actividad]]="","",'Formulario PPGR1'!#REF!)</f>
        <v/>
      </c>
      <c r="E538" s="343" t="str">
        <f>IF(Tabla1[[#This Row],[Código_Actividad]]="","",'Formulario PPGR1'!#REF!)</f>
        <v/>
      </c>
      <c r="F538" s="343" t="str">
        <f>IF(Tabla1[[#This Row],[Código_Actividad]]="","",'Formulario PPGR1'!#REF!)</f>
        <v/>
      </c>
      <c r="G538" s="344"/>
      <c r="H538" s="345" t="str">
        <f>IFERROR(VLOOKUP(Tabla1[[#This Row],[Código_Actividad]],'Formulario PPGR2'!$C$9:$D$1048576,2,FALSE),"")</f>
        <v/>
      </c>
      <c r="I538" s="346" t="str">
        <f>IFERROR(VLOOKUP(Tabla1[[#This Row],[Código_Actividad]],Tabla2[[Código]:[Total de Acciones ]],15,FALSE),"")</f>
        <v/>
      </c>
      <c r="J538" s="347" t="s">
        <v>1908</v>
      </c>
      <c r="K538" s="348" t="s">
        <v>1902</v>
      </c>
      <c r="L538" s="349"/>
      <c r="M538" s="348" t="s">
        <v>1915</v>
      </c>
      <c r="N538" s="195">
        <v>30</v>
      </c>
      <c r="O538" s="199">
        <v>230</v>
      </c>
      <c r="P538" s="200">
        <f t="shared" si="11"/>
        <v>6900</v>
      </c>
      <c r="Q538" s="351" t="s">
        <v>2116</v>
      </c>
      <c r="R538" s="347" t="s">
        <v>925</v>
      </c>
      <c r="S538" s="56"/>
      <c r="T538" s="56"/>
    </row>
    <row r="539" spans="2:20" x14ac:dyDescent="0.25">
      <c r="B539" s="343" t="str">
        <f>IF(Tabla1[[#This Row],[Código_Actividad]]="","",CONCATENATE(Tabla1[[#This Row],[POA]],".",Tabla1[[#This Row],[SRS]],".",Tabla1[[#This Row],[AREA]],".",Tabla1[[#This Row],[TIPO]]))</f>
        <v/>
      </c>
      <c r="C539" s="343" t="str">
        <f>IF(Tabla1[[#This Row],[Código_Actividad]]="","",'Formulario PPGR1'!#REF!)</f>
        <v/>
      </c>
      <c r="D539" s="343" t="str">
        <f>IF(Tabla1[[#This Row],[Código_Actividad]]="","",'Formulario PPGR1'!#REF!)</f>
        <v/>
      </c>
      <c r="E539" s="343" t="str">
        <f>IF(Tabla1[[#This Row],[Código_Actividad]]="","",'Formulario PPGR1'!#REF!)</f>
        <v/>
      </c>
      <c r="F539" s="343" t="str">
        <f>IF(Tabla1[[#This Row],[Código_Actividad]]="","",'Formulario PPGR1'!#REF!)</f>
        <v/>
      </c>
      <c r="G539" s="344"/>
      <c r="H539" s="345" t="str">
        <f>IFERROR(VLOOKUP(Tabla1[[#This Row],[Código_Actividad]],'Formulario PPGR2'!$C$9:$D$1048576,2,FALSE),"")</f>
        <v/>
      </c>
      <c r="I539" s="346" t="str">
        <f>IFERROR(VLOOKUP(Tabla1[[#This Row],[Código_Actividad]],Tabla2[[Código]:[Total de Acciones ]],15,FALSE),"")</f>
        <v/>
      </c>
      <c r="J539" s="347"/>
      <c r="K539" s="348" t="str">
        <f>IFERROR(VLOOKUP($J539,LSIns!$B$5:$C$45,2,FALSE),"")</f>
        <v/>
      </c>
      <c r="L539" s="349"/>
      <c r="M539" s="348" t="str">
        <f>IFERROR(VLOOKUP($L539,#REF!,2,FALSE),"")</f>
        <v/>
      </c>
      <c r="N539" s="352"/>
      <c r="O539" s="199"/>
      <c r="P539" s="200">
        <f t="shared" si="11"/>
        <v>0</v>
      </c>
      <c r="Q539" s="351"/>
      <c r="R539" s="347"/>
      <c r="S539" s="56"/>
      <c r="T539" s="56"/>
    </row>
    <row r="540" spans="2:20" x14ac:dyDescent="0.25">
      <c r="B540" s="343" t="e">
        <f>IF(Tabla1[[#This Row],[Código_Actividad]]="","",CONCATENATE(Tabla1[[#This Row],[POA]],".",Tabla1[[#This Row],[SRS]],".",Tabla1[[#This Row],[AREA]],".",Tabla1[[#This Row],[TIPO]]))</f>
        <v>#REF!</v>
      </c>
      <c r="C540" s="343" t="e">
        <f>IF(Tabla1[[#This Row],[Código_Actividad]]="","",'Formulario PPGR1'!#REF!)</f>
        <v>#REF!</v>
      </c>
      <c r="D540" s="343" t="e">
        <f>IF(Tabla1[[#This Row],[Código_Actividad]]="","",'Formulario PPGR1'!#REF!)</f>
        <v>#REF!</v>
      </c>
      <c r="E540" s="343" t="e">
        <f>IF(Tabla1[[#This Row],[Código_Actividad]]="","",'Formulario PPGR1'!#REF!)</f>
        <v>#REF!</v>
      </c>
      <c r="F540" s="343" t="e">
        <f>IF(Tabla1[[#This Row],[Código_Actividad]]="","",'Formulario PPGR1'!#REF!)</f>
        <v>#REF!</v>
      </c>
      <c r="G540" s="344" t="s">
        <v>1481</v>
      </c>
      <c r="H540" s="345" t="str">
        <f>IFERROR(VLOOKUP(Tabla1[[#This Row],[Código_Actividad]],'Formulario PPGR2'!$C$9:$D$1048576,2,FALSE),"")</f>
        <v>Sesiones de trabajo con cordinadores de zona para Levantamiento de perfil epidemiologico de poblacion asignada</v>
      </c>
      <c r="I540" s="346">
        <f>IFERROR(VLOOKUP(Tabla1[[#This Row],[Código_Actividad]],Tabla2[[Código]:[Total de Acciones ]],15,FALSE),"")</f>
        <v>24</v>
      </c>
      <c r="J540" s="347" t="s">
        <v>1894</v>
      </c>
      <c r="K540" s="348" t="s">
        <v>1902</v>
      </c>
      <c r="L540" s="349"/>
      <c r="M540" s="348" t="s">
        <v>1893</v>
      </c>
      <c r="N540" s="364">
        <v>0.24</v>
      </c>
      <c r="O540" s="199">
        <v>250</v>
      </c>
      <c r="P540" s="200">
        <f t="shared" si="11"/>
        <v>60</v>
      </c>
      <c r="Q540" s="351" t="s">
        <v>2114</v>
      </c>
      <c r="R540" s="347" t="s">
        <v>923</v>
      </c>
      <c r="S540" s="56"/>
      <c r="T540" s="56"/>
    </row>
    <row r="541" spans="2:20" x14ac:dyDescent="0.25">
      <c r="B541" s="343" t="str">
        <f>IF(Tabla1[[#This Row],[Código_Actividad]]="","",CONCATENATE(Tabla1[[#This Row],[POA]],".",Tabla1[[#This Row],[SRS]],".",Tabla1[[#This Row],[AREA]],".",Tabla1[[#This Row],[TIPO]]))</f>
        <v/>
      </c>
      <c r="C541" s="343" t="str">
        <f>IF(Tabla1[[#This Row],[Código_Actividad]]="","",'Formulario PPGR1'!#REF!)</f>
        <v/>
      </c>
      <c r="D541" s="343" t="str">
        <f>IF(Tabla1[[#This Row],[Código_Actividad]]="","",'Formulario PPGR1'!#REF!)</f>
        <v/>
      </c>
      <c r="E541" s="343" t="str">
        <f>IF(Tabla1[[#This Row],[Código_Actividad]]="","",'Formulario PPGR1'!#REF!)</f>
        <v/>
      </c>
      <c r="F541" s="343" t="str">
        <f>IF(Tabla1[[#This Row],[Código_Actividad]]="","",'Formulario PPGR1'!#REF!)</f>
        <v/>
      </c>
      <c r="G541" s="344"/>
      <c r="H541" s="345" t="str">
        <f>IFERROR(VLOOKUP(Tabla1[[#This Row],[Código_Actividad]],'Formulario PPGR2'!$C$9:$D$1048576,2,FALSE),"")</f>
        <v/>
      </c>
      <c r="I541" s="346" t="str">
        <f>IFERROR(VLOOKUP(Tabla1[[#This Row],[Código_Actividad]],Tabla2[[Código]:[Total de Acciones ]],15,FALSE),"")</f>
        <v/>
      </c>
      <c r="J541" s="347" t="s">
        <v>1910</v>
      </c>
      <c r="K541" s="348" t="s">
        <v>1902</v>
      </c>
      <c r="L541" s="349"/>
      <c r="M541" s="348" t="s">
        <v>1906</v>
      </c>
      <c r="N541" s="364">
        <v>0.24</v>
      </c>
      <c r="O541" s="199">
        <v>648</v>
      </c>
      <c r="P541" s="200">
        <f t="shared" si="11"/>
        <v>155.51999999999998</v>
      </c>
      <c r="Q541" s="351" t="s">
        <v>2114</v>
      </c>
      <c r="R541" s="347" t="s">
        <v>925</v>
      </c>
      <c r="S541" s="56"/>
      <c r="T541" s="56"/>
    </row>
    <row r="542" spans="2:20" x14ac:dyDescent="0.25">
      <c r="B542" s="343" t="str">
        <f>IF(Tabla1[[#This Row],[Código_Actividad]]="","",CONCATENATE(Tabla1[[#This Row],[POA]],".",Tabla1[[#This Row],[SRS]],".",Tabla1[[#This Row],[AREA]],".",Tabla1[[#This Row],[TIPO]]))</f>
        <v/>
      </c>
      <c r="C542" s="343" t="str">
        <f>IF(Tabla1[[#This Row],[Código_Actividad]]="","",'Formulario PPGR1'!#REF!)</f>
        <v/>
      </c>
      <c r="D542" s="343" t="str">
        <f>IF(Tabla1[[#This Row],[Código_Actividad]]="","",'Formulario PPGR1'!#REF!)</f>
        <v/>
      </c>
      <c r="E542" s="343" t="str">
        <f>IF(Tabla1[[#This Row],[Código_Actividad]]="","",'Formulario PPGR1'!#REF!)</f>
        <v/>
      </c>
      <c r="F542" s="343" t="str">
        <f>IF(Tabla1[[#This Row],[Código_Actividad]]="","",'Formulario PPGR1'!#REF!)</f>
        <v/>
      </c>
      <c r="G542" s="344"/>
      <c r="H542" s="345" t="str">
        <f>IFERROR(VLOOKUP(Tabla1[[#This Row],[Código_Actividad]],'Formulario PPGR2'!$C$9:$D$1048576,2,FALSE),"")</f>
        <v/>
      </c>
      <c r="I542" s="346" t="str">
        <f>IFERROR(VLOOKUP(Tabla1[[#This Row],[Código_Actividad]],Tabla2[[Código]:[Total de Acciones ]],15,FALSE),"")</f>
        <v/>
      </c>
      <c r="J542" s="347" t="s">
        <v>1916</v>
      </c>
      <c r="K542" s="348" t="s">
        <v>1902</v>
      </c>
      <c r="L542" s="349"/>
      <c r="M542" s="348" t="s">
        <v>1917</v>
      </c>
      <c r="N542" s="352">
        <v>2</v>
      </c>
      <c r="O542" s="199">
        <v>84</v>
      </c>
      <c r="P542" s="200">
        <f t="shared" si="11"/>
        <v>168</v>
      </c>
      <c r="Q542" s="351" t="s">
        <v>2117</v>
      </c>
      <c r="R542" s="347" t="s">
        <v>925</v>
      </c>
      <c r="S542" s="56"/>
      <c r="T542" s="56"/>
    </row>
    <row r="543" spans="2:20" x14ac:dyDescent="0.25">
      <c r="B543" s="343" t="str">
        <f>IF(Tabla1[[#This Row],[Código_Actividad]]="","",CONCATENATE(Tabla1[[#This Row],[POA]],".",Tabla1[[#This Row],[SRS]],".",Tabla1[[#This Row],[AREA]],".",Tabla1[[#This Row],[TIPO]]))</f>
        <v/>
      </c>
      <c r="C543" s="343" t="str">
        <f>IF(Tabla1[[#This Row],[Código_Actividad]]="","",'Formulario PPGR1'!#REF!)</f>
        <v/>
      </c>
      <c r="D543" s="343" t="str">
        <f>IF(Tabla1[[#This Row],[Código_Actividad]]="","",'Formulario PPGR1'!#REF!)</f>
        <v/>
      </c>
      <c r="E543" s="343" t="str">
        <f>IF(Tabla1[[#This Row],[Código_Actividad]]="","",'Formulario PPGR1'!#REF!)</f>
        <v/>
      </c>
      <c r="F543" s="343" t="str">
        <f>IF(Tabla1[[#This Row],[Código_Actividad]]="","",'Formulario PPGR1'!#REF!)</f>
        <v/>
      </c>
      <c r="G543" s="344"/>
      <c r="H543" s="345" t="str">
        <f>IFERROR(VLOOKUP(Tabla1[[#This Row],[Código_Actividad]],'Formulario PPGR2'!$C$9:$D$1048576,2,FALSE),"")</f>
        <v/>
      </c>
      <c r="I543" s="346" t="str">
        <f>IFERROR(VLOOKUP(Tabla1[[#This Row],[Código_Actividad]],Tabla2[[Código]:[Total de Acciones ]],15,FALSE),"")</f>
        <v/>
      </c>
      <c r="J543" s="347"/>
      <c r="K543" s="348" t="str">
        <f>IFERROR(VLOOKUP($J543,LSIns!$B$5:$C$45,2,FALSE),"")</f>
        <v/>
      </c>
      <c r="L543" s="349"/>
      <c r="M543" s="348" t="str">
        <f>IFERROR(VLOOKUP($L543,#REF!,2,FALSE),"")</f>
        <v/>
      </c>
      <c r="N543" s="352"/>
      <c r="O543" s="199"/>
      <c r="P543" s="200">
        <f t="shared" si="11"/>
        <v>0</v>
      </c>
      <c r="Q543" s="351"/>
      <c r="R543" s="347"/>
      <c r="S543" s="56"/>
      <c r="T543" s="56"/>
    </row>
    <row r="544" spans="2:20" x14ac:dyDescent="0.25">
      <c r="B544" s="343" t="str">
        <f>IF(Tabla1[[#This Row],[Código_Actividad]]="","",CONCATENATE(Tabla1[[#This Row],[POA]],".",Tabla1[[#This Row],[SRS]],".",Tabla1[[#This Row],[AREA]],".",Tabla1[[#This Row],[TIPO]]))</f>
        <v/>
      </c>
      <c r="C544" s="343" t="str">
        <f>IF(Tabla1[[#This Row],[Código_Actividad]]="","",'Formulario PPGR1'!#REF!)</f>
        <v/>
      </c>
      <c r="D544" s="343" t="str">
        <f>IF(Tabla1[[#This Row],[Código_Actividad]]="","",'Formulario PPGR1'!#REF!)</f>
        <v/>
      </c>
      <c r="E544" s="343" t="str">
        <f>IF(Tabla1[[#This Row],[Código_Actividad]]="","",'Formulario PPGR1'!#REF!)</f>
        <v/>
      </c>
      <c r="F544" s="343" t="str">
        <f>IF(Tabla1[[#This Row],[Código_Actividad]]="","",'Formulario PPGR1'!#REF!)</f>
        <v/>
      </c>
      <c r="G544" s="344"/>
      <c r="H544" s="345" t="str">
        <f>IFERROR(VLOOKUP(Tabla1[[#This Row],[Código_Actividad]],'Formulario PPGR2'!$C$9:$D$1048576,2,FALSE),"")</f>
        <v/>
      </c>
      <c r="I544" s="346" t="str">
        <f>IFERROR(VLOOKUP(Tabla1[[#This Row],[Código_Actividad]],Tabla2[[Código]:[Total de Acciones ]],15,FALSE),"")</f>
        <v/>
      </c>
      <c r="J544" s="347"/>
      <c r="K544" s="348" t="str">
        <f>IFERROR(VLOOKUP($J544,LSIns!$B$5:$C$45,2,FALSE),"")</f>
        <v/>
      </c>
      <c r="L544" s="349"/>
      <c r="M544" s="348" t="str">
        <f>IFERROR(VLOOKUP($L544,#REF!,2,FALSE),"")</f>
        <v/>
      </c>
      <c r="N544" s="352"/>
      <c r="O544" s="199"/>
      <c r="P544" s="200">
        <f t="shared" si="11"/>
        <v>0</v>
      </c>
      <c r="Q544" s="351"/>
      <c r="R544" s="347"/>
      <c r="S544" s="56"/>
      <c r="T544" s="56"/>
    </row>
    <row r="545" spans="2:20" x14ac:dyDescent="0.25">
      <c r="B545" s="343" t="e">
        <f>IF(Tabla1[[#This Row],[Código_Actividad]]="","",CONCATENATE(Tabla1[[#This Row],[POA]],".",Tabla1[[#This Row],[SRS]],".",Tabla1[[#This Row],[AREA]],".",Tabla1[[#This Row],[TIPO]]))</f>
        <v>#REF!</v>
      </c>
      <c r="C545" s="343" t="e">
        <f>IF(Tabla1[[#This Row],[Código_Actividad]]="","",'Formulario PPGR1'!#REF!)</f>
        <v>#REF!</v>
      </c>
      <c r="D545" s="343" t="e">
        <f>IF(Tabla1[[#This Row],[Código_Actividad]]="","",'Formulario PPGR1'!#REF!)</f>
        <v>#REF!</v>
      </c>
      <c r="E545" s="343" t="e">
        <f>IF(Tabla1[[#This Row],[Código_Actividad]]="","",'Formulario PPGR1'!#REF!)</f>
        <v>#REF!</v>
      </c>
      <c r="F545" s="343" t="e">
        <f>IF(Tabla1[[#This Row],[Código_Actividad]]="","",'Formulario PPGR1'!#REF!)</f>
        <v>#REF!</v>
      </c>
      <c r="G545" s="344" t="s">
        <v>1948</v>
      </c>
      <c r="H545" s="345" t="str">
        <f>IFERROR(VLOOKUP(Tabla1[[#This Row],[Código_Actividad]],'Formulario PPGR2'!$C$9:$D$1048576,2,FALSE),"")</f>
        <v>Seguimiento a la UNAP para la incorporaciòn en los Circulos Comunitarios</v>
      </c>
      <c r="I545" s="346">
        <f>IFERROR(VLOOKUP(Tabla1[[#This Row],[Código_Actividad]],Tabla2[[Código]:[Total de Acciones ]],15,FALSE),"")</f>
        <v>24</v>
      </c>
      <c r="J545" s="347" t="s">
        <v>1894</v>
      </c>
      <c r="K545" s="348" t="s">
        <v>1902</v>
      </c>
      <c r="L545" s="349"/>
      <c r="M545" s="348" t="s">
        <v>1893</v>
      </c>
      <c r="N545" s="352">
        <v>0.24</v>
      </c>
      <c r="O545" s="199">
        <v>250</v>
      </c>
      <c r="P545" s="200">
        <f t="shared" si="11"/>
        <v>60</v>
      </c>
      <c r="Q545" s="351" t="s">
        <v>2114</v>
      </c>
      <c r="R545" s="347" t="s">
        <v>923</v>
      </c>
      <c r="S545" s="56"/>
      <c r="T545" s="56"/>
    </row>
    <row r="546" spans="2:20" x14ac:dyDescent="0.25">
      <c r="B546" s="343" t="str">
        <f>IF(Tabla1[[#This Row],[Código_Actividad]]="","",CONCATENATE(Tabla1[[#This Row],[POA]],".",Tabla1[[#This Row],[SRS]],".",Tabla1[[#This Row],[AREA]],".",Tabla1[[#This Row],[TIPO]]))</f>
        <v/>
      </c>
      <c r="C546" s="343" t="str">
        <f>IF(Tabla1[[#This Row],[Código_Actividad]]="","",'Formulario PPGR1'!#REF!)</f>
        <v/>
      </c>
      <c r="D546" s="343" t="str">
        <f>IF(Tabla1[[#This Row],[Código_Actividad]]="","",'Formulario PPGR1'!#REF!)</f>
        <v/>
      </c>
      <c r="E546" s="343" t="str">
        <f>IF(Tabla1[[#This Row],[Código_Actividad]]="","",'Formulario PPGR1'!#REF!)</f>
        <v/>
      </c>
      <c r="F546" s="343" t="str">
        <f>IF(Tabla1[[#This Row],[Código_Actividad]]="","",'Formulario PPGR1'!#REF!)</f>
        <v/>
      </c>
      <c r="G546" s="344"/>
      <c r="H546" s="345" t="str">
        <f>IFERROR(VLOOKUP(Tabla1[[#This Row],[Código_Actividad]],'Formulario PPGR2'!$C$9:$D$1048576,2,FALSE),"")</f>
        <v/>
      </c>
      <c r="I546" s="346" t="str">
        <f>IFERROR(VLOOKUP(Tabla1[[#This Row],[Código_Actividad]],Tabla2[[Código]:[Total de Acciones ]],15,FALSE),"")</f>
        <v/>
      </c>
      <c r="J546" s="347" t="s">
        <v>1910</v>
      </c>
      <c r="K546" s="348" t="s">
        <v>1902</v>
      </c>
      <c r="L546" s="349"/>
      <c r="M546" s="348" t="s">
        <v>1906</v>
      </c>
      <c r="N546" s="352">
        <v>0.24</v>
      </c>
      <c r="O546" s="199">
        <v>648</v>
      </c>
      <c r="P546" s="200">
        <f t="shared" si="11"/>
        <v>155.51999999999998</v>
      </c>
      <c r="Q546" s="351" t="s">
        <v>2114</v>
      </c>
      <c r="R546" s="347" t="s">
        <v>925</v>
      </c>
      <c r="S546" s="56"/>
      <c r="T546" s="56"/>
    </row>
    <row r="547" spans="2:20" x14ac:dyDescent="0.25">
      <c r="B547" s="343" t="str">
        <f>IF(Tabla1[[#This Row],[Código_Actividad]]="","",CONCATENATE(Tabla1[[#This Row],[POA]],".",Tabla1[[#This Row],[SRS]],".",Tabla1[[#This Row],[AREA]],".",Tabla1[[#This Row],[TIPO]]))</f>
        <v/>
      </c>
      <c r="C547" s="343" t="str">
        <f>IF(Tabla1[[#This Row],[Código_Actividad]]="","",'Formulario PPGR1'!#REF!)</f>
        <v/>
      </c>
      <c r="D547" s="343" t="str">
        <f>IF(Tabla1[[#This Row],[Código_Actividad]]="","",'Formulario PPGR1'!#REF!)</f>
        <v/>
      </c>
      <c r="E547" s="343" t="str">
        <f>IF(Tabla1[[#This Row],[Código_Actividad]]="","",'Formulario PPGR1'!#REF!)</f>
        <v/>
      </c>
      <c r="F547" s="343" t="str">
        <f>IF(Tabla1[[#This Row],[Código_Actividad]]="","",'Formulario PPGR1'!#REF!)</f>
        <v/>
      </c>
      <c r="G547" s="344"/>
      <c r="H547" s="345" t="str">
        <f>IFERROR(VLOOKUP(Tabla1[[#This Row],[Código_Actividad]],'Formulario PPGR2'!$C$9:$D$1048576,2,FALSE),"")</f>
        <v/>
      </c>
      <c r="I547" s="346" t="str">
        <f>IFERROR(VLOOKUP(Tabla1[[#This Row],[Código_Actividad]],Tabla2[[Código]:[Total de Acciones ]],15,FALSE),"")</f>
        <v/>
      </c>
      <c r="J547" s="347" t="s">
        <v>1916</v>
      </c>
      <c r="K547" s="348" t="s">
        <v>1902</v>
      </c>
      <c r="L547" s="349"/>
      <c r="M547" s="348" t="s">
        <v>1917</v>
      </c>
      <c r="N547" s="352">
        <v>2</v>
      </c>
      <c r="O547" s="199">
        <v>84</v>
      </c>
      <c r="P547" s="200">
        <f t="shared" si="11"/>
        <v>168</v>
      </c>
      <c r="Q547" s="351" t="s">
        <v>2117</v>
      </c>
      <c r="R547" s="347" t="s">
        <v>925</v>
      </c>
      <c r="S547" s="56"/>
      <c r="T547" s="56"/>
    </row>
    <row r="548" spans="2:20" x14ac:dyDescent="0.25">
      <c r="B548" s="343" t="str">
        <f>IF(Tabla1[[#This Row],[Código_Actividad]]="","",CONCATENATE(Tabla1[[#This Row],[POA]],".",Tabla1[[#This Row],[SRS]],".",Tabla1[[#This Row],[AREA]],".",Tabla1[[#This Row],[TIPO]]))</f>
        <v/>
      </c>
      <c r="C548" s="343" t="str">
        <f>IF(Tabla1[[#This Row],[Código_Actividad]]="","",'Formulario PPGR1'!#REF!)</f>
        <v/>
      </c>
      <c r="D548" s="343" t="str">
        <f>IF(Tabla1[[#This Row],[Código_Actividad]]="","",'Formulario PPGR1'!#REF!)</f>
        <v/>
      </c>
      <c r="E548" s="343" t="str">
        <f>IF(Tabla1[[#This Row],[Código_Actividad]]="","",'Formulario PPGR1'!#REF!)</f>
        <v/>
      </c>
      <c r="F548" s="343" t="str">
        <f>IF(Tabla1[[#This Row],[Código_Actividad]]="","",'Formulario PPGR1'!#REF!)</f>
        <v/>
      </c>
      <c r="G548" s="344"/>
      <c r="H548" s="345" t="str">
        <f>IFERROR(VLOOKUP(Tabla1[[#This Row],[Código_Actividad]],'Formulario PPGR2'!$C$9:$D$1048576,2,FALSE),"")</f>
        <v/>
      </c>
      <c r="I548" s="346" t="str">
        <f>IFERROR(VLOOKUP(Tabla1[[#This Row],[Código_Actividad]],Tabla2[[Código]:[Total de Acciones ]],15,FALSE),"")</f>
        <v/>
      </c>
      <c r="J548" s="347" t="s">
        <v>1908</v>
      </c>
      <c r="K548" s="348" t="s">
        <v>1902</v>
      </c>
      <c r="L548" s="349"/>
      <c r="M548" s="348" t="s">
        <v>1915</v>
      </c>
      <c r="N548" s="352">
        <v>30</v>
      </c>
      <c r="O548" s="199">
        <v>230</v>
      </c>
      <c r="P548" s="200">
        <f t="shared" si="11"/>
        <v>6900</v>
      </c>
      <c r="Q548" s="351" t="s">
        <v>2116</v>
      </c>
      <c r="R548" s="347" t="s">
        <v>925</v>
      </c>
      <c r="S548" s="56"/>
      <c r="T548" s="56"/>
    </row>
    <row r="549" spans="2:20" x14ac:dyDescent="0.25">
      <c r="B549" s="343" t="str">
        <f>IF(Tabla1[[#This Row],[Código_Actividad]]="","",CONCATENATE(Tabla1[[#This Row],[POA]],".",Tabla1[[#This Row],[SRS]],".",Tabla1[[#This Row],[AREA]],".",Tabla1[[#This Row],[TIPO]]))</f>
        <v/>
      </c>
      <c r="C549" s="343" t="str">
        <f>IF(Tabla1[[#This Row],[Código_Actividad]]="","",'Formulario PPGR1'!#REF!)</f>
        <v/>
      </c>
      <c r="D549" s="343" t="str">
        <f>IF(Tabla1[[#This Row],[Código_Actividad]]="","",'Formulario PPGR1'!#REF!)</f>
        <v/>
      </c>
      <c r="E549" s="343" t="str">
        <f>IF(Tabla1[[#This Row],[Código_Actividad]]="","",'Formulario PPGR1'!#REF!)</f>
        <v/>
      </c>
      <c r="F549" s="343" t="str">
        <f>IF(Tabla1[[#This Row],[Código_Actividad]]="","",'Formulario PPGR1'!#REF!)</f>
        <v/>
      </c>
      <c r="G549" s="344"/>
      <c r="H549" s="345" t="str">
        <f>IFERROR(VLOOKUP(Tabla1[[#This Row],[Código_Actividad]],'Formulario PPGR2'!$C$9:$D$1048576,2,FALSE),"")</f>
        <v/>
      </c>
      <c r="I549" s="346" t="str">
        <f>IFERROR(VLOOKUP(Tabla1[[#This Row],[Código_Actividad]],Tabla2[[Código]:[Total de Acciones ]],15,FALSE),"")</f>
        <v/>
      </c>
      <c r="J549" s="347"/>
      <c r="K549" s="348" t="str">
        <f>IFERROR(VLOOKUP($J549,LSIns!$B$5:$C$45,2,FALSE),"")</f>
        <v/>
      </c>
      <c r="L549" s="349"/>
      <c r="M549" s="348" t="str">
        <f>IFERROR(VLOOKUP($L549,#REF!,2,FALSE),"")</f>
        <v/>
      </c>
      <c r="N549" s="352"/>
      <c r="O549" s="199"/>
      <c r="P549" s="200">
        <f t="shared" si="11"/>
        <v>0</v>
      </c>
      <c r="Q549" s="351"/>
      <c r="R549" s="347"/>
      <c r="S549" s="56"/>
      <c r="T549" s="56"/>
    </row>
    <row r="550" spans="2:20" x14ac:dyDescent="0.25">
      <c r="B550" s="343" t="str">
        <f>IF(Tabla1[[#This Row],[Código_Actividad]]="","",CONCATENATE(Tabla1[[#This Row],[POA]],".",Tabla1[[#This Row],[SRS]],".",Tabla1[[#This Row],[AREA]],".",Tabla1[[#This Row],[TIPO]]))</f>
        <v/>
      </c>
      <c r="C550" s="343" t="str">
        <f>IF(Tabla1[[#This Row],[Código_Actividad]]="","",'Formulario PPGR1'!#REF!)</f>
        <v/>
      </c>
      <c r="D550" s="343" t="str">
        <f>IF(Tabla1[[#This Row],[Código_Actividad]]="","",'Formulario PPGR1'!#REF!)</f>
        <v/>
      </c>
      <c r="E550" s="343" t="str">
        <f>IF(Tabla1[[#This Row],[Código_Actividad]]="","",'Formulario PPGR1'!#REF!)</f>
        <v/>
      </c>
      <c r="F550" s="343" t="str">
        <f>IF(Tabla1[[#This Row],[Código_Actividad]]="","",'Formulario PPGR1'!#REF!)</f>
        <v/>
      </c>
      <c r="G550" s="344"/>
      <c r="H550" s="345" t="str">
        <f>IFERROR(VLOOKUP(Tabla1[[#This Row],[Código_Actividad]],'Formulario PPGR2'!$C$9:$D$1048576,2,FALSE),"")</f>
        <v/>
      </c>
      <c r="I550" s="346" t="str">
        <f>IFERROR(VLOOKUP(Tabla1[[#This Row],[Código_Actividad]],Tabla2[[Código]:[Total de Acciones ]],15,FALSE),"")</f>
        <v/>
      </c>
      <c r="J550" s="347"/>
      <c r="K550" s="348" t="str">
        <f>IFERROR(VLOOKUP($J550,LSIns!$B$5:$C$45,2,FALSE),"")</f>
        <v/>
      </c>
      <c r="L550" s="349"/>
      <c r="M550" s="348" t="str">
        <f>IFERROR(VLOOKUP($L550,#REF!,2,FALSE),"")</f>
        <v/>
      </c>
      <c r="N550" s="352"/>
      <c r="O550" s="199"/>
      <c r="P550" s="200">
        <f t="shared" si="11"/>
        <v>0</v>
      </c>
      <c r="Q550" s="351"/>
      <c r="R550" s="347"/>
      <c r="S550" s="56"/>
      <c r="T550" s="56"/>
    </row>
    <row r="551" spans="2:20" x14ac:dyDescent="0.25">
      <c r="B551" s="343" t="str">
        <f>IF(Tabla1[[#This Row],[Código_Actividad]]="","",CONCATENATE(Tabla1[[#This Row],[POA]],".",Tabla1[[#This Row],[SRS]],".",Tabla1[[#This Row],[AREA]],".",Tabla1[[#This Row],[TIPO]]))</f>
        <v/>
      </c>
      <c r="C551" s="343" t="str">
        <f>IF(Tabla1[[#This Row],[Código_Actividad]]="","",'Formulario PPGR1'!#REF!)</f>
        <v/>
      </c>
      <c r="D551" s="343" t="str">
        <f>IF(Tabla1[[#This Row],[Código_Actividad]]="","",'Formulario PPGR1'!#REF!)</f>
        <v/>
      </c>
      <c r="E551" s="343" t="str">
        <f>IF(Tabla1[[#This Row],[Código_Actividad]]="","",'Formulario PPGR1'!#REF!)</f>
        <v/>
      </c>
      <c r="F551" s="343" t="str">
        <f>IF(Tabla1[[#This Row],[Código_Actividad]]="","",'Formulario PPGR1'!#REF!)</f>
        <v/>
      </c>
      <c r="G551" s="344"/>
      <c r="H551" s="345" t="str">
        <f>IFERROR(VLOOKUP(Tabla1[[#This Row],[Código_Actividad]],'Formulario PPGR2'!$C$9:$D$1048576,2,FALSE),"")</f>
        <v/>
      </c>
      <c r="I551" s="346" t="str">
        <f>IFERROR(VLOOKUP(Tabla1[[#This Row],[Código_Actividad]],Tabla2[[Código]:[Total de Acciones ]],15,FALSE),"")</f>
        <v/>
      </c>
      <c r="J551" s="347"/>
      <c r="K551" s="348" t="str">
        <f>IFERROR(VLOOKUP($J551,LSIns!$B$5:$C$45,2,FALSE),"")</f>
        <v/>
      </c>
      <c r="L551" s="349"/>
      <c r="M551" s="348" t="str">
        <f>IFERROR(VLOOKUP($L551,#REF!,2,FALSE),"")</f>
        <v/>
      </c>
      <c r="N551" s="352"/>
      <c r="O551" s="199"/>
      <c r="P551" s="200">
        <f t="shared" si="11"/>
        <v>0</v>
      </c>
      <c r="Q551" s="351"/>
      <c r="R551" s="347"/>
      <c r="S551" s="56"/>
      <c r="T551" s="56"/>
    </row>
    <row r="552" spans="2:20" x14ac:dyDescent="0.25">
      <c r="B552" s="343" t="e">
        <f>IF(Tabla1[[#This Row],[Código_Actividad]]="","",CONCATENATE(Tabla1[[#This Row],[POA]],".",Tabla1[[#This Row],[SRS]],".",Tabla1[[#This Row],[AREA]],".",Tabla1[[#This Row],[TIPO]]))</f>
        <v>#REF!</v>
      </c>
      <c r="C552" s="343" t="e">
        <f>IF(Tabla1[[#This Row],[Código_Actividad]]="","",'Formulario PPGR1'!#REF!)</f>
        <v>#REF!</v>
      </c>
      <c r="D552" s="343" t="e">
        <f>IF(Tabla1[[#This Row],[Código_Actividad]]="","",'Formulario PPGR1'!#REF!)</f>
        <v>#REF!</v>
      </c>
      <c r="E552" s="343" t="e">
        <f>IF(Tabla1[[#This Row],[Código_Actividad]]="","",'Formulario PPGR1'!#REF!)</f>
        <v>#REF!</v>
      </c>
      <c r="F552" s="343" t="e">
        <f>IF(Tabla1[[#This Row],[Código_Actividad]]="","",'Formulario PPGR1'!#REF!)</f>
        <v>#REF!</v>
      </c>
      <c r="G552" s="344" t="s">
        <v>1949</v>
      </c>
      <c r="H552" s="345" t="str">
        <f>IFERROR(VLOOKUP(Tabla1[[#This Row],[Código_Actividad]],'Formulario PPGR2'!$C$9:$D$1048576,2,FALSE),"")</f>
        <v>Seguimiento a la estrategia de salud mental comunitaria</v>
      </c>
      <c r="I552" s="346">
        <f>IFERROR(VLOOKUP(Tabla1[[#This Row],[Código_Actividad]],Tabla2[[Código]:[Total de Acciones ]],15,FALSE),"")</f>
        <v>12</v>
      </c>
      <c r="J552" s="347" t="s">
        <v>1894</v>
      </c>
      <c r="K552" s="348" t="s">
        <v>1902</v>
      </c>
      <c r="L552" s="349"/>
      <c r="M552" s="348" t="s">
        <v>1893</v>
      </c>
      <c r="N552" s="352">
        <v>0.12</v>
      </c>
      <c r="O552" s="199">
        <v>250</v>
      </c>
      <c r="P552" s="200">
        <f t="shared" si="11"/>
        <v>30</v>
      </c>
      <c r="Q552" s="351" t="s">
        <v>2114</v>
      </c>
      <c r="R552" s="347" t="s">
        <v>923</v>
      </c>
      <c r="S552" s="56"/>
      <c r="T552" s="56"/>
    </row>
    <row r="553" spans="2:20" x14ac:dyDescent="0.25">
      <c r="B553" s="343" t="str">
        <f>IF(Tabla1[[#This Row],[Código_Actividad]]="","",CONCATENATE(Tabla1[[#This Row],[POA]],".",Tabla1[[#This Row],[SRS]],".",Tabla1[[#This Row],[AREA]],".",Tabla1[[#This Row],[TIPO]]))</f>
        <v/>
      </c>
      <c r="C553" s="343" t="str">
        <f>IF(Tabla1[[#This Row],[Código_Actividad]]="","",'Formulario PPGR1'!#REF!)</f>
        <v/>
      </c>
      <c r="D553" s="343" t="str">
        <f>IF(Tabla1[[#This Row],[Código_Actividad]]="","",'Formulario PPGR1'!#REF!)</f>
        <v/>
      </c>
      <c r="E553" s="343" t="str">
        <f>IF(Tabla1[[#This Row],[Código_Actividad]]="","",'Formulario PPGR1'!#REF!)</f>
        <v/>
      </c>
      <c r="F553" s="343" t="str">
        <f>IF(Tabla1[[#This Row],[Código_Actividad]]="","",'Formulario PPGR1'!#REF!)</f>
        <v/>
      </c>
      <c r="G553" s="344"/>
      <c r="H553" s="345" t="str">
        <f>IFERROR(VLOOKUP(Tabla1[[#This Row],[Código_Actividad]],'Formulario PPGR2'!$C$9:$D$1048576,2,FALSE),"")</f>
        <v/>
      </c>
      <c r="I553" s="346" t="str">
        <f>IFERROR(VLOOKUP(Tabla1[[#This Row],[Código_Actividad]],Tabla2[[Código]:[Total de Acciones ]],15,FALSE),"")</f>
        <v/>
      </c>
      <c r="J553" s="347" t="s">
        <v>1910</v>
      </c>
      <c r="K553" s="348" t="s">
        <v>1902</v>
      </c>
      <c r="L553" s="349"/>
      <c r="M553" s="348" t="s">
        <v>1906</v>
      </c>
      <c r="N553" s="352">
        <v>0.12</v>
      </c>
      <c r="O553" s="199">
        <v>648</v>
      </c>
      <c r="P553" s="200">
        <f t="shared" si="11"/>
        <v>77.759999999999991</v>
      </c>
      <c r="Q553" s="351" t="s">
        <v>2114</v>
      </c>
      <c r="R553" s="347" t="s">
        <v>925</v>
      </c>
      <c r="S553" s="56"/>
      <c r="T553" s="56"/>
    </row>
    <row r="554" spans="2:20" x14ac:dyDescent="0.25">
      <c r="B554" s="343" t="str">
        <f>IF(Tabla1[[#This Row],[Código_Actividad]]="","",CONCATENATE(Tabla1[[#This Row],[POA]],".",Tabla1[[#This Row],[SRS]],".",Tabla1[[#This Row],[AREA]],".",Tabla1[[#This Row],[TIPO]]))</f>
        <v/>
      </c>
      <c r="C554" s="343" t="str">
        <f>IF(Tabla1[[#This Row],[Código_Actividad]]="","",'Formulario PPGR1'!#REF!)</f>
        <v/>
      </c>
      <c r="D554" s="343" t="str">
        <f>IF(Tabla1[[#This Row],[Código_Actividad]]="","",'Formulario PPGR1'!#REF!)</f>
        <v/>
      </c>
      <c r="E554" s="343" t="str">
        <f>IF(Tabla1[[#This Row],[Código_Actividad]]="","",'Formulario PPGR1'!#REF!)</f>
        <v/>
      </c>
      <c r="F554" s="343" t="str">
        <f>IF(Tabla1[[#This Row],[Código_Actividad]]="","",'Formulario PPGR1'!#REF!)</f>
        <v/>
      </c>
      <c r="G554" s="344"/>
      <c r="H554" s="345" t="str">
        <f>IFERROR(VLOOKUP(Tabla1[[#This Row],[Código_Actividad]],'Formulario PPGR2'!$C$9:$D$1048576,2,FALSE),"")</f>
        <v/>
      </c>
      <c r="I554" s="346" t="str">
        <f>IFERROR(VLOOKUP(Tabla1[[#This Row],[Código_Actividad]],Tabla2[[Código]:[Total de Acciones ]],15,FALSE),"")</f>
        <v/>
      </c>
      <c r="J554" s="347"/>
      <c r="K554" s="348" t="str">
        <f>IFERROR(VLOOKUP($J554,LSIns!$B$5:$C$45,2,FALSE),"")</f>
        <v/>
      </c>
      <c r="L554" s="349"/>
      <c r="M554" s="348" t="str">
        <f>IFERROR(VLOOKUP($L554,#REF!,2,FALSE),"")</f>
        <v/>
      </c>
      <c r="N554" s="352"/>
      <c r="O554" s="199"/>
      <c r="P554" s="200">
        <f t="shared" si="11"/>
        <v>0</v>
      </c>
      <c r="Q554" s="351"/>
      <c r="R554" s="347"/>
      <c r="S554" s="56"/>
      <c r="T554" s="56"/>
    </row>
    <row r="555" spans="2:20" x14ac:dyDescent="0.25">
      <c r="B555" s="343" t="str">
        <f>IF(Tabla1[[#This Row],[Código_Actividad]]="","",CONCATENATE(Tabla1[[#This Row],[POA]],".",Tabla1[[#This Row],[SRS]],".",Tabla1[[#This Row],[AREA]],".",Tabla1[[#This Row],[TIPO]]))</f>
        <v/>
      </c>
      <c r="C555" s="343" t="str">
        <f>IF(Tabla1[[#This Row],[Código_Actividad]]="","",'Formulario PPGR1'!#REF!)</f>
        <v/>
      </c>
      <c r="D555" s="343" t="str">
        <f>IF(Tabla1[[#This Row],[Código_Actividad]]="","",'Formulario PPGR1'!#REF!)</f>
        <v/>
      </c>
      <c r="E555" s="343" t="str">
        <f>IF(Tabla1[[#This Row],[Código_Actividad]]="","",'Formulario PPGR1'!#REF!)</f>
        <v/>
      </c>
      <c r="F555" s="343" t="str">
        <f>IF(Tabla1[[#This Row],[Código_Actividad]]="","",'Formulario PPGR1'!#REF!)</f>
        <v/>
      </c>
      <c r="G555" s="344"/>
      <c r="H555" s="345" t="str">
        <f>IFERROR(VLOOKUP(Tabla1[[#This Row],[Código_Actividad]],'Formulario PPGR2'!$C$9:$D$1048576,2,FALSE),"")</f>
        <v/>
      </c>
      <c r="I555" s="346" t="str">
        <f>IFERROR(VLOOKUP(Tabla1[[#This Row],[Código_Actividad]],Tabla2[[Código]:[Total de Acciones ]],15,FALSE),"")</f>
        <v/>
      </c>
      <c r="J555" s="347"/>
      <c r="K555" s="348" t="str">
        <f>IFERROR(VLOOKUP($J555,LSIns!$B$5:$C$45,2,FALSE),"")</f>
        <v/>
      </c>
      <c r="L555" s="349"/>
      <c r="M555" s="348" t="str">
        <f>IFERROR(VLOOKUP($L555,#REF!,2,FALSE),"")</f>
        <v/>
      </c>
      <c r="N555" s="352"/>
      <c r="O555" s="199"/>
      <c r="P555" s="200">
        <f t="shared" si="11"/>
        <v>0</v>
      </c>
      <c r="Q555" s="351"/>
      <c r="R555" s="347"/>
      <c r="S555" s="56"/>
      <c r="T555" s="56"/>
    </row>
    <row r="556" spans="2:20" x14ac:dyDescent="0.25">
      <c r="B556" s="343" t="e">
        <f>IF(Tabla1[[#This Row],[Código_Actividad]]="","",CONCATENATE(Tabla1[[#This Row],[POA]],".",Tabla1[[#This Row],[SRS]],".",Tabla1[[#This Row],[AREA]],".",Tabla1[[#This Row],[TIPO]]))</f>
        <v>#REF!</v>
      </c>
      <c r="C556" s="343" t="e">
        <f>IF(Tabla1[[#This Row],[Código_Actividad]]="","",'Formulario PPGR1'!#REF!)</f>
        <v>#REF!</v>
      </c>
      <c r="D556" s="343" t="e">
        <f>IF(Tabla1[[#This Row],[Código_Actividad]]="","",'Formulario PPGR1'!#REF!)</f>
        <v>#REF!</v>
      </c>
      <c r="E556" s="343" t="e">
        <f>IF(Tabla1[[#This Row],[Código_Actividad]]="","",'Formulario PPGR1'!#REF!)</f>
        <v>#REF!</v>
      </c>
      <c r="F556" s="343" t="e">
        <f>IF(Tabla1[[#This Row],[Código_Actividad]]="","",'Formulario PPGR1'!#REF!)</f>
        <v>#REF!</v>
      </c>
      <c r="G556" s="344" t="s">
        <v>1482</v>
      </c>
      <c r="H556" s="345" t="str">
        <f>IFERROR(VLOOKUP(Tabla1[[#This Row],[Código_Actividad]],'Formulario PPGR2'!$C$9:$D$1048576,2,FALSE),"")</f>
        <v>Plan de capacitacion continua para el despliegue del primer nivel de atencion (6 capacitaciones)</v>
      </c>
      <c r="I556" s="346">
        <f>IFERROR(VLOOKUP(Tabla1[[#This Row],[Código_Actividad]],Tabla2[[Código]:[Total de Acciones ]],15,FALSE),"")</f>
        <v>18</v>
      </c>
      <c r="J556" s="347" t="s">
        <v>1894</v>
      </c>
      <c r="K556" s="348" t="s">
        <v>1902</v>
      </c>
      <c r="L556" s="349"/>
      <c r="M556" s="348" t="s">
        <v>1893</v>
      </c>
      <c r="N556" s="364">
        <v>0.36</v>
      </c>
      <c r="O556" s="199">
        <v>250</v>
      </c>
      <c r="P556" s="200">
        <f t="shared" si="11"/>
        <v>90</v>
      </c>
      <c r="Q556" s="351" t="s">
        <v>2114</v>
      </c>
      <c r="R556" s="347" t="s">
        <v>923</v>
      </c>
      <c r="S556" s="56"/>
      <c r="T556" s="56"/>
    </row>
    <row r="557" spans="2:20" x14ac:dyDescent="0.25">
      <c r="B557" s="343" t="str">
        <f>IF(Tabla1[[#This Row],[Código_Actividad]]="","",CONCATENATE(Tabla1[[#This Row],[POA]],".",Tabla1[[#This Row],[SRS]],".",Tabla1[[#This Row],[AREA]],".",Tabla1[[#This Row],[TIPO]]))</f>
        <v/>
      </c>
      <c r="C557" s="343" t="str">
        <f>IF(Tabla1[[#This Row],[Código_Actividad]]="","",'Formulario PPGR1'!#REF!)</f>
        <v/>
      </c>
      <c r="D557" s="343" t="str">
        <f>IF(Tabla1[[#This Row],[Código_Actividad]]="","",'Formulario PPGR1'!#REF!)</f>
        <v/>
      </c>
      <c r="E557" s="343" t="str">
        <f>IF(Tabla1[[#This Row],[Código_Actividad]]="","",'Formulario PPGR1'!#REF!)</f>
        <v/>
      </c>
      <c r="F557" s="343" t="str">
        <f>IF(Tabla1[[#This Row],[Código_Actividad]]="","",'Formulario PPGR1'!#REF!)</f>
        <v/>
      </c>
      <c r="G557" s="344"/>
      <c r="H557" s="345" t="str">
        <f>IFERROR(VLOOKUP(Tabla1[[#This Row],[Código_Actividad]],'Formulario PPGR2'!$C$9:$D$1048576,2,FALSE),"")</f>
        <v/>
      </c>
      <c r="I557" s="346" t="str">
        <f>IFERROR(VLOOKUP(Tabla1[[#This Row],[Código_Actividad]],Tabla2[[Código]:[Total de Acciones ]],15,FALSE),"")</f>
        <v/>
      </c>
      <c r="J557" s="347" t="s">
        <v>1910</v>
      </c>
      <c r="K557" s="348" t="s">
        <v>1902</v>
      </c>
      <c r="L557" s="349"/>
      <c r="M557" s="348" t="s">
        <v>1906</v>
      </c>
      <c r="N557" s="364">
        <v>0.36</v>
      </c>
      <c r="O557" s="199">
        <v>648</v>
      </c>
      <c r="P557" s="200">
        <f t="shared" si="11"/>
        <v>233.28</v>
      </c>
      <c r="Q557" s="351" t="s">
        <v>2114</v>
      </c>
      <c r="R557" s="347" t="s">
        <v>925</v>
      </c>
      <c r="S557" s="56"/>
      <c r="T557" s="56"/>
    </row>
    <row r="558" spans="2:20" x14ac:dyDescent="0.25">
      <c r="B558" s="343" t="str">
        <f>IF(Tabla1[[#This Row],[Código_Actividad]]="","",CONCATENATE(Tabla1[[#This Row],[POA]],".",Tabla1[[#This Row],[SRS]],".",Tabla1[[#This Row],[AREA]],".",Tabla1[[#This Row],[TIPO]]))</f>
        <v/>
      </c>
      <c r="C558" s="343" t="str">
        <f>IF(Tabla1[[#This Row],[Código_Actividad]]="","",'Formulario PPGR1'!#REF!)</f>
        <v/>
      </c>
      <c r="D558" s="343" t="str">
        <f>IF(Tabla1[[#This Row],[Código_Actividad]]="","",'Formulario PPGR1'!#REF!)</f>
        <v/>
      </c>
      <c r="E558" s="343" t="str">
        <f>IF(Tabla1[[#This Row],[Código_Actividad]]="","",'Formulario PPGR1'!#REF!)</f>
        <v/>
      </c>
      <c r="F558" s="343" t="str">
        <f>IF(Tabla1[[#This Row],[Código_Actividad]]="","",'Formulario PPGR1'!#REF!)</f>
        <v/>
      </c>
      <c r="G558" s="344"/>
      <c r="H558" s="345" t="str">
        <f>IFERROR(VLOOKUP(Tabla1[[#This Row],[Código_Actividad]],'Formulario PPGR2'!$C$9:$D$1048576,2,FALSE),"")</f>
        <v/>
      </c>
      <c r="I558" s="346" t="str">
        <f>IFERROR(VLOOKUP(Tabla1[[#This Row],[Código_Actividad]],Tabla2[[Código]:[Total de Acciones ]],15,FALSE),"")</f>
        <v/>
      </c>
      <c r="J558" s="347" t="s">
        <v>1916</v>
      </c>
      <c r="K558" s="348" t="s">
        <v>1902</v>
      </c>
      <c r="L558" s="349"/>
      <c r="M558" s="348" t="s">
        <v>1917</v>
      </c>
      <c r="N558" s="352">
        <v>1.5</v>
      </c>
      <c r="O558" s="199">
        <v>84</v>
      </c>
      <c r="P558" s="200">
        <f t="shared" si="11"/>
        <v>126</v>
      </c>
      <c r="Q558" s="351" t="s">
        <v>2117</v>
      </c>
      <c r="R558" s="347" t="s">
        <v>925</v>
      </c>
      <c r="S558" s="56"/>
      <c r="T558" s="56"/>
    </row>
    <row r="559" spans="2:20" x14ac:dyDescent="0.25">
      <c r="B559" s="343" t="str">
        <f>IF(Tabla1[[#This Row],[Código_Actividad]]="","",CONCATENATE(Tabla1[[#This Row],[POA]],".",Tabla1[[#This Row],[SRS]],".",Tabla1[[#This Row],[AREA]],".",Tabla1[[#This Row],[TIPO]]))</f>
        <v/>
      </c>
      <c r="C559" s="343" t="str">
        <f>IF(Tabla1[[#This Row],[Código_Actividad]]="","",'Formulario PPGR1'!#REF!)</f>
        <v/>
      </c>
      <c r="D559" s="343" t="str">
        <f>IF(Tabla1[[#This Row],[Código_Actividad]]="","",'Formulario PPGR1'!#REF!)</f>
        <v/>
      </c>
      <c r="E559" s="343" t="str">
        <f>IF(Tabla1[[#This Row],[Código_Actividad]]="","",'Formulario PPGR1'!#REF!)</f>
        <v/>
      </c>
      <c r="F559" s="343" t="str">
        <f>IF(Tabla1[[#This Row],[Código_Actividad]]="","",'Formulario PPGR1'!#REF!)</f>
        <v/>
      </c>
      <c r="G559" s="344"/>
      <c r="H559" s="345" t="str">
        <f>IFERROR(VLOOKUP(Tabla1[[#This Row],[Código_Actividad]],'Formulario PPGR2'!$C$9:$D$1048576,2,FALSE),"")</f>
        <v/>
      </c>
      <c r="I559" s="346" t="str">
        <f>IFERROR(VLOOKUP(Tabla1[[#This Row],[Código_Actividad]],Tabla2[[Código]:[Total de Acciones ]],15,FALSE),"")</f>
        <v/>
      </c>
      <c r="J559" s="347" t="s">
        <v>1996</v>
      </c>
      <c r="K559" s="348" t="s">
        <v>1902</v>
      </c>
      <c r="L559" s="349"/>
      <c r="M559" s="348" t="s">
        <v>592</v>
      </c>
      <c r="N559" s="195">
        <v>18</v>
      </c>
      <c r="O559" s="199">
        <v>7500</v>
      </c>
      <c r="P559" s="200">
        <f t="shared" si="11"/>
        <v>135000</v>
      </c>
      <c r="Q559" s="351" t="s">
        <v>2115</v>
      </c>
      <c r="R559" s="347" t="s">
        <v>925</v>
      </c>
      <c r="S559" s="56"/>
      <c r="T559" s="56"/>
    </row>
    <row r="560" spans="2:20" x14ac:dyDescent="0.25">
      <c r="B560" s="343" t="str">
        <f>IF(Tabla1[[#This Row],[Código_Actividad]]="","",CONCATENATE(Tabla1[[#This Row],[POA]],".",Tabla1[[#This Row],[SRS]],".",Tabla1[[#This Row],[AREA]],".",Tabla1[[#This Row],[TIPO]]))</f>
        <v/>
      </c>
      <c r="C560" s="343" t="str">
        <f>IF(Tabla1[[#This Row],[Código_Actividad]]="","",'Formulario PPGR1'!#REF!)</f>
        <v/>
      </c>
      <c r="D560" s="343" t="str">
        <f>IF(Tabla1[[#This Row],[Código_Actividad]]="","",'Formulario PPGR1'!#REF!)</f>
        <v/>
      </c>
      <c r="E560" s="343" t="str">
        <f>IF(Tabla1[[#This Row],[Código_Actividad]]="","",'Formulario PPGR1'!#REF!)</f>
        <v/>
      </c>
      <c r="F560" s="343" t="str">
        <f>IF(Tabla1[[#This Row],[Código_Actividad]]="","",'Formulario PPGR1'!#REF!)</f>
        <v/>
      </c>
      <c r="G560" s="344"/>
      <c r="H560" s="345" t="str">
        <f>IFERROR(VLOOKUP(Tabla1[[#This Row],[Código_Actividad]],'Formulario PPGR2'!$C$9:$D$1048576,2,FALSE),"")</f>
        <v/>
      </c>
      <c r="I560" s="346" t="str">
        <f>IFERROR(VLOOKUP(Tabla1[[#This Row],[Código_Actividad]],Tabla2[[Código]:[Total de Acciones ]],15,FALSE),"")</f>
        <v/>
      </c>
      <c r="J560" s="347"/>
      <c r="K560" s="348" t="str">
        <f>IFERROR(VLOOKUP($J560,LSIns!$B$5:$C$45,2,FALSE),"")</f>
        <v/>
      </c>
      <c r="L560" s="349"/>
      <c r="M560" s="348" t="str">
        <f>IFERROR(VLOOKUP($L560,#REF!,2,FALSE),"")</f>
        <v/>
      </c>
      <c r="N560" s="352"/>
      <c r="O560" s="199"/>
      <c r="P560" s="200">
        <f t="shared" si="11"/>
        <v>0</v>
      </c>
      <c r="Q560" s="351"/>
      <c r="R560" s="347"/>
      <c r="S560" s="56"/>
      <c r="T560" s="56"/>
    </row>
    <row r="561" spans="2:20" x14ac:dyDescent="0.25">
      <c r="B561" s="343" t="e">
        <f>IF(Tabla1[[#This Row],[Código_Actividad]]="","",CONCATENATE(Tabla1[[#This Row],[POA]],".",Tabla1[[#This Row],[SRS]],".",Tabla1[[#This Row],[AREA]],".",Tabla1[[#This Row],[TIPO]]))</f>
        <v>#REF!</v>
      </c>
      <c r="C561" s="343" t="e">
        <f>IF(Tabla1[[#This Row],[Código_Actividad]]="","",'Formulario PPGR1'!#REF!)</f>
        <v>#REF!</v>
      </c>
      <c r="D561" s="343" t="e">
        <f>IF(Tabla1[[#This Row],[Código_Actividad]]="","",'Formulario PPGR1'!#REF!)</f>
        <v>#REF!</v>
      </c>
      <c r="E561" s="343" t="e">
        <f>IF(Tabla1[[#This Row],[Código_Actividad]]="","",'Formulario PPGR1'!#REF!)</f>
        <v>#REF!</v>
      </c>
      <c r="F561" s="343" t="e">
        <f>IF(Tabla1[[#This Row],[Código_Actividad]]="","",'Formulario PPGR1'!#REF!)</f>
        <v>#REF!</v>
      </c>
      <c r="G561" s="344" t="s">
        <v>1483</v>
      </c>
      <c r="H561" s="345" t="str">
        <f>IFERROR(VLOOKUP(Tabla1[[#This Row],[Código_Actividad]],'Formulario PPGR2'!$C$9:$D$1048576,2,FALSE),"")</f>
        <v>Talleres de Socializaciòn con los equipos de la UNAP de intrumentos de recoleccion de datos en el primer nivel</v>
      </c>
      <c r="I561" s="346">
        <f>IFERROR(VLOOKUP(Tabla1[[#This Row],[Código_Actividad]],Tabla2[[Código]:[Total de Acciones ]],15,FALSE),"")</f>
        <v>6</v>
      </c>
      <c r="J561" s="347" t="s">
        <v>1894</v>
      </c>
      <c r="K561" s="348" t="s">
        <v>1902</v>
      </c>
      <c r="L561" s="349"/>
      <c r="M561" s="348" t="s">
        <v>1893</v>
      </c>
      <c r="N561" s="364">
        <v>0.24</v>
      </c>
      <c r="O561" s="199">
        <v>250</v>
      </c>
      <c r="P561" s="200">
        <f t="shared" si="11"/>
        <v>60</v>
      </c>
      <c r="Q561" s="351" t="s">
        <v>2114</v>
      </c>
      <c r="R561" s="347" t="s">
        <v>923</v>
      </c>
      <c r="S561" s="56"/>
      <c r="T561" s="56"/>
    </row>
    <row r="562" spans="2:20" x14ac:dyDescent="0.25">
      <c r="B562" s="343" t="str">
        <f>IF(Tabla1[[#This Row],[Código_Actividad]]="","",CONCATENATE(Tabla1[[#This Row],[POA]],".",Tabla1[[#This Row],[SRS]],".",Tabla1[[#This Row],[AREA]],".",Tabla1[[#This Row],[TIPO]]))</f>
        <v/>
      </c>
      <c r="C562" s="343" t="str">
        <f>IF(Tabla1[[#This Row],[Código_Actividad]]="","",'Formulario PPGR1'!#REF!)</f>
        <v/>
      </c>
      <c r="D562" s="343" t="str">
        <f>IF(Tabla1[[#This Row],[Código_Actividad]]="","",'Formulario PPGR1'!#REF!)</f>
        <v/>
      </c>
      <c r="E562" s="343" t="str">
        <f>IF(Tabla1[[#This Row],[Código_Actividad]]="","",'Formulario PPGR1'!#REF!)</f>
        <v/>
      </c>
      <c r="F562" s="343" t="str">
        <f>IF(Tabla1[[#This Row],[Código_Actividad]]="","",'Formulario PPGR1'!#REF!)</f>
        <v/>
      </c>
      <c r="G562" s="344"/>
      <c r="H562" s="345" t="str">
        <f>IFERROR(VLOOKUP(Tabla1[[#This Row],[Código_Actividad]],'Formulario PPGR2'!$C$9:$D$1048576,2,FALSE),"")</f>
        <v/>
      </c>
      <c r="I562" s="346" t="str">
        <f>IFERROR(VLOOKUP(Tabla1[[#This Row],[Código_Actividad]],Tabla2[[Código]:[Total de Acciones ]],15,FALSE),"")</f>
        <v/>
      </c>
      <c r="J562" s="347" t="s">
        <v>1910</v>
      </c>
      <c r="K562" s="348" t="s">
        <v>1902</v>
      </c>
      <c r="L562" s="349"/>
      <c r="M562" s="348" t="s">
        <v>1906</v>
      </c>
      <c r="N562" s="364">
        <v>0.24</v>
      </c>
      <c r="O562" s="199">
        <v>648</v>
      </c>
      <c r="P562" s="200">
        <f t="shared" si="11"/>
        <v>155.51999999999998</v>
      </c>
      <c r="Q562" s="351" t="s">
        <v>2114</v>
      </c>
      <c r="R562" s="347" t="s">
        <v>925</v>
      </c>
      <c r="S562" s="56"/>
      <c r="T562" s="56"/>
    </row>
    <row r="563" spans="2:20" x14ac:dyDescent="0.25">
      <c r="B563" s="343" t="str">
        <f>IF(Tabla1[[#This Row],[Código_Actividad]]="","",CONCATENATE(Tabla1[[#This Row],[POA]],".",Tabla1[[#This Row],[SRS]],".",Tabla1[[#This Row],[AREA]],".",Tabla1[[#This Row],[TIPO]]))</f>
        <v/>
      </c>
      <c r="C563" s="343" t="str">
        <f>IF(Tabla1[[#This Row],[Código_Actividad]]="","",'Formulario PPGR1'!#REF!)</f>
        <v/>
      </c>
      <c r="D563" s="343" t="str">
        <f>IF(Tabla1[[#This Row],[Código_Actividad]]="","",'Formulario PPGR1'!#REF!)</f>
        <v/>
      </c>
      <c r="E563" s="343" t="str">
        <f>IF(Tabla1[[#This Row],[Código_Actividad]]="","",'Formulario PPGR1'!#REF!)</f>
        <v/>
      </c>
      <c r="F563" s="343" t="str">
        <f>IF(Tabla1[[#This Row],[Código_Actividad]]="","",'Formulario PPGR1'!#REF!)</f>
        <v/>
      </c>
      <c r="G563" s="344"/>
      <c r="H563" s="345" t="str">
        <f>IFERROR(VLOOKUP(Tabla1[[#This Row],[Código_Actividad]],'Formulario PPGR2'!$C$9:$D$1048576,2,FALSE),"")</f>
        <v/>
      </c>
      <c r="I563" s="346" t="str">
        <f>IFERROR(VLOOKUP(Tabla1[[#This Row],[Código_Actividad]],Tabla2[[Código]:[Total de Acciones ]],15,FALSE),"")</f>
        <v/>
      </c>
      <c r="J563" s="347" t="s">
        <v>1916</v>
      </c>
      <c r="K563" s="348" t="s">
        <v>1902</v>
      </c>
      <c r="L563" s="349"/>
      <c r="M563" s="348" t="s">
        <v>1917</v>
      </c>
      <c r="N563" s="352">
        <v>0.5</v>
      </c>
      <c r="O563" s="199">
        <v>84</v>
      </c>
      <c r="P563" s="200">
        <f t="shared" si="11"/>
        <v>42</v>
      </c>
      <c r="Q563" s="351" t="s">
        <v>2117</v>
      </c>
      <c r="R563" s="347" t="s">
        <v>925</v>
      </c>
      <c r="S563" s="56"/>
      <c r="T563" s="56"/>
    </row>
    <row r="564" spans="2:20" x14ac:dyDescent="0.25">
      <c r="B564" s="343" t="str">
        <f>IF(Tabla1[[#This Row],[Código_Actividad]]="","",CONCATENATE(Tabla1[[#This Row],[POA]],".",Tabla1[[#This Row],[SRS]],".",Tabla1[[#This Row],[AREA]],".",Tabla1[[#This Row],[TIPO]]))</f>
        <v/>
      </c>
      <c r="C564" s="343" t="str">
        <f>IF(Tabla1[[#This Row],[Código_Actividad]]="","",'Formulario PPGR1'!#REF!)</f>
        <v/>
      </c>
      <c r="D564" s="343" t="str">
        <f>IF(Tabla1[[#This Row],[Código_Actividad]]="","",'Formulario PPGR1'!#REF!)</f>
        <v/>
      </c>
      <c r="E564" s="343" t="str">
        <f>IF(Tabla1[[#This Row],[Código_Actividad]]="","",'Formulario PPGR1'!#REF!)</f>
        <v/>
      </c>
      <c r="F564" s="343" t="str">
        <f>IF(Tabla1[[#This Row],[Código_Actividad]]="","",'Formulario PPGR1'!#REF!)</f>
        <v/>
      </c>
      <c r="G564" s="344"/>
      <c r="H564" s="345" t="str">
        <f>IFERROR(VLOOKUP(Tabla1[[#This Row],[Código_Actividad]],'Formulario PPGR2'!$C$9:$D$1048576,2,FALSE),"")</f>
        <v/>
      </c>
      <c r="I564" s="346" t="str">
        <f>IFERROR(VLOOKUP(Tabla1[[#This Row],[Código_Actividad]],Tabla2[[Código]:[Total de Acciones ]],15,FALSE),"")</f>
        <v/>
      </c>
      <c r="J564" s="347" t="s">
        <v>1996</v>
      </c>
      <c r="K564" s="348" t="s">
        <v>1902</v>
      </c>
      <c r="L564" s="349"/>
      <c r="M564" s="348" t="s">
        <v>592</v>
      </c>
      <c r="N564" s="195">
        <v>6</v>
      </c>
      <c r="O564" s="199">
        <v>7500</v>
      </c>
      <c r="P564" s="200">
        <f t="shared" si="11"/>
        <v>45000</v>
      </c>
      <c r="Q564" s="351" t="s">
        <v>2115</v>
      </c>
      <c r="R564" s="347" t="s">
        <v>925</v>
      </c>
      <c r="S564" s="56"/>
      <c r="T564" s="56"/>
    </row>
    <row r="565" spans="2:20" x14ac:dyDescent="0.25">
      <c r="B565" s="343" t="str">
        <f>IF(Tabla1[[#This Row],[Código_Actividad]]="","",CONCATENATE(Tabla1[[#This Row],[POA]],".",Tabla1[[#This Row],[SRS]],".",Tabla1[[#This Row],[AREA]],".",Tabla1[[#This Row],[TIPO]]))</f>
        <v/>
      </c>
      <c r="C565" s="343" t="str">
        <f>IF(Tabla1[[#This Row],[Código_Actividad]]="","",'Formulario PPGR1'!#REF!)</f>
        <v/>
      </c>
      <c r="D565" s="343" t="str">
        <f>IF(Tabla1[[#This Row],[Código_Actividad]]="","",'Formulario PPGR1'!#REF!)</f>
        <v/>
      </c>
      <c r="E565" s="343" t="str">
        <f>IF(Tabla1[[#This Row],[Código_Actividad]]="","",'Formulario PPGR1'!#REF!)</f>
        <v/>
      </c>
      <c r="F565" s="343" t="str">
        <f>IF(Tabla1[[#This Row],[Código_Actividad]]="","",'Formulario PPGR1'!#REF!)</f>
        <v/>
      </c>
      <c r="G565" s="344"/>
      <c r="H565" s="345" t="str">
        <f>IFERROR(VLOOKUP(Tabla1[[#This Row],[Código_Actividad]],'Formulario PPGR2'!$C$9:$D$1048576,2,FALSE),"")</f>
        <v/>
      </c>
      <c r="I565" s="346" t="str">
        <f>IFERROR(VLOOKUP(Tabla1[[#This Row],[Código_Actividad]],Tabla2[[Código]:[Total de Acciones ]],15,FALSE),"")</f>
        <v/>
      </c>
      <c r="J565" s="347"/>
      <c r="K565" s="348" t="str">
        <f>IFERROR(VLOOKUP($J565,LSIns!$B$5:$C$45,2,FALSE),"")</f>
        <v/>
      </c>
      <c r="L565" s="349"/>
      <c r="M565" s="348" t="str">
        <f>IFERROR(VLOOKUP($L565,#REF!,2,FALSE),"")</f>
        <v/>
      </c>
      <c r="N565" s="352"/>
      <c r="O565" s="199"/>
      <c r="P565" s="200">
        <f t="shared" si="11"/>
        <v>0</v>
      </c>
      <c r="Q565" s="351"/>
      <c r="R565" s="347"/>
      <c r="S565" s="56"/>
      <c r="T565" s="56"/>
    </row>
    <row r="566" spans="2:20" x14ac:dyDescent="0.25">
      <c r="B566" s="343" t="e">
        <f>IF(Tabla1[[#This Row],[Código_Actividad]]="","",CONCATENATE(Tabla1[[#This Row],[POA]],".",Tabla1[[#This Row],[SRS]],".",Tabla1[[#This Row],[AREA]],".",Tabla1[[#This Row],[TIPO]]))</f>
        <v>#REF!</v>
      </c>
      <c r="C566" s="343" t="e">
        <f>IF(Tabla1[[#This Row],[Código_Actividad]]="","",'Formulario PPGR1'!#REF!)</f>
        <v>#REF!</v>
      </c>
      <c r="D566" s="343" t="e">
        <f>IF(Tabla1[[#This Row],[Código_Actividad]]="","",'Formulario PPGR1'!#REF!)</f>
        <v>#REF!</v>
      </c>
      <c r="E566" s="343" t="e">
        <f>IF(Tabla1[[#This Row],[Código_Actividad]]="","",'Formulario PPGR1'!#REF!)</f>
        <v>#REF!</v>
      </c>
      <c r="F566" s="343" t="e">
        <f>IF(Tabla1[[#This Row],[Código_Actividad]]="","",'Formulario PPGR1'!#REF!)</f>
        <v>#REF!</v>
      </c>
      <c r="G566" s="344" t="s">
        <v>1484</v>
      </c>
      <c r="H566" s="345" t="str">
        <f>IFERROR(VLOOKUP(Tabla1[[#This Row],[Código_Actividad]],'Formulario PPGR2'!$C$9:$D$1048576,2,FALSE),"")</f>
        <v>Talleres de capacitacion para la Erradicaciòn de la Malaria</v>
      </c>
      <c r="I566" s="346">
        <f>IFERROR(VLOOKUP(Tabla1[[#This Row],[Código_Actividad]],Tabla2[[Código]:[Total de Acciones ]],15,FALSE),"")</f>
        <v>6</v>
      </c>
      <c r="J566" s="347" t="s">
        <v>1894</v>
      </c>
      <c r="K566" s="348" t="s">
        <v>1902</v>
      </c>
      <c r="L566" s="349"/>
      <c r="M566" s="348" t="s">
        <v>1893</v>
      </c>
      <c r="N566" s="364">
        <v>0.24</v>
      </c>
      <c r="O566" s="199">
        <v>250</v>
      </c>
      <c r="P566" s="200">
        <f t="shared" si="11"/>
        <v>60</v>
      </c>
      <c r="Q566" s="351" t="s">
        <v>2114</v>
      </c>
      <c r="R566" s="347" t="s">
        <v>923</v>
      </c>
      <c r="S566" s="56"/>
      <c r="T566" s="56"/>
    </row>
    <row r="567" spans="2:20" x14ac:dyDescent="0.25">
      <c r="B567" s="343" t="str">
        <f>IF(Tabla1[[#This Row],[Código_Actividad]]="","",CONCATENATE(Tabla1[[#This Row],[POA]],".",Tabla1[[#This Row],[SRS]],".",Tabla1[[#This Row],[AREA]],".",Tabla1[[#This Row],[TIPO]]))</f>
        <v/>
      </c>
      <c r="C567" s="343" t="str">
        <f>IF(Tabla1[[#This Row],[Código_Actividad]]="","",'Formulario PPGR1'!#REF!)</f>
        <v/>
      </c>
      <c r="D567" s="343" t="str">
        <f>IF(Tabla1[[#This Row],[Código_Actividad]]="","",'Formulario PPGR1'!#REF!)</f>
        <v/>
      </c>
      <c r="E567" s="343" t="str">
        <f>IF(Tabla1[[#This Row],[Código_Actividad]]="","",'Formulario PPGR1'!#REF!)</f>
        <v/>
      </c>
      <c r="F567" s="343" t="str">
        <f>IF(Tabla1[[#This Row],[Código_Actividad]]="","",'Formulario PPGR1'!#REF!)</f>
        <v/>
      </c>
      <c r="G567" s="344"/>
      <c r="H567" s="345" t="str">
        <f>IFERROR(VLOOKUP(Tabla1[[#This Row],[Código_Actividad]],'Formulario PPGR2'!$C$9:$D$1048576,2,FALSE),"")</f>
        <v/>
      </c>
      <c r="I567" s="346" t="str">
        <f>IFERROR(VLOOKUP(Tabla1[[#This Row],[Código_Actividad]],Tabla2[[Código]:[Total de Acciones ]],15,FALSE),"")</f>
        <v/>
      </c>
      <c r="J567" s="347" t="s">
        <v>1910</v>
      </c>
      <c r="K567" s="348" t="s">
        <v>1902</v>
      </c>
      <c r="L567" s="349"/>
      <c r="M567" s="348" t="s">
        <v>1906</v>
      </c>
      <c r="N567" s="364">
        <v>0.24</v>
      </c>
      <c r="O567" s="199">
        <v>648</v>
      </c>
      <c r="P567" s="200">
        <f t="shared" si="11"/>
        <v>155.51999999999998</v>
      </c>
      <c r="Q567" s="351" t="s">
        <v>2114</v>
      </c>
      <c r="R567" s="347" t="s">
        <v>925</v>
      </c>
      <c r="S567" s="56"/>
      <c r="T567" s="56"/>
    </row>
    <row r="568" spans="2:20" x14ac:dyDescent="0.25">
      <c r="B568" s="343" t="str">
        <f>IF(Tabla1[[#This Row],[Código_Actividad]]="","",CONCATENATE(Tabla1[[#This Row],[POA]],".",Tabla1[[#This Row],[SRS]],".",Tabla1[[#This Row],[AREA]],".",Tabla1[[#This Row],[TIPO]]))</f>
        <v/>
      </c>
      <c r="C568" s="343" t="str">
        <f>IF(Tabla1[[#This Row],[Código_Actividad]]="","",'Formulario PPGR1'!#REF!)</f>
        <v/>
      </c>
      <c r="D568" s="343" t="str">
        <f>IF(Tabla1[[#This Row],[Código_Actividad]]="","",'Formulario PPGR1'!#REF!)</f>
        <v/>
      </c>
      <c r="E568" s="343" t="str">
        <f>IF(Tabla1[[#This Row],[Código_Actividad]]="","",'Formulario PPGR1'!#REF!)</f>
        <v/>
      </c>
      <c r="F568" s="343" t="str">
        <f>IF(Tabla1[[#This Row],[Código_Actividad]]="","",'Formulario PPGR1'!#REF!)</f>
        <v/>
      </c>
      <c r="G568" s="344"/>
      <c r="H568" s="345" t="str">
        <f>IFERROR(VLOOKUP(Tabla1[[#This Row],[Código_Actividad]],'Formulario PPGR2'!$C$9:$D$1048576,2,FALSE),"")</f>
        <v/>
      </c>
      <c r="I568" s="346" t="str">
        <f>IFERROR(VLOOKUP(Tabla1[[#This Row],[Código_Actividad]],Tabla2[[Código]:[Total de Acciones ]],15,FALSE),"")</f>
        <v/>
      </c>
      <c r="J568" s="347" t="s">
        <v>1916</v>
      </c>
      <c r="K568" s="348" t="s">
        <v>1902</v>
      </c>
      <c r="L568" s="349"/>
      <c r="M568" s="348" t="s">
        <v>1917</v>
      </c>
      <c r="N568" s="352">
        <v>0.5</v>
      </c>
      <c r="O568" s="199">
        <v>84</v>
      </c>
      <c r="P568" s="200">
        <f t="shared" si="11"/>
        <v>42</v>
      </c>
      <c r="Q568" s="351" t="s">
        <v>2117</v>
      </c>
      <c r="R568" s="347" t="s">
        <v>925</v>
      </c>
      <c r="S568" s="56"/>
      <c r="T568" s="56"/>
    </row>
    <row r="569" spans="2:20" x14ac:dyDescent="0.25">
      <c r="B569" s="343" t="str">
        <f>IF(Tabla1[[#This Row],[Código_Actividad]]="","",CONCATENATE(Tabla1[[#This Row],[POA]],".",Tabla1[[#This Row],[SRS]],".",Tabla1[[#This Row],[AREA]],".",Tabla1[[#This Row],[TIPO]]))</f>
        <v/>
      </c>
      <c r="C569" s="343" t="str">
        <f>IF(Tabla1[[#This Row],[Código_Actividad]]="","",'Formulario PPGR1'!#REF!)</f>
        <v/>
      </c>
      <c r="D569" s="343" t="str">
        <f>IF(Tabla1[[#This Row],[Código_Actividad]]="","",'Formulario PPGR1'!#REF!)</f>
        <v/>
      </c>
      <c r="E569" s="343" t="str">
        <f>IF(Tabla1[[#This Row],[Código_Actividad]]="","",'Formulario PPGR1'!#REF!)</f>
        <v/>
      </c>
      <c r="F569" s="343" t="str">
        <f>IF(Tabla1[[#This Row],[Código_Actividad]]="","",'Formulario PPGR1'!#REF!)</f>
        <v/>
      </c>
      <c r="G569" s="344"/>
      <c r="H569" s="345" t="str">
        <f>IFERROR(VLOOKUP(Tabla1[[#This Row],[Código_Actividad]],'Formulario PPGR2'!$C$9:$D$1048576,2,FALSE),"")</f>
        <v/>
      </c>
      <c r="I569" s="346" t="str">
        <f>IFERROR(VLOOKUP(Tabla1[[#This Row],[Código_Actividad]],Tabla2[[Código]:[Total de Acciones ]],15,FALSE),"")</f>
        <v/>
      </c>
      <c r="J569" s="347" t="s">
        <v>1996</v>
      </c>
      <c r="K569" s="348" t="s">
        <v>1902</v>
      </c>
      <c r="L569" s="349"/>
      <c r="M569" s="348" t="s">
        <v>592</v>
      </c>
      <c r="N569" s="195">
        <v>6</v>
      </c>
      <c r="O569" s="199">
        <v>7500</v>
      </c>
      <c r="P569" s="200">
        <f t="shared" si="11"/>
        <v>45000</v>
      </c>
      <c r="Q569" s="351" t="s">
        <v>2115</v>
      </c>
      <c r="R569" s="347" t="s">
        <v>925</v>
      </c>
      <c r="S569" s="56"/>
      <c r="T569" s="56"/>
    </row>
    <row r="570" spans="2:20" x14ac:dyDescent="0.25">
      <c r="B570" s="343" t="str">
        <f>IF(Tabla1[[#This Row],[Código_Actividad]]="","",CONCATENATE(Tabla1[[#This Row],[POA]],".",Tabla1[[#This Row],[SRS]],".",Tabla1[[#This Row],[AREA]],".",Tabla1[[#This Row],[TIPO]]))</f>
        <v/>
      </c>
      <c r="C570" s="343" t="str">
        <f>IF(Tabla1[[#This Row],[Código_Actividad]]="","",'Formulario PPGR1'!#REF!)</f>
        <v/>
      </c>
      <c r="D570" s="343" t="str">
        <f>IF(Tabla1[[#This Row],[Código_Actividad]]="","",'Formulario PPGR1'!#REF!)</f>
        <v/>
      </c>
      <c r="E570" s="343" t="str">
        <f>IF(Tabla1[[#This Row],[Código_Actividad]]="","",'Formulario PPGR1'!#REF!)</f>
        <v/>
      </c>
      <c r="F570" s="343" t="str">
        <f>IF(Tabla1[[#This Row],[Código_Actividad]]="","",'Formulario PPGR1'!#REF!)</f>
        <v/>
      </c>
      <c r="G570" s="344"/>
      <c r="H570" s="345" t="str">
        <f>IFERROR(VLOOKUP(Tabla1[[#This Row],[Código_Actividad]],'Formulario PPGR2'!$C$9:$D$1048576,2,FALSE),"")</f>
        <v/>
      </c>
      <c r="I570" s="346" t="str">
        <f>IFERROR(VLOOKUP(Tabla1[[#This Row],[Código_Actividad]],Tabla2[[Código]:[Total de Acciones ]],15,FALSE),"")</f>
        <v/>
      </c>
      <c r="J570" s="347"/>
      <c r="K570" s="348" t="str">
        <f>IFERROR(VLOOKUP($J570,LSIns!$B$5:$C$45,2,FALSE),"")</f>
        <v/>
      </c>
      <c r="L570" s="349"/>
      <c r="M570" s="348" t="str">
        <f>IFERROR(VLOOKUP($L570,#REF!,2,FALSE),"")</f>
        <v/>
      </c>
      <c r="N570" s="352"/>
      <c r="O570" s="199"/>
      <c r="P570" s="200">
        <f t="shared" si="11"/>
        <v>0</v>
      </c>
      <c r="Q570" s="351"/>
      <c r="R570" s="347"/>
      <c r="S570" s="56"/>
      <c r="T570" s="56"/>
    </row>
    <row r="571" spans="2:20" x14ac:dyDescent="0.25">
      <c r="B571" s="343" t="str">
        <f>IF(Tabla1[[#This Row],[Código_Actividad]]="","",CONCATENATE(Tabla1[[#This Row],[POA]],".",Tabla1[[#This Row],[SRS]],".",Tabla1[[#This Row],[AREA]],".",Tabla1[[#This Row],[TIPO]]))</f>
        <v/>
      </c>
      <c r="C571" s="343" t="str">
        <f>IF(Tabla1[[#This Row],[Código_Actividad]]="","",'Formulario PPGR1'!#REF!)</f>
        <v/>
      </c>
      <c r="D571" s="343" t="str">
        <f>IF(Tabla1[[#This Row],[Código_Actividad]]="","",'Formulario PPGR1'!#REF!)</f>
        <v/>
      </c>
      <c r="E571" s="343" t="str">
        <f>IF(Tabla1[[#This Row],[Código_Actividad]]="","",'Formulario PPGR1'!#REF!)</f>
        <v/>
      </c>
      <c r="F571" s="343" t="str">
        <f>IF(Tabla1[[#This Row],[Código_Actividad]]="","",'Formulario PPGR1'!#REF!)</f>
        <v/>
      </c>
      <c r="G571" s="344"/>
      <c r="H571" s="345" t="str">
        <f>IFERROR(VLOOKUP(Tabla1[[#This Row],[Código_Actividad]],'Formulario PPGR2'!$C$9:$D$1048576,2,FALSE),"")</f>
        <v/>
      </c>
      <c r="I571" s="346" t="str">
        <f>IFERROR(VLOOKUP(Tabla1[[#This Row],[Código_Actividad]],Tabla2[[Código]:[Total de Acciones ]],15,FALSE),"")</f>
        <v/>
      </c>
      <c r="J571" s="347"/>
      <c r="K571" s="348" t="str">
        <f>IFERROR(VLOOKUP($J571,LSIns!$B$5:$C$45,2,FALSE),"")</f>
        <v/>
      </c>
      <c r="L571" s="349"/>
      <c r="M571" s="348" t="str">
        <f>IFERROR(VLOOKUP($L571,#REF!,2,FALSE),"")</f>
        <v/>
      </c>
      <c r="N571" s="352"/>
      <c r="O571" s="199"/>
      <c r="P571" s="200">
        <f t="shared" si="11"/>
        <v>0</v>
      </c>
      <c r="Q571" s="351"/>
      <c r="R571" s="347"/>
      <c r="S571" s="56"/>
      <c r="T571" s="56"/>
    </row>
    <row r="572" spans="2:20" x14ac:dyDescent="0.25">
      <c r="B572" s="343" t="e">
        <f>IF(Tabla1[[#This Row],[Código_Actividad]]="","",CONCATENATE(Tabla1[[#This Row],[POA]],".",Tabla1[[#This Row],[SRS]],".",Tabla1[[#This Row],[AREA]],".",Tabla1[[#This Row],[TIPO]]))</f>
        <v>#REF!</v>
      </c>
      <c r="C572" s="343" t="e">
        <f>IF(Tabla1[[#This Row],[Código_Actividad]]="","",'Formulario PPGR1'!#REF!)</f>
        <v>#REF!</v>
      </c>
      <c r="D572" s="343" t="e">
        <f>IF(Tabla1[[#This Row],[Código_Actividad]]="","",'Formulario PPGR1'!#REF!)</f>
        <v>#REF!</v>
      </c>
      <c r="E572" s="343" t="e">
        <f>IF(Tabla1[[#This Row],[Código_Actividad]]="","",'Formulario PPGR1'!#REF!)</f>
        <v>#REF!</v>
      </c>
      <c r="F572" s="343" t="e">
        <f>IF(Tabla1[[#This Row],[Código_Actividad]]="","",'Formulario PPGR1'!#REF!)</f>
        <v>#REF!</v>
      </c>
      <c r="G572" s="344" t="s">
        <v>1485</v>
      </c>
      <c r="H572" s="345" t="str">
        <f>IFERROR(VLOOKUP(Tabla1[[#This Row],[Código_Actividad]],'Formulario PPGR2'!$C$9:$D$1048576,2,FALSE),"")</f>
        <v>Talleres de capacitaciòn para la implementaciòn de pruebas rapidas de VIH en el primer nivel</v>
      </c>
      <c r="I572" s="346">
        <f>IFERROR(VLOOKUP(Tabla1[[#This Row],[Código_Actividad]],Tabla2[[Código]:[Total de Acciones ]],15,FALSE),"")</f>
        <v>9</v>
      </c>
      <c r="J572" s="347" t="s">
        <v>1894</v>
      </c>
      <c r="K572" s="348" t="s">
        <v>1902</v>
      </c>
      <c r="L572" s="349"/>
      <c r="M572" s="348" t="s">
        <v>1893</v>
      </c>
      <c r="N572" s="364">
        <v>0.32</v>
      </c>
      <c r="O572" s="199">
        <v>250</v>
      </c>
      <c r="P572" s="200">
        <f t="shared" si="11"/>
        <v>80</v>
      </c>
      <c r="Q572" s="351" t="s">
        <v>2114</v>
      </c>
      <c r="R572" s="347" t="s">
        <v>923</v>
      </c>
      <c r="S572" s="56"/>
      <c r="T572" s="56"/>
    </row>
    <row r="573" spans="2:20" x14ac:dyDescent="0.25">
      <c r="B573" s="343" t="str">
        <f>IF(Tabla1[[#This Row],[Código_Actividad]]="","",CONCATENATE(Tabla1[[#This Row],[POA]],".",Tabla1[[#This Row],[SRS]],".",Tabla1[[#This Row],[AREA]],".",Tabla1[[#This Row],[TIPO]]))</f>
        <v/>
      </c>
      <c r="C573" s="343" t="str">
        <f>IF(Tabla1[[#This Row],[Código_Actividad]]="","",'Formulario PPGR1'!#REF!)</f>
        <v/>
      </c>
      <c r="D573" s="343" t="str">
        <f>IF(Tabla1[[#This Row],[Código_Actividad]]="","",'Formulario PPGR1'!#REF!)</f>
        <v/>
      </c>
      <c r="E573" s="343" t="str">
        <f>IF(Tabla1[[#This Row],[Código_Actividad]]="","",'Formulario PPGR1'!#REF!)</f>
        <v/>
      </c>
      <c r="F573" s="343" t="str">
        <f>IF(Tabla1[[#This Row],[Código_Actividad]]="","",'Formulario PPGR1'!#REF!)</f>
        <v/>
      </c>
      <c r="G573" s="344"/>
      <c r="H573" s="345" t="str">
        <f>IFERROR(VLOOKUP(Tabla1[[#This Row],[Código_Actividad]],'Formulario PPGR2'!$C$9:$D$1048576,2,FALSE),"")</f>
        <v/>
      </c>
      <c r="I573" s="346" t="str">
        <f>IFERROR(VLOOKUP(Tabla1[[#This Row],[Código_Actividad]],Tabla2[[Código]:[Total de Acciones ]],15,FALSE),"")</f>
        <v/>
      </c>
      <c r="J573" s="347" t="s">
        <v>1910</v>
      </c>
      <c r="K573" s="348" t="s">
        <v>1902</v>
      </c>
      <c r="L573" s="349"/>
      <c r="M573" s="348" t="s">
        <v>1906</v>
      </c>
      <c r="N573" s="364">
        <v>0.32</v>
      </c>
      <c r="O573" s="199">
        <v>648</v>
      </c>
      <c r="P573" s="200">
        <f t="shared" si="11"/>
        <v>207.36</v>
      </c>
      <c r="Q573" s="351" t="s">
        <v>2114</v>
      </c>
      <c r="R573" s="347" t="s">
        <v>925</v>
      </c>
      <c r="S573" s="56"/>
      <c r="T573" s="56"/>
    </row>
    <row r="574" spans="2:20" x14ac:dyDescent="0.25">
      <c r="B574" s="343" t="str">
        <f>IF(Tabla1[[#This Row],[Código_Actividad]]="","",CONCATENATE(Tabla1[[#This Row],[POA]],".",Tabla1[[#This Row],[SRS]],".",Tabla1[[#This Row],[AREA]],".",Tabla1[[#This Row],[TIPO]]))</f>
        <v/>
      </c>
      <c r="C574" s="343" t="str">
        <f>IF(Tabla1[[#This Row],[Código_Actividad]]="","",'Formulario PPGR1'!#REF!)</f>
        <v/>
      </c>
      <c r="D574" s="343" t="str">
        <f>IF(Tabla1[[#This Row],[Código_Actividad]]="","",'Formulario PPGR1'!#REF!)</f>
        <v/>
      </c>
      <c r="E574" s="343" t="str">
        <f>IF(Tabla1[[#This Row],[Código_Actividad]]="","",'Formulario PPGR1'!#REF!)</f>
        <v/>
      </c>
      <c r="F574" s="343" t="str">
        <f>IF(Tabla1[[#This Row],[Código_Actividad]]="","",'Formulario PPGR1'!#REF!)</f>
        <v/>
      </c>
      <c r="G574" s="344"/>
      <c r="H574" s="345" t="str">
        <f>IFERROR(VLOOKUP(Tabla1[[#This Row],[Código_Actividad]],'Formulario PPGR2'!$C$9:$D$1048576,2,FALSE),"")</f>
        <v/>
      </c>
      <c r="I574" s="346" t="str">
        <f>IFERROR(VLOOKUP(Tabla1[[#This Row],[Código_Actividad]],Tabla2[[Código]:[Total de Acciones ]],15,FALSE),"")</f>
        <v/>
      </c>
      <c r="J574" s="347" t="s">
        <v>1916</v>
      </c>
      <c r="K574" s="348" t="s">
        <v>1902</v>
      </c>
      <c r="L574" s="349"/>
      <c r="M574" s="348" t="s">
        <v>1917</v>
      </c>
      <c r="N574" s="352">
        <v>1.5</v>
      </c>
      <c r="O574" s="199">
        <v>84</v>
      </c>
      <c r="P574" s="200">
        <f t="shared" si="11"/>
        <v>126</v>
      </c>
      <c r="Q574" s="351" t="s">
        <v>2117</v>
      </c>
      <c r="R574" s="347" t="s">
        <v>925</v>
      </c>
      <c r="S574" s="56"/>
      <c r="T574" s="56"/>
    </row>
    <row r="575" spans="2:20" x14ac:dyDescent="0.25">
      <c r="B575" s="343" t="str">
        <f>IF(Tabla1[[#This Row],[Código_Actividad]]="","",CONCATENATE(Tabla1[[#This Row],[POA]],".",Tabla1[[#This Row],[SRS]],".",Tabla1[[#This Row],[AREA]],".",Tabla1[[#This Row],[TIPO]]))</f>
        <v/>
      </c>
      <c r="C575" s="343" t="str">
        <f>IF(Tabla1[[#This Row],[Código_Actividad]]="","",'Formulario PPGR1'!#REF!)</f>
        <v/>
      </c>
      <c r="D575" s="343" t="str">
        <f>IF(Tabla1[[#This Row],[Código_Actividad]]="","",'Formulario PPGR1'!#REF!)</f>
        <v/>
      </c>
      <c r="E575" s="343" t="str">
        <f>IF(Tabla1[[#This Row],[Código_Actividad]]="","",'Formulario PPGR1'!#REF!)</f>
        <v/>
      </c>
      <c r="F575" s="343" t="str">
        <f>IF(Tabla1[[#This Row],[Código_Actividad]]="","",'Formulario PPGR1'!#REF!)</f>
        <v/>
      </c>
      <c r="G575" s="344"/>
      <c r="H575" s="345" t="str">
        <f>IFERROR(VLOOKUP(Tabla1[[#This Row],[Código_Actividad]],'Formulario PPGR2'!$C$9:$D$1048576,2,FALSE),"")</f>
        <v/>
      </c>
      <c r="I575" s="346" t="str">
        <f>IFERROR(VLOOKUP(Tabla1[[#This Row],[Código_Actividad]],Tabla2[[Código]:[Total de Acciones ]],15,FALSE),"")</f>
        <v/>
      </c>
      <c r="J575" s="347" t="s">
        <v>1996</v>
      </c>
      <c r="K575" s="348" t="s">
        <v>1902</v>
      </c>
      <c r="L575" s="349"/>
      <c r="M575" s="348" t="s">
        <v>592</v>
      </c>
      <c r="N575" s="195">
        <v>9</v>
      </c>
      <c r="O575" s="199">
        <v>7500</v>
      </c>
      <c r="P575" s="200">
        <f t="shared" si="11"/>
        <v>67500</v>
      </c>
      <c r="Q575" s="351" t="s">
        <v>2115</v>
      </c>
      <c r="R575" s="347" t="s">
        <v>925</v>
      </c>
      <c r="S575" s="56"/>
      <c r="T575" s="56"/>
    </row>
    <row r="576" spans="2:20" x14ac:dyDescent="0.25">
      <c r="B576" s="343" t="str">
        <f>IF(Tabla1[[#This Row],[Código_Actividad]]="","",CONCATENATE(Tabla1[[#This Row],[POA]],".",Tabla1[[#This Row],[SRS]],".",Tabla1[[#This Row],[AREA]],".",Tabla1[[#This Row],[TIPO]]))</f>
        <v/>
      </c>
      <c r="C576" s="343" t="str">
        <f>IF(Tabla1[[#This Row],[Código_Actividad]]="","",'Formulario PPGR1'!#REF!)</f>
        <v/>
      </c>
      <c r="D576" s="343" t="str">
        <f>IF(Tabla1[[#This Row],[Código_Actividad]]="","",'Formulario PPGR1'!#REF!)</f>
        <v/>
      </c>
      <c r="E576" s="343" t="str">
        <f>IF(Tabla1[[#This Row],[Código_Actividad]]="","",'Formulario PPGR1'!#REF!)</f>
        <v/>
      </c>
      <c r="F576" s="343" t="str">
        <f>IF(Tabla1[[#This Row],[Código_Actividad]]="","",'Formulario PPGR1'!#REF!)</f>
        <v/>
      </c>
      <c r="G576" s="344"/>
      <c r="H576" s="345" t="str">
        <f>IFERROR(VLOOKUP(Tabla1[[#This Row],[Código_Actividad]],'Formulario PPGR2'!$C$9:$D$1048576,2,FALSE),"")</f>
        <v/>
      </c>
      <c r="I576" s="346" t="str">
        <f>IFERROR(VLOOKUP(Tabla1[[#This Row],[Código_Actividad]],Tabla2[[Código]:[Total de Acciones ]],15,FALSE),"")</f>
        <v/>
      </c>
      <c r="J576" s="347"/>
      <c r="K576" s="348" t="str">
        <f>IFERROR(VLOOKUP($J576,LSIns!$B$5:$C$45,2,FALSE),"")</f>
        <v/>
      </c>
      <c r="L576" s="349"/>
      <c r="M576" s="348" t="str">
        <f>IFERROR(VLOOKUP($L576,#REF!,2,FALSE),"")</f>
        <v/>
      </c>
      <c r="N576" s="352"/>
      <c r="O576" s="199"/>
      <c r="P576" s="200">
        <f t="shared" si="11"/>
        <v>0</v>
      </c>
      <c r="Q576" s="351"/>
      <c r="R576" s="347"/>
      <c r="S576" s="56"/>
      <c r="T576" s="56"/>
    </row>
    <row r="577" spans="2:20" x14ac:dyDescent="0.25">
      <c r="B577" s="343" t="str">
        <f>IF(Tabla1[[#This Row],[Código_Actividad]]="","",CONCATENATE(Tabla1[[#This Row],[POA]],".",Tabla1[[#This Row],[SRS]],".",Tabla1[[#This Row],[AREA]],".",Tabla1[[#This Row],[TIPO]]))</f>
        <v/>
      </c>
      <c r="C577" s="343" t="str">
        <f>IF(Tabla1[[#This Row],[Código_Actividad]]="","",'Formulario PPGR1'!#REF!)</f>
        <v/>
      </c>
      <c r="D577" s="343" t="str">
        <f>IF(Tabla1[[#This Row],[Código_Actividad]]="","",'Formulario PPGR1'!#REF!)</f>
        <v/>
      </c>
      <c r="E577" s="343" t="str">
        <f>IF(Tabla1[[#This Row],[Código_Actividad]]="","",'Formulario PPGR1'!#REF!)</f>
        <v/>
      </c>
      <c r="F577" s="343" t="str">
        <f>IF(Tabla1[[#This Row],[Código_Actividad]]="","",'Formulario PPGR1'!#REF!)</f>
        <v/>
      </c>
      <c r="G577" s="344"/>
      <c r="H577" s="345" t="str">
        <f>IFERROR(VLOOKUP(Tabla1[[#This Row],[Código_Actividad]],'Formulario PPGR2'!$C$9:$D$1048576,2,FALSE),"")</f>
        <v/>
      </c>
      <c r="I577" s="346" t="str">
        <f>IFERROR(VLOOKUP(Tabla1[[#This Row],[Código_Actividad]],Tabla2[[Código]:[Total de Acciones ]],15,FALSE),"")</f>
        <v/>
      </c>
      <c r="J577" s="347"/>
      <c r="K577" s="348" t="str">
        <f>IFERROR(VLOOKUP($J577,LSIns!$B$5:$C$45,2,FALSE),"")</f>
        <v/>
      </c>
      <c r="L577" s="349"/>
      <c r="M577" s="348" t="str">
        <f>IFERROR(VLOOKUP($L577,#REF!,2,FALSE),"")</f>
        <v/>
      </c>
      <c r="N577" s="352"/>
      <c r="O577" s="199"/>
      <c r="P577" s="200">
        <f t="shared" si="11"/>
        <v>0</v>
      </c>
      <c r="Q577" s="351"/>
      <c r="R577" s="347"/>
      <c r="S577" s="56"/>
      <c r="T577" s="56"/>
    </row>
    <row r="578" spans="2:20" x14ac:dyDescent="0.25">
      <c r="B578" s="343" t="e">
        <f>IF(Tabla1[[#This Row],[Código_Actividad]]="","",CONCATENATE(Tabla1[[#This Row],[POA]],".",Tabla1[[#This Row],[SRS]],".",Tabla1[[#This Row],[AREA]],".",Tabla1[[#This Row],[TIPO]]))</f>
        <v>#REF!</v>
      </c>
      <c r="C578" s="343" t="e">
        <f>IF(Tabla1[[#This Row],[Código_Actividad]]="","",'Formulario PPGR1'!#REF!)</f>
        <v>#REF!</v>
      </c>
      <c r="D578" s="343" t="e">
        <f>IF(Tabla1[[#This Row],[Código_Actividad]]="","",'Formulario PPGR1'!#REF!)</f>
        <v>#REF!</v>
      </c>
      <c r="E578" s="343" t="e">
        <f>IF(Tabla1[[#This Row],[Código_Actividad]]="","",'Formulario PPGR1'!#REF!)</f>
        <v>#REF!</v>
      </c>
      <c r="F578" s="343" t="e">
        <f>IF(Tabla1[[#This Row],[Código_Actividad]]="","",'Formulario PPGR1'!#REF!)</f>
        <v>#REF!</v>
      </c>
      <c r="G578" s="344" t="s">
        <v>1486</v>
      </c>
      <c r="H578" s="345" t="str">
        <f>IFERROR(VLOOKUP(Tabla1[[#This Row],[Código_Actividad]],'Formulario PPGR2'!$C$9:$D$1048576,2,FALSE),"")</f>
        <v>Talleres de capacitaciòn a los equipos de la UNAP  sobre Nutriciòn y Salud</v>
      </c>
      <c r="I578" s="346">
        <f>IFERROR(VLOOKUP(Tabla1[[#This Row],[Código_Actividad]],Tabla2[[Código]:[Total de Acciones ]],15,FALSE),"")</f>
        <v>6</v>
      </c>
      <c r="J578" s="347" t="s">
        <v>1894</v>
      </c>
      <c r="K578" s="348" t="s">
        <v>1902</v>
      </c>
      <c r="L578" s="349"/>
      <c r="M578" s="348" t="s">
        <v>1893</v>
      </c>
      <c r="N578" s="364">
        <v>0.24</v>
      </c>
      <c r="O578" s="199">
        <v>250</v>
      </c>
      <c r="P578" s="200">
        <v>60</v>
      </c>
      <c r="Q578" s="351" t="s">
        <v>2114</v>
      </c>
      <c r="R578" s="347" t="s">
        <v>923</v>
      </c>
      <c r="S578" s="56"/>
      <c r="T578" s="56"/>
    </row>
    <row r="579" spans="2:20" x14ac:dyDescent="0.25">
      <c r="B579" s="343" t="str">
        <f>IF(Tabla1[[#This Row],[Código_Actividad]]="","",CONCATENATE(Tabla1[[#This Row],[POA]],".",Tabla1[[#This Row],[SRS]],".",Tabla1[[#This Row],[AREA]],".",Tabla1[[#This Row],[TIPO]]))</f>
        <v/>
      </c>
      <c r="C579" s="343" t="str">
        <f>IF(Tabla1[[#This Row],[Código_Actividad]]="","",'Formulario PPGR1'!#REF!)</f>
        <v/>
      </c>
      <c r="D579" s="343" t="str">
        <f>IF(Tabla1[[#This Row],[Código_Actividad]]="","",'Formulario PPGR1'!#REF!)</f>
        <v/>
      </c>
      <c r="E579" s="343" t="str">
        <f>IF(Tabla1[[#This Row],[Código_Actividad]]="","",'Formulario PPGR1'!#REF!)</f>
        <v/>
      </c>
      <c r="F579" s="343" t="str">
        <f>IF(Tabla1[[#This Row],[Código_Actividad]]="","",'Formulario PPGR1'!#REF!)</f>
        <v/>
      </c>
      <c r="G579" s="344"/>
      <c r="H579" s="345" t="str">
        <f>IFERROR(VLOOKUP(Tabla1[[#This Row],[Código_Actividad]],'Formulario PPGR2'!$C$9:$D$1048576,2,FALSE),"")</f>
        <v/>
      </c>
      <c r="I579" s="346" t="str">
        <f>IFERROR(VLOOKUP(Tabla1[[#This Row],[Código_Actividad]],Tabla2[[Código]:[Total de Acciones ]],15,FALSE),"")</f>
        <v/>
      </c>
      <c r="J579" s="347" t="s">
        <v>1910</v>
      </c>
      <c r="K579" s="348" t="s">
        <v>1902</v>
      </c>
      <c r="L579" s="349"/>
      <c r="M579" s="348" t="s">
        <v>1906</v>
      </c>
      <c r="N579" s="364">
        <v>0.24</v>
      </c>
      <c r="O579" s="199">
        <v>648</v>
      </c>
      <c r="P579" s="200">
        <v>155.51999999999998</v>
      </c>
      <c r="Q579" s="351" t="s">
        <v>2114</v>
      </c>
      <c r="R579" s="347" t="s">
        <v>925</v>
      </c>
      <c r="S579" s="56"/>
      <c r="T579" s="56"/>
    </row>
    <row r="580" spans="2:20" x14ac:dyDescent="0.25">
      <c r="B580" s="343" t="str">
        <f>IF(Tabla1[[#This Row],[Código_Actividad]]="","",CONCATENATE(Tabla1[[#This Row],[POA]],".",Tabla1[[#This Row],[SRS]],".",Tabla1[[#This Row],[AREA]],".",Tabla1[[#This Row],[TIPO]]))</f>
        <v/>
      </c>
      <c r="C580" s="343" t="str">
        <f>IF(Tabla1[[#This Row],[Código_Actividad]]="","",'Formulario PPGR1'!#REF!)</f>
        <v/>
      </c>
      <c r="D580" s="343" t="str">
        <f>IF(Tabla1[[#This Row],[Código_Actividad]]="","",'Formulario PPGR1'!#REF!)</f>
        <v/>
      </c>
      <c r="E580" s="343" t="str">
        <f>IF(Tabla1[[#This Row],[Código_Actividad]]="","",'Formulario PPGR1'!#REF!)</f>
        <v/>
      </c>
      <c r="F580" s="343" t="str">
        <f>IF(Tabla1[[#This Row],[Código_Actividad]]="","",'Formulario PPGR1'!#REF!)</f>
        <v/>
      </c>
      <c r="G580" s="344"/>
      <c r="H580" s="345" t="str">
        <f>IFERROR(VLOOKUP(Tabla1[[#This Row],[Código_Actividad]],'Formulario PPGR2'!$C$9:$D$1048576,2,FALSE),"")</f>
        <v/>
      </c>
      <c r="I580" s="346" t="str">
        <f>IFERROR(VLOOKUP(Tabla1[[#This Row],[Código_Actividad]],Tabla2[[Código]:[Total de Acciones ]],15,FALSE),"")</f>
        <v/>
      </c>
      <c r="J580" s="347" t="s">
        <v>1916</v>
      </c>
      <c r="K580" s="348" t="s">
        <v>1902</v>
      </c>
      <c r="L580" s="349"/>
      <c r="M580" s="348" t="s">
        <v>1917</v>
      </c>
      <c r="N580" s="352">
        <v>0.5</v>
      </c>
      <c r="O580" s="199">
        <v>84</v>
      </c>
      <c r="P580" s="200">
        <v>42</v>
      </c>
      <c r="Q580" s="351" t="s">
        <v>2117</v>
      </c>
      <c r="R580" s="347" t="s">
        <v>925</v>
      </c>
      <c r="S580" s="56"/>
      <c r="T580" s="56"/>
    </row>
    <row r="581" spans="2:20" x14ac:dyDescent="0.25">
      <c r="B581" s="343" t="str">
        <f>IF(Tabla1[[#This Row],[Código_Actividad]]="","",CONCATENATE(Tabla1[[#This Row],[POA]],".",Tabla1[[#This Row],[SRS]],".",Tabla1[[#This Row],[AREA]],".",Tabla1[[#This Row],[TIPO]]))</f>
        <v/>
      </c>
      <c r="C581" s="343" t="str">
        <f>IF(Tabla1[[#This Row],[Código_Actividad]]="","",'Formulario PPGR1'!#REF!)</f>
        <v/>
      </c>
      <c r="D581" s="343" t="str">
        <f>IF(Tabla1[[#This Row],[Código_Actividad]]="","",'Formulario PPGR1'!#REF!)</f>
        <v/>
      </c>
      <c r="E581" s="343" t="str">
        <f>IF(Tabla1[[#This Row],[Código_Actividad]]="","",'Formulario PPGR1'!#REF!)</f>
        <v/>
      </c>
      <c r="F581" s="343" t="str">
        <f>IF(Tabla1[[#This Row],[Código_Actividad]]="","",'Formulario PPGR1'!#REF!)</f>
        <v/>
      </c>
      <c r="G581" s="344"/>
      <c r="H581" s="345" t="str">
        <f>IFERROR(VLOOKUP(Tabla1[[#This Row],[Código_Actividad]],'Formulario PPGR2'!$C$9:$D$1048576,2,FALSE),"")</f>
        <v/>
      </c>
      <c r="I581" s="346" t="str">
        <f>IFERROR(VLOOKUP(Tabla1[[#This Row],[Código_Actividad]],Tabla2[[Código]:[Total de Acciones ]],15,FALSE),"")</f>
        <v/>
      </c>
      <c r="J581" s="347" t="s">
        <v>1996</v>
      </c>
      <c r="K581" s="348" t="s">
        <v>1902</v>
      </c>
      <c r="L581" s="349"/>
      <c r="M581" s="348" t="s">
        <v>592</v>
      </c>
      <c r="N581" s="195">
        <v>6</v>
      </c>
      <c r="O581" s="199">
        <v>7500</v>
      </c>
      <c r="P581" s="200">
        <v>45000</v>
      </c>
      <c r="Q581" s="351" t="s">
        <v>2115</v>
      </c>
      <c r="R581" s="347" t="s">
        <v>925</v>
      </c>
      <c r="S581" s="56"/>
      <c r="T581" s="56"/>
    </row>
    <row r="582" spans="2:20" x14ac:dyDescent="0.25">
      <c r="B582" s="343" t="str">
        <f>IF(Tabla1[[#This Row],[Código_Actividad]]="","",CONCATENATE(Tabla1[[#This Row],[POA]],".",Tabla1[[#This Row],[SRS]],".",Tabla1[[#This Row],[AREA]],".",Tabla1[[#This Row],[TIPO]]))</f>
        <v/>
      </c>
      <c r="C582" s="343" t="str">
        <f>IF(Tabla1[[#This Row],[Código_Actividad]]="","",'Formulario PPGR1'!#REF!)</f>
        <v/>
      </c>
      <c r="D582" s="343" t="str">
        <f>IF(Tabla1[[#This Row],[Código_Actividad]]="","",'Formulario PPGR1'!#REF!)</f>
        <v/>
      </c>
      <c r="E582" s="343" t="str">
        <f>IF(Tabla1[[#This Row],[Código_Actividad]]="","",'Formulario PPGR1'!#REF!)</f>
        <v/>
      </c>
      <c r="F582" s="343" t="str">
        <f>IF(Tabla1[[#This Row],[Código_Actividad]]="","",'Formulario PPGR1'!#REF!)</f>
        <v/>
      </c>
      <c r="G582" s="344"/>
      <c r="H582" s="345" t="str">
        <f>IFERROR(VLOOKUP(Tabla1[[#This Row],[Código_Actividad]],'Formulario PPGR2'!$C$9:$D$1048576,2,FALSE),"")</f>
        <v/>
      </c>
      <c r="I582" s="346" t="str">
        <f>IFERROR(VLOOKUP(Tabla1[[#This Row],[Código_Actividad]],Tabla2[[Código]:[Total de Acciones ]],15,FALSE),"")</f>
        <v/>
      </c>
      <c r="J582" s="347"/>
      <c r="K582" s="348" t="str">
        <f>IFERROR(VLOOKUP($J582,LSIns!$B$5:$C$45,2,FALSE),"")</f>
        <v/>
      </c>
      <c r="L582" s="349"/>
      <c r="M582" s="348" t="str">
        <f>IFERROR(VLOOKUP($L582,#REF!,2,FALSE),"")</f>
        <v/>
      </c>
      <c r="N582" s="352"/>
      <c r="O582" s="199"/>
      <c r="P582" s="200">
        <f t="shared" si="11"/>
        <v>0</v>
      </c>
      <c r="Q582" s="351"/>
      <c r="R582" s="347"/>
      <c r="S582" s="56"/>
      <c r="T582" s="56"/>
    </row>
    <row r="583" spans="2:20" x14ac:dyDescent="0.25">
      <c r="B583" s="343" t="str">
        <f>IF(Tabla1[[#This Row],[Código_Actividad]]="","",CONCATENATE(Tabla1[[#This Row],[POA]],".",Tabla1[[#This Row],[SRS]],".",Tabla1[[#This Row],[AREA]],".",Tabla1[[#This Row],[TIPO]]))</f>
        <v/>
      </c>
      <c r="C583" s="343" t="str">
        <f>IF(Tabla1[[#This Row],[Código_Actividad]]="","",'Formulario PPGR1'!#REF!)</f>
        <v/>
      </c>
      <c r="D583" s="343" t="str">
        <f>IF(Tabla1[[#This Row],[Código_Actividad]]="","",'Formulario PPGR1'!#REF!)</f>
        <v/>
      </c>
      <c r="E583" s="343" t="str">
        <f>IF(Tabla1[[#This Row],[Código_Actividad]]="","",'Formulario PPGR1'!#REF!)</f>
        <v/>
      </c>
      <c r="F583" s="343" t="str">
        <f>IF(Tabla1[[#This Row],[Código_Actividad]]="","",'Formulario PPGR1'!#REF!)</f>
        <v/>
      </c>
      <c r="G583" s="344"/>
      <c r="H583" s="345" t="str">
        <f>IFERROR(VLOOKUP(Tabla1[[#This Row],[Código_Actividad]],'Formulario PPGR2'!$C$9:$D$1048576,2,FALSE),"")</f>
        <v/>
      </c>
      <c r="I583" s="346" t="str">
        <f>IFERROR(VLOOKUP(Tabla1[[#This Row],[Código_Actividad]],Tabla2[[Código]:[Total de Acciones ]],15,FALSE),"")</f>
        <v/>
      </c>
      <c r="J583" s="347"/>
      <c r="K583" s="348" t="str">
        <f>IFERROR(VLOOKUP($J583,LSIns!$B$5:$C$45,2,FALSE),"")</f>
        <v/>
      </c>
      <c r="L583" s="349"/>
      <c r="M583" s="348" t="str">
        <f>IFERROR(VLOOKUP($L583,#REF!,2,FALSE),"")</f>
        <v/>
      </c>
      <c r="N583" s="352"/>
      <c r="O583" s="199"/>
      <c r="P583" s="200">
        <f t="shared" si="11"/>
        <v>0</v>
      </c>
      <c r="Q583" s="351"/>
      <c r="R583" s="347"/>
      <c r="S583" s="56"/>
      <c r="T583" s="56"/>
    </row>
    <row r="584" spans="2:20" x14ac:dyDescent="0.25">
      <c r="B584" s="343" t="e">
        <f>IF(Tabla1[[#This Row],[Código_Actividad]]="","",CONCATENATE(Tabla1[[#This Row],[POA]],".",Tabla1[[#This Row],[SRS]],".",Tabla1[[#This Row],[AREA]],".",Tabla1[[#This Row],[TIPO]]))</f>
        <v>#REF!</v>
      </c>
      <c r="C584" s="343" t="e">
        <f>IF(Tabla1[[#This Row],[Código_Actividad]]="","",'Formulario PPGR1'!#REF!)</f>
        <v>#REF!</v>
      </c>
      <c r="D584" s="343" t="e">
        <f>IF(Tabla1[[#This Row],[Código_Actividad]]="","",'Formulario PPGR1'!#REF!)</f>
        <v>#REF!</v>
      </c>
      <c r="E584" s="343" t="e">
        <f>IF(Tabla1[[#This Row],[Código_Actividad]]="","",'Formulario PPGR1'!#REF!)</f>
        <v>#REF!</v>
      </c>
      <c r="F584" s="343" t="e">
        <f>IF(Tabla1[[#This Row],[Código_Actividad]]="","",'Formulario PPGR1'!#REF!)</f>
        <v>#REF!</v>
      </c>
      <c r="G584" s="344" t="s">
        <v>1487</v>
      </c>
      <c r="H584" s="345" t="str">
        <f>IFERROR(VLOOKUP(Tabla1[[#This Row],[Código_Actividad]],'Formulario PPGR2'!$C$9:$D$1048576,2,FALSE),"")</f>
        <v>Talleres de articulaciòn de los equipos de la UNAP con el INAIPI</v>
      </c>
      <c r="I584" s="346">
        <f>IFERROR(VLOOKUP(Tabla1[[#This Row],[Código_Actividad]],Tabla2[[Código]:[Total de Acciones ]],15,FALSE),"")</f>
        <v>6</v>
      </c>
      <c r="J584" s="347" t="s">
        <v>1894</v>
      </c>
      <c r="K584" s="348" t="s">
        <v>1902</v>
      </c>
      <c r="L584" s="349"/>
      <c r="M584" s="348" t="s">
        <v>1893</v>
      </c>
      <c r="N584" s="364">
        <v>0.24</v>
      </c>
      <c r="O584" s="199">
        <v>250</v>
      </c>
      <c r="P584" s="200">
        <f t="shared" si="11"/>
        <v>60</v>
      </c>
      <c r="Q584" s="351" t="s">
        <v>2114</v>
      </c>
      <c r="R584" s="347" t="s">
        <v>923</v>
      </c>
      <c r="S584" s="56"/>
      <c r="T584" s="56"/>
    </row>
    <row r="585" spans="2:20" x14ac:dyDescent="0.25">
      <c r="B585" s="343" t="str">
        <f>IF(Tabla1[[#This Row],[Código_Actividad]]="","",CONCATENATE(Tabla1[[#This Row],[POA]],".",Tabla1[[#This Row],[SRS]],".",Tabla1[[#This Row],[AREA]],".",Tabla1[[#This Row],[TIPO]]))</f>
        <v/>
      </c>
      <c r="C585" s="343" t="str">
        <f>IF(Tabla1[[#This Row],[Código_Actividad]]="","",'Formulario PPGR1'!#REF!)</f>
        <v/>
      </c>
      <c r="D585" s="343" t="str">
        <f>IF(Tabla1[[#This Row],[Código_Actividad]]="","",'Formulario PPGR1'!#REF!)</f>
        <v/>
      </c>
      <c r="E585" s="343" t="str">
        <f>IF(Tabla1[[#This Row],[Código_Actividad]]="","",'Formulario PPGR1'!#REF!)</f>
        <v/>
      </c>
      <c r="F585" s="343" t="str">
        <f>IF(Tabla1[[#This Row],[Código_Actividad]]="","",'Formulario PPGR1'!#REF!)</f>
        <v/>
      </c>
      <c r="G585" s="344"/>
      <c r="H585" s="345" t="str">
        <f>IFERROR(VLOOKUP(Tabla1[[#This Row],[Código_Actividad]],'Formulario PPGR2'!$C$9:$D$1048576,2,FALSE),"")</f>
        <v/>
      </c>
      <c r="I585" s="346" t="str">
        <f>IFERROR(VLOOKUP(Tabla1[[#This Row],[Código_Actividad]],Tabla2[[Código]:[Total de Acciones ]],15,FALSE),"")</f>
        <v/>
      </c>
      <c r="J585" s="347" t="s">
        <v>1910</v>
      </c>
      <c r="K585" s="348" t="s">
        <v>1902</v>
      </c>
      <c r="L585" s="349"/>
      <c r="M585" s="348" t="s">
        <v>1906</v>
      </c>
      <c r="N585" s="364">
        <v>0.24</v>
      </c>
      <c r="O585" s="199">
        <v>648</v>
      </c>
      <c r="P585" s="200">
        <f t="shared" si="11"/>
        <v>155.51999999999998</v>
      </c>
      <c r="Q585" s="351" t="s">
        <v>2114</v>
      </c>
      <c r="R585" s="347" t="s">
        <v>925</v>
      </c>
      <c r="S585" s="56"/>
      <c r="T585" s="56"/>
    </row>
    <row r="586" spans="2:20" x14ac:dyDescent="0.25">
      <c r="B586" s="343" t="str">
        <f>IF(Tabla1[[#This Row],[Código_Actividad]]="","",CONCATENATE(Tabla1[[#This Row],[POA]],".",Tabla1[[#This Row],[SRS]],".",Tabla1[[#This Row],[AREA]],".",Tabla1[[#This Row],[TIPO]]))</f>
        <v/>
      </c>
      <c r="C586" s="343" t="str">
        <f>IF(Tabla1[[#This Row],[Código_Actividad]]="","",'Formulario PPGR1'!#REF!)</f>
        <v/>
      </c>
      <c r="D586" s="343" t="str">
        <f>IF(Tabla1[[#This Row],[Código_Actividad]]="","",'Formulario PPGR1'!#REF!)</f>
        <v/>
      </c>
      <c r="E586" s="343" t="str">
        <f>IF(Tabla1[[#This Row],[Código_Actividad]]="","",'Formulario PPGR1'!#REF!)</f>
        <v/>
      </c>
      <c r="F586" s="343" t="str">
        <f>IF(Tabla1[[#This Row],[Código_Actividad]]="","",'Formulario PPGR1'!#REF!)</f>
        <v/>
      </c>
      <c r="G586" s="344"/>
      <c r="H586" s="345" t="str">
        <f>IFERROR(VLOOKUP(Tabla1[[#This Row],[Código_Actividad]],'Formulario PPGR2'!$C$9:$D$1048576,2,FALSE),"")</f>
        <v/>
      </c>
      <c r="I586" s="346" t="str">
        <f>IFERROR(VLOOKUP(Tabla1[[#This Row],[Código_Actividad]],Tabla2[[Código]:[Total de Acciones ]],15,FALSE),"")</f>
        <v/>
      </c>
      <c r="J586" s="347" t="s">
        <v>1916</v>
      </c>
      <c r="K586" s="348" t="s">
        <v>1902</v>
      </c>
      <c r="L586" s="349"/>
      <c r="M586" s="348" t="s">
        <v>1917</v>
      </c>
      <c r="N586" s="352">
        <v>0.5</v>
      </c>
      <c r="O586" s="199">
        <v>84</v>
      </c>
      <c r="P586" s="200">
        <f t="shared" ref="P586:P649" si="12">+N586*O586</f>
        <v>42</v>
      </c>
      <c r="Q586" s="351" t="s">
        <v>2117</v>
      </c>
      <c r="R586" s="347" t="s">
        <v>925</v>
      </c>
      <c r="S586" s="56"/>
      <c r="T586" s="56"/>
    </row>
    <row r="587" spans="2:20" x14ac:dyDescent="0.25">
      <c r="B587" s="343" t="str">
        <f>IF(Tabla1[[#This Row],[Código_Actividad]]="","",CONCATENATE(Tabla1[[#This Row],[POA]],".",Tabla1[[#This Row],[SRS]],".",Tabla1[[#This Row],[AREA]],".",Tabla1[[#This Row],[TIPO]]))</f>
        <v/>
      </c>
      <c r="C587" s="343" t="str">
        <f>IF(Tabla1[[#This Row],[Código_Actividad]]="","",'Formulario PPGR1'!#REF!)</f>
        <v/>
      </c>
      <c r="D587" s="343" t="str">
        <f>IF(Tabla1[[#This Row],[Código_Actividad]]="","",'Formulario PPGR1'!#REF!)</f>
        <v/>
      </c>
      <c r="E587" s="343" t="str">
        <f>IF(Tabla1[[#This Row],[Código_Actividad]]="","",'Formulario PPGR1'!#REF!)</f>
        <v/>
      </c>
      <c r="F587" s="343" t="str">
        <f>IF(Tabla1[[#This Row],[Código_Actividad]]="","",'Formulario PPGR1'!#REF!)</f>
        <v/>
      </c>
      <c r="G587" s="344"/>
      <c r="H587" s="345" t="str">
        <f>IFERROR(VLOOKUP(Tabla1[[#This Row],[Código_Actividad]],'Formulario PPGR2'!$C$9:$D$1048576,2,FALSE),"")</f>
        <v/>
      </c>
      <c r="I587" s="346" t="str">
        <f>IFERROR(VLOOKUP(Tabla1[[#This Row],[Código_Actividad]],Tabla2[[Código]:[Total de Acciones ]],15,FALSE),"")</f>
        <v/>
      </c>
      <c r="J587" s="347" t="s">
        <v>1996</v>
      </c>
      <c r="K587" s="348" t="s">
        <v>1902</v>
      </c>
      <c r="L587" s="349"/>
      <c r="M587" s="348" t="s">
        <v>592</v>
      </c>
      <c r="N587" s="195">
        <v>6</v>
      </c>
      <c r="O587" s="199">
        <v>7500</v>
      </c>
      <c r="P587" s="200">
        <f t="shared" si="12"/>
        <v>45000</v>
      </c>
      <c r="Q587" s="351" t="s">
        <v>2115</v>
      </c>
      <c r="R587" s="347" t="s">
        <v>925</v>
      </c>
      <c r="S587" s="56"/>
      <c r="T587" s="56"/>
    </row>
    <row r="588" spans="2:20" x14ac:dyDescent="0.25">
      <c r="B588" s="343" t="str">
        <f>IF(Tabla1[[#This Row],[Código_Actividad]]="","",CONCATENATE(Tabla1[[#This Row],[POA]],".",Tabla1[[#This Row],[SRS]],".",Tabla1[[#This Row],[AREA]],".",Tabla1[[#This Row],[TIPO]]))</f>
        <v/>
      </c>
      <c r="C588" s="343" t="str">
        <f>IF(Tabla1[[#This Row],[Código_Actividad]]="","",'Formulario PPGR1'!#REF!)</f>
        <v/>
      </c>
      <c r="D588" s="343" t="str">
        <f>IF(Tabla1[[#This Row],[Código_Actividad]]="","",'Formulario PPGR1'!#REF!)</f>
        <v/>
      </c>
      <c r="E588" s="343" t="str">
        <f>IF(Tabla1[[#This Row],[Código_Actividad]]="","",'Formulario PPGR1'!#REF!)</f>
        <v/>
      </c>
      <c r="F588" s="343" t="str">
        <f>IF(Tabla1[[#This Row],[Código_Actividad]]="","",'Formulario PPGR1'!#REF!)</f>
        <v/>
      </c>
      <c r="G588" s="344"/>
      <c r="H588" s="345" t="str">
        <f>IFERROR(VLOOKUP(Tabla1[[#This Row],[Código_Actividad]],'Formulario PPGR2'!$C$9:$D$1048576,2,FALSE),"")</f>
        <v/>
      </c>
      <c r="I588" s="346" t="str">
        <f>IFERROR(VLOOKUP(Tabla1[[#This Row],[Código_Actividad]],Tabla2[[Código]:[Total de Acciones ]],15,FALSE),"")</f>
        <v/>
      </c>
      <c r="J588" s="347"/>
      <c r="K588" s="348" t="str">
        <f>IFERROR(VLOOKUP($J588,LSIns!$B$5:$C$45,2,FALSE),"")</f>
        <v/>
      </c>
      <c r="L588" s="349"/>
      <c r="M588" s="348" t="str">
        <f>IFERROR(VLOOKUP($L588,#REF!,2,FALSE),"")</f>
        <v/>
      </c>
      <c r="N588" s="352"/>
      <c r="O588" s="199"/>
      <c r="P588" s="200">
        <f t="shared" si="12"/>
        <v>0</v>
      </c>
      <c r="Q588" s="351"/>
      <c r="R588" s="347"/>
      <c r="S588" s="56"/>
      <c r="T588" s="56"/>
    </row>
    <row r="589" spans="2:20" x14ac:dyDescent="0.25">
      <c r="B589" s="343" t="str">
        <f>IF(Tabla1[[#This Row],[Código_Actividad]]="","",CONCATENATE(Tabla1[[#This Row],[POA]],".",Tabla1[[#This Row],[SRS]],".",Tabla1[[#This Row],[AREA]],".",Tabla1[[#This Row],[TIPO]]))</f>
        <v/>
      </c>
      <c r="C589" s="343" t="str">
        <f>IF(Tabla1[[#This Row],[Código_Actividad]]="","",'Formulario PPGR1'!#REF!)</f>
        <v/>
      </c>
      <c r="D589" s="343" t="str">
        <f>IF(Tabla1[[#This Row],[Código_Actividad]]="","",'Formulario PPGR1'!#REF!)</f>
        <v/>
      </c>
      <c r="E589" s="343" t="str">
        <f>IF(Tabla1[[#This Row],[Código_Actividad]]="","",'Formulario PPGR1'!#REF!)</f>
        <v/>
      </c>
      <c r="F589" s="343" t="str">
        <f>IF(Tabla1[[#This Row],[Código_Actividad]]="","",'Formulario PPGR1'!#REF!)</f>
        <v/>
      </c>
      <c r="G589" s="344"/>
      <c r="H589" s="345" t="str">
        <f>IFERROR(VLOOKUP(Tabla1[[#This Row],[Código_Actividad]],'Formulario PPGR2'!$C$9:$D$1048576,2,FALSE),"")</f>
        <v/>
      </c>
      <c r="I589" s="346" t="str">
        <f>IFERROR(VLOOKUP(Tabla1[[#This Row],[Código_Actividad]],Tabla2[[Código]:[Total de Acciones ]],15,FALSE),"")</f>
        <v/>
      </c>
      <c r="J589" s="347"/>
      <c r="K589" s="348" t="str">
        <f>IFERROR(VLOOKUP($J589,LSIns!$B$5:$C$45,2,FALSE),"")</f>
        <v/>
      </c>
      <c r="L589" s="349"/>
      <c r="M589" s="348" t="str">
        <f>IFERROR(VLOOKUP($L589,#REF!,2,FALSE),"")</f>
        <v/>
      </c>
      <c r="N589" s="352"/>
      <c r="O589" s="199"/>
      <c r="P589" s="200">
        <f t="shared" si="12"/>
        <v>0</v>
      </c>
      <c r="Q589" s="351"/>
      <c r="R589" s="347"/>
      <c r="S589" s="56"/>
      <c r="T589" s="56"/>
    </row>
    <row r="590" spans="2:20" x14ac:dyDescent="0.25">
      <c r="B590" s="343" t="e">
        <f>IF(Tabla1[[#This Row],[Código_Actividad]]="","",CONCATENATE(Tabla1[[#This Row],[POA]],".",Tabla1[[#This Row],[SRS]],".",Tabla1[[#This Row],[AREA]],".",Tabla1[[#This Row],[TIPO]]))</f>
        <v>#REF!</v>
      </c>
      <c r="C590" s="343" t="e">
        <f>IF(Tabla1[[#This Row],[Código_Actividad]]="","",'Formulario PPGR1'!#REF!)</f>
        <v>#REF!</v>
      </c>
      <c r="D590" s="343" t="e">
        <f>IF(Tabla1[[#This Row],[Código_Actividad]]="","",'Formulario PPGR1'!#REF!)</f>
        <v>#REF!</v>
      </c>
      <c r="E590" s="343" t="e">
        <f>IF(Tabla1[[#This Row],[Código_Actividad]]="","",'Formulario PPGR1'!#REF!)</f>
        <v>#REF!</v>
      </c>
      <c r="F590" s="343" t="e">
        <f>IF(Tabla1[[#This Row],[Código_Actividad]]="","",'Formulario PPGR1'!#REF!)</f>
        <v>#REF!</v>
      </c>
      <c r="G590" s="344" t="s">
        <v>1488</v>
      </c>
      <c r="H590" s="345" t="str">
        <f>IFERROR(VLOOKUP(Tabla1[[#This Row],[Código_Actividad]],'Formulario PPGR2'!$C$9:$D$1048576,2,FALSE),"")</f>
        <v>Talleres  para la implementación Guias y cartillas Materno Infantil en las UNAP</v>
      </c>
      <c r="I590" s="346">
        <f>IFERROR(VLOOKUP(Tabla1[[#This Row],[Código_Actividad]],Tabla2[[Código]:[Total de Acciones ]],15,FALSE),"")</f>
        <v>6</v>
      </c>
      <c r="J590" s="347" t="s">
        <v>1894</v>
      </c>
      <c r="K590" s="348" t="s">
        <v>1902</v>
      </c>
      <c r="L590" s="349"/>
      <c r="M590" s="348" t="s">
        <v>1893</v>
      </c>
      <c r="N590" s="364">
        <v>0.24</v>
      </c>
      <c r="O590" s="199">
        <v>250</v>
      </c>
      <c r="P590" s="200">
        <f t="shared" si="12"/>
        <v>60</v>
      </c>
      <c r="Q590" s="351" t="s">
        <v>2114</v>
      </c>
      <c r="R590" s="347" t="s">
        <v>923</v>
      </c>
      <c r="S590" s="56"/>
      <c r="T590" s="56"/>
    </row>
    <row r="591" spans="2:20" x14ac:dyDescent="0.25">
      <c r="B591" s="343" t="str">
        <f>IF(Tabla1[[#This Row],[Código_Actividad]]="","",CONCATENATE(Tabla1[[#This Row],[POA]],".",Tabla1[[#This Row],[SRS]],".",Tabla1[[#This Row],[AREA]],".",Tabla1[[#This Row],[TIPO]]))</f>
        <v/>
      </c>
      <c r="C591" s="343" t="str">
        <f>IF(Tabla1[[#This Row],[Código_Actividad]]="","",'Formulario PPGR1'!#REF!)</f>
        <v/>
      </c>
      <c r="D591" s="343" t="str">
        <f>IF(Tabla1[[#This Row],[Código_Actividad]]="","",'Formulario PPGR1'!#REF!)</f>
        <v/>
      </c>
      <c r="E591" s="343" t="str">
        <f>IF(Tabla1[[#This Row],[Código_Actividad]]="","",'Formulario PPGR1'!#REF!)</f>
        <v/>
      </c>
      <c r="F591" s="343" t="str">
        <f>IF(Tabla1[[#This Row],[Código_Actividad]]="","",'Formulario PPGR1'!#REF!)</f>
        <v/>
      </c>
      <c r="G591" s="344"/>
      <c r="H591" s="345" t="str">
        <f>IFERROR(VLOOKUP(Tabla1[[#This Row],[Código_Actividad]],'Formulario PPGR2'!$C$9:$D$1048576,2,FALSE),"")</f>
        <v/>
      </c>
      <c r="I591" s="346" t="str">
        <f>IFERROR(VLOOKUP(Tabla1[[#This Row],[Código_Actividad]],Tabla2[[Código]:[Total de Acciones ]],15,FALSE),"")</f>
        <v/>
      </c>
      <c r="J591" s="347" t="s">
        <v>1910</v>
      </c>
      <c r="K591" s="348" t="s">
        <v>1902</v>
      </c>
      <c r="L591" s="349"/>
      <c r="M591" s="348" t="s">
        <v>1906</v>
      </c>
      <c r="N591" s="364">
        <v>0.24</v>
      </c>
      <c r="O591" s="199">
        <v>648</v>
      </c>
      <c r="P591" s="200">
        <f t="shared" si="12"/>
        <v>155.51999999999998</v>
      </c>
      <c r="Q591" s="351" t="s">
        <v>2114</v>
      </c>
      <c r="R591" s="347" t="s">
        <v>925</v>
      </c>
      <c r="S591" s="56"/>
      <c r="T591" s="56"/>
    </row>
    <row r="592" spans="2:20" x14ac:dyDescent="0.25">
      <c r="B592" s="343" t="str">
        <f>IF(Tabla1[[#This Row],[Código_Actividad]]="","",CONCATENATE(Tabla1[[#This Row],[POA]],".",Tabla1[[#This Row],[SRS]],".",Tabla1[[#This Row],[AREA]],".",Tabla1[[#This Row],[TIPO]]))</f>
        <v/>
      </c>
      <c r="C592" s="343" t="str">
        <f>IF(Tabla1[[#This Row],[Código_Actividad]]="","",'Formulario PPGR1'!#REF!)</f>
        <v/>
      </c>
      <c r="D592" s="343" t="str">
        <f>IF(Tabla1[[#This Row],[Código_Actividad]]="","",'Formulario PPGR1'!#REF!)</f>
        <v/>
      </c>
      <c r="E592" s="343" t="str">
        <f>IF(Tabla1[[#This Row],[Código_Actividad]]="","",'Formulario PPGR1'!#REF!)</f>
        <v/>
      </c>
      <c r="F592" s="343" t="str">
        <f>IF(Tabla1[[#This Row],[Código_Actividad]]="","",'Formulario PPGR1'!#REF!)</f>
        <v/>
      </c>
      <c r="G592" s="344"/>
      <c r="H592" s="345" t="str">
        <f>IFERROR(VLOOKUP(Tabla1[[#This Row],[Código_Actividad]],'Formulario PPGR2'!$C$9:$D$1048576,2,FALSE),"")</f>
        <v/>
      </c>
      <c r="I592" s="346" t="str">
        <f>IFERROR(VLOOKUP(Tabla1[[#This Row],[Código_Actividad]],Tabla2[[Código]:[Total de Acciones ]],15,FALSE),"")</f>
        <v/>
      </c>
      <c r="J592" s="347" t="s">
        <v>1916</v>
      </c>
      <c r="K592" s="348" t="s">
        <v>1902</v>
      </c>
      <c r="L592" s="349"/>
      <c r="M592" s="348" t="s">
        <v>1917</v>
      </c>
      <c r="N592" s="352">
        <v>0.5</v>
      </c>
      <c r="O592" s="199">
        <v>84</v>
      </c>
      <c r="P592" s="200">
        <f t="shared" si="12"/>
        <v>42</v>
      </c>
      <c r="Q592" s="351" t="s">
        <v>2117</v>
      </c>
      <c r="R592" s="347" t="s">
        <v>925</v>
      </c>
      <c r="S592" s="56"/>
      <c r="T592" s="56"/>
    </row>
    <row r="593" spans="2:20" x14ac:dyDescent="0.25">
      <c r="B593" s="343" t="str">
        <f>IF(Tabla1[[#This Row],[Código_Actividad]]="","",CONCATENATE(Tabla1[[#This Row],[POA]],".",Tabla1[[#This Row],[SRS]],".",Tabla1[[#This Row],[AREA]],".",Tabla1[[#This Row],[TIPO]]))</f>
        <v/>
      </c>
      <c r="C593" s="343" t="str">
        <f>IF(Tabla1[[#This Row],[Código_Actividad]]="","",'Formulario PPGR1'!#REF!)</f>
        <v/>
      </c>
      <c r="D593" s="343" t="str">
        <f>IF(Tabla1[[#This Row],[Código_Actividad]]="","",'Formulario PPGR1'!#REF!)</f>
        <v/>
      </c>
      <c r="E593" s="343" t="str">
        <f>IF(Tabla1[[#This Row],[Código_Actividad]]="","",'Formulario PPGR1'!#REF!)</f>
        <v/>
      </c>
      <c r="F593" s="343" t="str">
        <f>IF(Tabla1[[#This Row],[Código_Actividad]]="","",'Formulario PPGR1'!#REF!)</f>
        <v/>
      </c>
      <c r="G593" s="344"/>
      <c r="H593" s="345" t="str">
        <f>IFERROR(VLOOKUP(Tabla1[[#This Row],[Código_Actividad]],'Formulario PPGR2'!$C$9:$D$1048576,2,FALSE),"")</f>
        <v/>
      </c>
      <c r="I593" s="346" t="str">
        <f>IFERROR(VLOOKUP(Tabla1[[#This Row],[Código_Actividad]],Tabla2[[Código]:[Total de Acciones ]],15,FALSE),"")</f>
        <v/>
      </c>
      <c r="J593" s="347" t="s">
        <v>1996</v>
      </c>
      <c r="K593" s="348" t="s">
        <v>1902</v>
      </c>
      <c r="L593" s="349"/>
      <c r="M593" s="348" t="s">
        <v>592</v>
      </c>
      <c r="N593" s="195">
        <v>6</v>
      </c>
      <c r="O593" s="199">
        <v>7500</v>
      </c>
      <c r="P593" s="200">
        <f t="shared" si="12"/>
        <v>45000</v>
      </c>
      <c r="Q593" s="351" t="s">
        <v>2115</v>
      </c>
      <c r="R593" s="347" t="s">
        <v>925</v>
      </c>
      <c r="S593" s="56"/>
      <c r="T593" s="56"/>
    </row>
    <row r="594" spans="2:20" x14ac:dyDescent="0.25">
      <c r="B594" s="343" t="str">
        <f>IF(Tabla1[[#This Row],[Código_Actividad]]="","",CONCATENATE(Tabla1[[#This Row],[POA]],".",Tabla1[[#This Row],[SRS]],".",Tabla1[[#This Row],[AREA]],".",Tabla1[[#This Row],[TIPO]]))</f>
        <v/>
      </c>
      <c r="C594" s="343" t="str">
        <f>IF(Tabla1[[#This Row],[Código_Actividad]]="","",'Formulario PPGR1'!#REF!)</f>
        <v/>
      </c>
      <c r="D594" s="343" t="str">
        <f>IF(Tabla1[[#This Row],[Código_Actividad]]="","",'Formulario PPGR1'!#REF!)</f>
        <v/>
      </c>
      <c r="E594" s="343" t="str">
        <f>IF(Tabla1[[#This Row],[Código_Actividad]]="","",'Formulario PPGR1'!#REF!)</f>
        <v/>
      </c>
      <c r="F594" s="343" t="str">
        <f>IF(Tabla1[[#This Row],[Código_Actividad]]="","",'Formulario PPGR1'!#REF!)</f>
        <v/>
      </c>
      <c r="G594" s="344"/>
      <c r="H594" s="345" t="str">
        <f>IFERROR(VLOOKUP(Tabla1[[#This Row],[Código_Actividad]],'Formulario PPGR2'!$C$9:$D$1048576,2,FALSE),"")</f>
        <v/>
      </c>
      <c r="I594" s="346" t="str">
        <f>IFERROR(VLOOKUP(Tabla1[[#This Row],[Código_Actividad]],Tabla2[[Código]:[Total de Acciones ]],15,FALSE),"")</f>
        <v/>
      </c>
      <c r="J594" s="347"/>
      <c r="K594" s="348" t="str">
        <f>IFERROR(VLOOKUP($J594,LSIns!$B$5:$C$45,2,FALSE),"")</f>
        <v/>
      </c>
      <c r="L594" s="349"/>
      <c r="M594" s="348" t="str">
        <f>IFERROR(VLOOKUP($L594,#REF!,2,FALSE),"")</f>
        <v/>
      </c>
      <c r="N594" s="352"/>
      <c r="O594" s="199"/>
      <c r="P594" s="200">
        <f t="shared" si="12"/>
        <v>0</v>
      </c>
      <c r="Q594" s="351"/>
      <c r="R594" s="347"/>
      <c r="S594" s="56"/>
      <c r="T594" s="56"/>
    </row>
    <row r="595" spans="2:20" x14ac:dyDescent="0.25">
      <c r="B595" s="343" t="str">
        <f>IF(Tabla1[[#This Row],[Código_Actividad]]="","",CONCATENATE(Tabla1[[#This Row],[POA]],".",Tabla1[[#This Row],[SRS]],".",Tabla1[[#This Row],[AREA]],".",Tabla1[[#This Row],[TIPO]]))</f>
        <v/>
      </c>
      <c r="C595" s="343" t="str">
        <f>IF(Tabla1[[#This Row],[Código_Actividad]]="","",'Formulario PPGR1'!#REF!)</f>
        <v/>
      </c>
      <c r="D595" s="343" t="str">
        <f>IF(Tabla1[[#This Row],[Código_Actividad]]="","",'Formulario PPGR1'!#REF!)</f>
        <v/>
      </c>
      <c r="E595" s="343" t="str">
        <f>IF(Tabla1[[#This Row],[Código_Actividad]]="","",'Formulario PPGR1'!#REF!)</f>
        <v/>
      </c>
      <c r="F595" s="343" t="str">
        <f>IF(Tabla1[[#This Row],[Código_Actividad]]="","",'Formulario PPGR1'!#REF!)</f>
        <v/>
      </c>
      <c r="G595" s="344"/>
      <c r="H595" s="345" t="str">
        <f>IFERROR(VLOOKUP(Tabla1[[#This Row],[Código_Actividad]],'Formulario PPGR2'!$C$9:$D$1048576,2,FALSE),"")</f>
        <v/>
      </c>
      <c r="I595" s="346" t="str">
        <f>IFERROR(VLOOKUP(Tabla1[[#This Row],[Código_Actividad]],Tabla2[[Código]:[Total de Acciones ]],15,FALSE),"")</f>
        <v/>
      </c>
      <c r="J595" s="347"/>
      <c r="K595" s="348" t="str">
        <f>IFERROR(VLOOKUP($J595,LSIns!$B$5:$C$45,2,FALSE),"")</f>
        <v/>
      </c>
      <c r="L595" s="349"/>
      <c r="M595" s="348" t="str">
        <f>IFERROR(VLOOKUP($L595,#REF!,2,FALSE),"")</f>
        <v/>
      </c>
      <c r="N595" s="352"/>
      <c r="O595" s="199"/>
      <c r="P595" s="200">
        <f t="shared" si="12"/>
        <v>0</v>
      </c>
      <c r="Q595" s="351"/>
      <c r="R595" s="347"/>
      <c r="S595" s="56"/>
      <c r="T595" s="56"/>
    </row>
    <row r="596" spans="2:20" x14ac:dyDescent="0.25">
      <c r="B596" s="343" t="e">
        <f>IF(Tabla1[[#This Row],[Código_Actividad]]="","",CONCATENATE(Tabla1[[#This Row],[POA]],".",Tabla1[[#This Row],[SRS]],".",Tabla1[[#This Row],[AREA]],".",Tabla1[[#This Row],[TIPO]]))</f>
        <v>#REF!</v>
      </c>
      <c r="C596" s="343" t="e">
        <f>IF(Tabla1[[#This Row],[Código_Actividad]]="","",'Formulario PPGR1'!#REF!)</f>
        <v>#REF!</v>
      </c>
      <c r="D596" s="343" t="e">
        <f>IF(Tabla1[[#This Row],[Código_Actividad]]="","",'Formulario PPGR1'!#REF!)</f>
        <v>#REF!</v>
      </c>
      <c r="E596" s="343" t="e">
        <f>IF(Tabla1[[#This Row],[Código_Actividad]]="","",'Formulario PPGR1'!#REF!)</f>
        <v>#REF!</v>
      </c>
      <c r="F596" s="343" t="e">
        <f>IF(Tabla1[[#This Row],[Código_Actividad]]="","",'Formulario PPGR1'!#REF!)</f>
        <v>#REF!</v>
      </c>
      <c r="G596" s="344" t="s">
        <v>1489</v>
      </c>
      <c r="H596" s="345" t="str">
        <f>IFERROR(VLOOKUP(Tabla1[[#This Row],[Código_Actividad]],'Formulario PPGR2'!$C$9:$D$1048576,2,FALSE),"")</f>
        <v>Talleres de capacitación Inicitiva Cuidado Sensible y Cariñoso</v>
      </c>
      <c r="I596" s="346">
        <f>IFERROR(VLOOKUP(Tabla1[[#This Row],[Código_Actividad]],Tabla2[[Código]:[Total de Acciones ]],15,FALSE),"")</f>
        <v>6</v>
      </c>
      <c r="J596" s="347" t="s">
        <v>1894</v>
      </c>
      <c r="K596" s="348" t="s">
        <v>1902</v>
      </c>
      <c r="L596" s="349"/>
      <c r="M596" s="348" t="s">
        <v>1893</v>
      </c>
      <c r="N596" s="364">
        <v>0.24</v>
      </c>
      <c r="O596" s="199">
        <v>250</v>
      </c>
      <c r="P596" s="200">
        <f t="shared" si="12"/>
        <v>60</v>
      </c>
      <c r="Q596" s="351" t="s">
        <v>2114</v>
      </c>
      <c r="R596" s="347" t="s">
        <v>923</v>
      </c>
      <c r="S596" s="56"/>
      <c r="T596" s="56"/>
    </row>
    <row r="597" spans="2:20" x14ac:dyDescent="0.25">
      <c r="B597" s="343" t="str">
        <f>IF(Tabla1[[#This Row],[Código_Actividad]]="","",CONCATENATE(Tabla1[[#This Row],[POA]],".",Tabla1[[#This Row],[SRS]],".",Tabla1[[#This Row],[AREA]],".",Tabla1[[#This Row],[TIPO]]))</f>
        <v/>
      </c>
      <c r="C597" s="343" t="str">
        <f>IF(Tabla1[[#This Row],[Código_Actividad]]="","",'Formulario PPGR1'!#REF!)</f>
        <v/>
      </c>
      <c r="D597" s="343" t="str">
        <f>IF(Tabla1[[#This Row],[Código_Actividad]]="","",'Formulario PPGR1'!#REF!)</f>
        <v/>
      </c>
      <c r="E597" s="343" t="str">
        <f>IF(Tabla1[[#This Row],[Código_Actividad]]="","",'Formulario PPGR1'!#REF!)</f>
        <v/>
      </c>
      <c r="F597" s="343" t="str">
        <f>IF(Tabla1[[#This Row],[Código_Actividad]]="","",'Formulario PPGR1'!#REF!)</f>
        <v/>
      </c>
      <c r="G597" s="344"/>
      <c r="H597" s="345" t="str">
        <f>IFERROR(VLOOKUP(Tabla1[[#This Row],[Código_Actividad]],'Formulario PPGR2'!$C$9:$D$1048576,2,FALSE),"")</f>
        <v/>
      </c>
      <c r="I597" s="346" t="str">
        <f>IFERROR(VLOOKUP(Tabla1[[#This Row],[Código_Actividad]],Tabla2[[Código]:[Total de Acciones ]],15,FALSE),"")</f>
        <v/>
      </c>
      <c r="J597" s="347" t="s">
        <v>1910</v>
      </c>
      <c r="K597" s="348" t="s">
        <v>1902</v>
      </c>
      <c r="L597" s="349"/>
      <c r="M597" s="348" t="s">
        <v>1906</v>
      </c>
      <c r="N597" s="364">
        <v>0.24</v>
      </c>
      <c r="O597" s="199">
        <v>648</v>
      </c>
      <c r="P597" s="200">
        <f t="shared" si="12"/>
        <v>155.51999999999998</v>
      </c>
      <c r="Q597" s="351" t="s">
        <v>2114</v>
      </c>
      <c r="R597" s="347" t="s">
        <v>925</v>
      </c>
      <c r="S597" s="56"/>
      <c r="T597" s="56"/>
    </row>
    <row r="598" spans="2:20" x14ac:dyDescent="0.25">
      <c r="B598" s="343" t="str">
        <f>IF(Tabla1[[#This Row],[Código_Actividad]]="","",CONCATENATE(Tabla1[[#This Row],[POA]],".",Tabla1[[#This Row],[SRS]],".",Tabla1[[#This Row],[AREA]],".",Tabla1[[#This Row],[TIPO]]))</f>
        <v/>
      </c>
      <c r="C598" s="343" t="str">
        <f>IF(Tabla1[[#This Row],[Código_Actividad]]="","",'Formulario PPGR1'!#REF!)</f>
        <v/>
      </c>
      <c r="D598" s="343" t="str">
        <f>IF(Tabla1[[#This Row],[Código_Actividad]]="","",'Formulario PPGR1'!#REF!)</f>
        <v/>
      </c>
      <c r="E598" s="343" t="str">
        <f>IF(Tabla1[[#This Row],[Código_Actividad]]="","",'Formulario PPGR1'!#REF!)</f>
        <v/>
      </c>
      <c r="F598" s="343" t="str">
        <f>IF(Tabla1[[#This Row],[Código_Actividad]]="","",'Formulario PPGR1'!#REF!)</f>
        <v/>
      </c>
      <c r="G598" s="344"/>
      <c r="H598" s="345" t="str">
        <f>IFERROR(VLOOKUP(Tabla1[[#This Row],[Código_Actividad]],'Formulario PPGR2'!$C$9:$D$1048576,2,FALSE),"")</f>
        <v/>
      </c>
      <c r="I598" s="346" t="str">
        <f>IFERROR(VLOOKUP(Tabla1[[#This Row],[Código_Actividad]],Tabla2[[Código]:[Total de Acciones ]],15,FALSE),"")</f>
        <v/>
      </c>
      <c r="J598" s="347" t="s">
        <v>1916</v>
      </c>
      <c r="K598" s="348" t="s">
        <v>1902</v>
      </c>
      <c r="L598" s="349"/>
      <c r="M598" s="348" t="s">
        <v>1917</v>
      </c>
      <c r="N598" s="352">
        <v>0.5</v>
      </c>
      <c r="O598" s="199">
        <v>84</v>
      </c>
      <c r="P598" s="200">
        <f t="shared" si="12"/>
        <v>42</v>
      </c>
      <c r="Q598" s="351" t="s">
        <v>2117</v>
      </c>
      <c r="R598" s="347" t="s">
        <v>925</v>
      </c>
      <c r="S598" s="56"/>
      <c r="T598" s="56"/>
    </row>
    <row r="599" spans="2:20" x14ac:dyDescent="0.25">
      <c r="B599" s="343" t="str">
        <f>IF(Tabla1[[#This Row],[Código_Actividad]]="","",CONCATENATE(Tabla1[[#This Row],[POA]],".",Tabla1[[#This Row],[SRS]],".",Tabla1[[#This Row],[AREA]],".",Tabla1[[#This Row],[TIPO]]))</f>
        <v/>
      </c>
      <c r="C599" s="343" t="str">
        <f>IF(Tabla1[[#This Row],[Código_Actividad]]="","",'Formulario PPGR1'!#REF!)</f>
        <v/>
      </c>
      <c r="D599" s="343" t="str">
        <f>IF(Tabla1[[#This Row],[Código_Actividad]]="","",'Formulario PPGR1'!#REF!)</f>
        <v/>
      </c>
      <c r="E599" s="343" t="str">
        <f>IF(Tabla1[[#This Row],[Código_Actividad]]="","",'Formulario PPGR1'!#REF!)</f>
        <v/>
      </c>
      <c r="F599" s="343" t="str">
        <f>IF(Tabla1[[#This Row],[Código_Actividad]]="","",'Formulario PPGR1'!#REF!)</f>
        <v/>
      </c>
      <c r="G599" s="344"/>
      <c r="H599" s="345" t="str">
        <f>IFERROR(VLOOKUP(Tabla1[[#This Row],[Código_Actividad]],'Formulario PPGR2'!$C$9:$D$1048576,2,FALSE),"")</f>
        <v/>
      </c>
      <c r="I599" s="346" t="str">
        <f>IFERROR(VLOOKUP(Tabla1[[#This Row],[Código_Actividad]],Tabla2[[Código]:[Total de Acciones ]],15,FALSE),"")</f>
        <v/>
      </c>
      <c r="J599" s="347" t="s">
        <v>1996</v>
      </c>
      <c r="K599" s="348" t="s">
        <v>1902</v>
      </c>
      <c r="L599" s="349"/>
      <c r="M599" s="348" t="s">
        <v>592</v>
      </c>
      <c r="N599" s="195">
        <v>6</v>
      </c>
      <c r="O599" s="199">
        <v>7500</v>
      </c>
      <c r="P599" s="200">
        <f t="shared" si="12"/>
        <v>45000</v>
      </c>
      <c r="Q599" s="351" t="s">
        <v>2115</v>
      </c>
      <c r="R599" s="347" t="s">
        <v>925</v>
      </c>
      <c r="S599" s="56"/>
      <c r="T599" s="56"/>
    </row>
    <row r="600" spans="2:20" x14ac:dyDescent="0.25">
      <c r="B600" s="343" t="str">
        <f>IF(Tabla1[[#This Row],[Código_Actividad]]="","",CONCATENATE(Tabla1[[#This Row],[POA]],".",Tabla1[[#This Row],[SRS]],".",Tabla1[[#This Row],[AREA]],".",Tabla1[[#This Row],[TIPO]]))</f>
        <v/>
      </c>
      <c r="C600" s="343" t="str">
        <f>IF(Tabla1[[#This Row],[Código_Actividad]]="","",'Formulario PPGR1'!#REF!)</f>
        <v/>
      </c>
      <c r="D600" s="343" t="str">
        <f>IF(Tabla1[[#This Row],[Código_Actividad]]="","",'Formulario PPGR1'!#REF!)</f>
        <v/>
      </c>
      <c r="E600" s="343" t="str">
        <f>IF(Tabla1[[#This Row],[Código_Actividad]]="","",'Formulario PPGR1'!#REF!)</f>
        <v/>
      </c>
      <c r="F600" s="343" t="str">
        <f>IF(Tabla1[[#This Row],[Código_Actividad]]="","",'Formulario PPGR1'!#REF!)</f>
        <v/>
      </c>
      <c r="G600" s="344"/>
      <c r="H600" s="345" t="str">
        <f>IFERROR(VLOOKUP(Tabla1[[#This Row],[Código_Actividad]],'Formulario PPGR2'!$C$9:$D$1048576,2,FALSE),"")</f>
        <v/>
      </c>
      <c r="I600" s="346" t="str">
        <f>IFERROR(VLOOKUP(Tabla1[[#This Row],[Código_Actividad]],Tabla2[[Código]:[Total de Acciones ]],15,FALSE),"")</f>
        <v/>
      </c>
      <c r="J600" s="347"/>
      <c r="K600" s="348" t="str">
        <f>IFERROR(VLOOKUP($J600,LSIns!$B$5:$C$45,2,FALSE),"")</f>
        <v/>
      </c>
      <c r="L600" s="349"/>
      <c r="M600" s="348" t="str">
        <f>IFERROR(VLOOKUP($L600,#REF!,2,FALSE),"")</f>
        <v/>
      </c>
      <c r="N600" s="352"/>
      <c r="O600" s="199"/>
      <c r="P600" s="200">
        <f t="shared" si="12"/>
        <v>0</v>
      </c>
      <c r="Q600" s="351"/>
      <c r="R600" s="347"/>
      <c r="S600" s="56"/>
      <c r="T600" s="56"/>
    </row>
    <row r="601" spans="2:20" x14ac:dyDescent="0.25">
      <c r="B601" s="343" t="str">
        <f>IF(Tabla1[[#This Row],[Código_Actividad]]="","",CONCATENATE(Tabla1[[#This Row],[POA]],".",Tabla1[[#This Row],[SRS]],".",Tabla1[[#This Row],[AREA]],".",Tabla1[[#This Row],[TIPO]]))</f>
        <v/>
      </c>
      <c r="C601" s="343" t="str">
        <f>IF(Tabla1[[#This Row],[Código_Actividad]]="","",'Formulario PPGR1'!#REF!)</f>
        <v/>
      </c>
      <c r="D601" s="343" t="str">
        <f>IF(Tabla1[[#This Row],[Código_Actividad]]="","",'Formulario PPGR1'!#REF!)</f>
        <v/>
      </c>
      <c r="E601" s="343" t="str">
        <f>IF(Tabla1[[#This Row],[Código_Actividad]]="","",'Formulario PPGR1'!#REF!)</f>
        <v/>
      </c>
      <c r="F601" s="343" t="str">
        <f>IF(Tabla1[[#This Row],[Código_Actividad]]="","",'Formulario PPGR1'!#REF!)</f>
        <v/>
      </c>
      <c r="G601" s="344"/>
      <c r="H601" s="345" t="str">
        <f>IFERROR(VLOOKUP(Tabla1[[#This Row],[Código_Actividad]],'Formulario PPGR2'!$C$9:$D$1048576,2,FALSE),"")</f>
        <v/>
      </c>
      <c r="I601" s="346" t="str">
        <f>IFERROR(VLOOKUP(Tabla1[[#This Row],[Código_Actividad]],Tabla2[[Código]:[Total de Acciones ]],15,FALSE),"")</f>
        <v/>
      </c>
      <c r="J601" s="347"/>
      <c r="K601" s="348" t="str">
        <f>IFERROR(VLOOKUP($J601,LSIns!$B$5:$C$45,2,FALSE),"")</f>
        <v/>
      </c>
      <c r="L601" s="349"/>
      <c r="M601" s="348" t="str">
        <f>IFERROR(VLOOKUP($L601,#REF!,2,FALSE),"")</f>
        <v/>
      </c>
      <c r="N601" s="352"/>
      <c r="O601" s="199"/>
      <c r="P601" s="200">
        <f t="shared" si="12"/>
        <v>0</v>
      </c>
      <c r="Q601" s="351"/>
      <c r="R601" s="347"/>
      <c r="S601" s="56"/>
      <c r="T601" s="56"/>
    </row>
    <row r="602" spans="2:20" x14ac:dyDescent="0.25">
      <c r="B602" s="343" t="e">
        <f>IF(Tabla1[[#This Row],[Código_Actividad]]="","",CONCATENATE(Tabla1[[#This Row],[POA]],".",Tabla1[[#This Row],[SRS]],".",Tabla1[[#This Row],[AREA]],".",Tabla1[[#This Row],[TIPO]]))</f>
        <v>#REF!</v>
      </c>
      <c r="C602" s="343" t="e">
        <f>IF(Tabla1[[#This Row],[Código_Actividad]]="","",'Formulario PPGR1'!#REF!)</f>
        <v>#REF!</v>
      </c>
      <c r="D602" s="343" t="e">
        <f>IF(Tabla1[[#This Row],[Código_Actividad]]="","",'Formulario PPGR1'!#REF!)</f>
        <v>#REF!</v>
      </c>
      <c r="E602" s="343" t="e">
        <f>IF(Tabla1[[#This Row],[Código_Actividad]]="","",'Formulario PPGR1'!#REF!)</f>
        <v>#REF!</v>
      </c>
      <c r="F602" s="343" t="e">
        <f>IF(Tabla1[[#This Row],[Código_Actividad]]="","",'Formulario PPGR1'!#REF!)</f>
        <v>#REF!</v>
      </c>
      <c r="G602" s="344" t="s">
        <v>1490</v>
      </c>
      <c r="H602" s="345" t="str">
        <f>IFERROR(VLOOKUP(Tabla1[[#This Row],[Código_Actividad]],'Formulario PPGR2'!$C$9:$D$1048576,2,FALSE),"")</f>
        <v>Talleres de capacitación sobre Violencia</v>
      </c>
      <c r="I602" s="346">
        <f>IFERROR(VLOOKUP(Tabla1[[#This Row],[Código_Actividad]],Tabla2[[Código]:[Total de Acciones ]],15,FALSE),"")</f>
        <v>6</v>
      </c>
      <c r="J602" s="347" t="s">
        <v>1894</v>
      </c>
      <c r="K602" s="348" t="s">
        <v>1902</v>
      </c>
      <c r="L602" s="349"/>
      <c r="M602" s="348" t="s">
        <v>1893</v>
      </c>
      <c r="N602" s="364">
        <v>0.24</v>
      </c>
      <c r="O602" s="199">
        <v>250</v>
      </c>
      <c r="P602" s="200">
        <f t="shared" si="12"/>
        <v>60</v>
      </c>
      <c r="Q602" s="351" t="s">
        <v>2114</v>
      </c>
      <c r="R602" s="347" t="s">
        <v>923</v>
      </c>
      <c r="S602" s="56"/>
      <c r="T602" s="56"/>
    </row>
    <row r="603" spans="2:20" x14ac:dyDescent="0.25">
      <c r="B603" s="343" t="str">
        <f>IF(Tabla1[[#This Row],[Código_Actividad]]="","",CONCATENATE(Tabla1[[#This Row],[POA]],".",Tabla1[[#This Row],[SRS]],".",Tabla1[[#This Row],[AREA]],".",Tabla1[[#This Row],[TIPO]]))</f>
        <v/>
      </c>
      <c r="C603" s="343" t="str">
        <f>IF(Tabla1[[#This Row],[Código_Actividad]]="","",'Formulario PPGR1'!#REF!)</f>
        <v/>
      </c>
      <c r="D603" s="343" t="str">
        <f>IF(Tabla1[[#This Row],[Código_Actividad]]="","",'Formulario PPGR1'!#REF!)</f>
        <v/>
      </c>
      <c r="E603" s="343" t="str">
        <f>IF(Tabla1[[#This Row],[Código_Actividad]]="","",'Formulario PPGR1'!#REF!)</f>
        <v/>
      </c>
      <c r="F603" s="343" t="str">
        <f>IF(Tabla1[[#This Row],[Código_Actividad]]="","",'Formulario PPGR1'!#REF!)</f>
        <v/>
      </c>
      <c r="G603" s="344"/>
      <c r="H603" s="345" t="str">
        <f>IFERROR(VLOOKUP(Tabla1[[#This Row],[Código_Actividad]],'Formulario PPGR2'!$C$9:$D$1048576,2,FALSE),"")</f>
        <v/>
      </c>
      <c r="I603" s="346" t="str">
        <f>IFERROR(VLOOKUP(Tabla1[[#This Row],[Código_Actividad]],Tabla2[[Código]:[Total de Acciones ]],15,FALSE),"")</f>
        <v/>
      </c>
      <c r="J603" s="347" t="s">
        <v>1910</v>
      </c>
      <c r="K603" s="348" t="s">
        <v>1902</v>
      </c>
      <c r="L603" s="349"/>
      <c r="M603" s="348" t="s">
        <v>1906</v>
      </c>
      <c r="N603" s="364">
        <v>0.24</v>
      </c>
      <c r="O603" s="199">
        <v>648</v>
      </c>
      <c r="P603" s="200">
        <f t="shared" si="12"/>
        <v>155.51999999999998</v>
      </c>
      <c r="Q603" s="351" t="s">
        <v>2114</v>
      </c>
      <c r="R603" s="347" t="s">
        <v>925</v>
      </c>
      <c r="S603" s="56"/>
      <c r="T603" s="56"/>
    </row>
    <row r="604" spans="2:20" x14ac:dyDescent="0.25">
      <c r="B604" s="343" t="str">
        <f>IF(Tabla1[[#This Row],[Código_Actividad]]="","",CONCATENATE(Tabla1[[#This Row],[POA]],".",Tabla1[[#This Row],[SRS]],".",Tabla1[[#This Row],[AREA]],".",Tabla1[[#This Row],[TIPO]]))</f>
        <v/>
      </c>
      <c r="C604" s="343" t="str">
        <f>IF(Tabla1[[#This Row],[Código_Actividad]]="","",'Formulario PPGR1'!#REF!)</f>
        <v/>
      </c>
      <c r="D604" s="343" t="str">
        <f>IF(Tabla1[[#This Row],[Código_Actividad]]="","",'Formulario PPGR1'!#REF!)</f>
        <v/>
      </c>
      <c r="E604" s="343" t="str">
        <f>IF(Tabla1[[#This Row],[Código_Actividad]]="","",'Formulario PPGR1'!#REF!)</f>
        <v/>
      </c>
      <c r="F604" s="343" t="str">
        <f>IF(Tabla1[[#This Row],[Código_Actividad]]="","",'Formulario PPGR1'!#REF!)</f>
        <v/>
      </c>
      <c r="G604" s="344"/>
      <c r="H604" s="345" t="str">
        <f>IFERROR(VLOOKUP(Tabla1[[#This Row],[Código_Actividad]],'Formulario PPGR2'!$C$9:$D$1048576,2,FALSE),"")</f>
        <v/>
      </c>
      <c r="I604" s="346" t="str">
        <f>IFERROR(VLOOKUP(Tabla1[[#This Row],[Código_Actividad]],Tabla2[[Código]:[Total de Acciones ]],15,FALSE),"")</f>
        <v/>
      </c>
      <c r="J604" s="347" t="s">
        <v>1916</v>
      </c>
      <c r="K604" s="348" t="s">
        <v>1902</v>
      </c>
      <c r="L604" s="349"/>
      <c r="M604" s="348" t="s">
        <v>1917</v>
      </c>
      <c r="N604" s="352">
        <v>0.5</v>
      </c>
      <c r="O604" s="199">
        <v>84</v>
      </c>
      <c r="P604" s="200">
        <f t="shared" si="12"/>
        <v>42</v>
      </c>
      <c r="Q604" s="351" t="s">
        <v>2117</v>
      </c>
      <c r="R604" s="347" t="s">
        <v>925</v>
      </c>
      <c r="S604" s="56"/>
      <c r="T604" s="56"/>
    </row>
    <row r="605" spans="2:20" x14ac:dyDescent="0.25">
      <c r="B605" s="343" t="str">
        <f>IF(Tabla1[[#This Row],[Código_Actividad]]="","",CONCATENATE(Tabla1[[#This Row],[POA]],".",Tabla1[[#This Row],[SRS]],".",Tabla1[[#This Row],[AREA]],".",Tabla1[[#This Row],[TIPO]]))</f>
        <v/>
      </c>
      <c r="C605" s="343" t="str">
        <f>IF(Tabla1[[#This Row],[Código_Actividad]]="","",'Formulario PPGR1'!#REF!)</f>
        <v/>
      </c>
      <c r="D605" s="343" t="str">
        <f>IF(Tabla1[[#This Row],[Código_Actividad]]="","",'Formulario PPGR1'!#REF!)</f>
        <v/>
      </c>
      <c r="E605" s="343" t="str">
        <f>IF(Tabla1[[#This Row],[Código_Actividad]]="","",'Formulario PPGR1'!#REF!)</f>
        <v/>
      </c>
      <c r="F605" s="343" t="str">
        <f>IF(Tabla1[[#This Row],[Código_Actividad]]="","",'Formulario PPGR1'!#REF!)</f>
        <v/>
      </c>
      <c r="G605" s="344"/>
      <c r="H605" s="345" t="str">
        <f>IFERROR(VLOOKUP(Tabla1[[#This Row],[Código_Actividad]],'Formulario PPGR2'!$C$9:$D$1048576,2,FALSE),"")</f>
        <v/>
      </c>
      <c r="I605" s="346" t="str">
        <f>IFERROR(VLOOKUP(Tabla1[[#This Row],[Código_Actividad]],Tabla2[[Código]:[Total de Acciones ]],15,FALSE),"")</f>
        <v/>
      </c>
      <c r="J605" s="347" t="s">
        <v>1996</v>
      </c>
      <c r="K605" s="348" t="s">
        <v>1902</v>
      </c>
      <c r="L605" s="349"/>
      <c r="M605" s="348" t="s">
        <v>592</v>
      </c>
      <c r="N605" s="195">
        <v>6</v>
      </c>
      <c r="O605" s="199">
        <v>7500</v>
      </c>
      <c r="P605" s="200">
        <f t="shared" si="12"/>
        <v>45000</v>
      </c>
      <c r="Q605" s="351" t="s">
        <v>2115</v>
      </c>
      <c r="R605" s="347" t="s">
        <v>925</v>
      </c>
      <c r="S605" s="56"/>
      <c r="T605" s="56"/>
    </row>
    <row r="606" spans="2:20" x14ac:dyDescent="0.25">
      <c r="B606" s="343" t="str">
        <f>IF(Tabla1[[#This Row],[Código_Actividad]]="","",CONCATENATE(Tabla1[[#This Row],[POA]],".",Tabla1[[#This Row],[SRS]],".",Tabla1[[#This Row],[AREA]],".",Tabla1[[#This Row],[TIPO]]))</f>
        <v/>
      </c>
      <c r="C606" s="343" t="str">
        <f>IF(Tabla1[[#This Row],[Código_Actividad]]="","",'Formulario PPGR1'!#REF!)</f>
        <v/>
      </c>
      <c r="D606" s="343" t="str">
        <f>IF(Tabla1[[#This Row],[Código_Actividad]]="","",'Formulario PPGR1'!#REF!)</f>
        <v/>
      </c>
      <c r="E606" s="343" t="str">
        <f>IF(Tabla1[[#This Row],[Código_Actividad]]="","",'Formulario PPGR1'!#REF!)</f>
        <v/>
      </c>
      <c r="F606" s="343" t="str">
        <f>IF(Tabla1[[#This Row],[Código_Actividad]]="","",'Formulario PPGR1'!#REF!)</f>
        <v/>
      </c>
      <c r="G606" s="344"/>
      <c r="H606" s="345" t="str">
        <f>IFERROR(VLOOKUP(Tabla1[[#This Row],[Código_Actividad]],'Formulario PPGR2'!$C$9:$D$1048576,2,FALSE),"")</f>
        <v/>
      </c>
      <c r="I606" s="346" t="str">
        <f>IFERROR(VLOOKUP(Tabla1[[#This Row],[Código_Actividad]],Tabla2[[Código]:[Total de Acciones ]],15,FALSE),"")</f>
        <v/>
      </c>
      <c r="J606" s="347"/>
      <c r="K606" s="348" t="str">
        <f>IFERROR(VLOOKUP($J606,LSIns!$B$5:$C$45,2,FALSE),"")</f>
        <v/>
      </c>
      <c r="L606" s="349"/>
      <c r="M606" s="348" t="str">
        <f>IFERROR(VLOOKUP($L606,#REF!,2,FALSE),"")</f>
        <v/>
      </c>
      <c r="N606" s="352"/>
      <c r="O606" s="199"/>
      <c r="P606" s="200">
        <f t="shared" si="12"/>
        <v>0</v>
      </c>
      <c r="Q606" s="351"/>
      <c r="R606" s="347"/>
      <c r="S606" s="56"/>
      <c r="T606" s="56"/>
    </row>
    <row r="607" spans="2:20" x14ac:dyDescent="0.25">
      <c r="B607" s="343" t="str">
        <f>IF(Tabla1[[#This Row],[Código_Actividad]]="","",CONCATENATE(Tabla1[[#This Row],[POA]],".",Tabla1[[#This Row],[SRS]],".",Tabla1[[#This Row],[AREA]],".",Tabla1[[#This Row],[TIPO]]))</f>
        <v/>
      </c>
      <c r="C607" s="343" t="str">
        <f>IF(Tabla1[[#This Row],[Código_Actividad]]="","",'Formulario PPGR1'!#REF!)</f>
        <v/>
      </c>
      <c r="D607" s="343" t="str">
        <f>IF(Tabla1[[#This Row],[Código_Actividad]]="","",'Formulario PPGR1'!#REF!)</f>
        <v/>
      </c>
      <c r="E607" s="343" t="str">
        <f>IF(Tabla1[[#This Row],[Código_Actividad]]="","",'Formulario PPGR1'!#REF!)</f>
        <v/>
      </c>
      <c r="F607" s="343" t="str">
        <f>IF(Tabla1[[#This Row],[Código_Actividad]]="","",'Formulario PPGR1'!#REF!)</f>
        <v/>
      </c>
      <c r="G607" s="344"/>
      <c r="H607" s="345" t="str">
        <f>IFERROR(VLOOKUP(Tabla1[[#This Row],[Código_Actividad]],'Formulario PPGR2'!$C$9:$D$1048576,2,FALSE),"")</f>
        <v/>
      </c>
      <c r="I607" s="346" t="str">
        <f>IFERROR(VLOOKUP(Tabla1[[#This Row],[Código_Actividad]],Tabla2[[Código]:[Total de Acciones ]],15,FALSE),"")</f>
        <v/>
      </c>
      <c r="J607" s="347"/>
      <c r="K607" s="348" t="str">
        <f>IFERROR(VLOOKUP($J607,LSIns!$B$5:$C$45,2,FALSE),"")</f>
        <v/>
      </c>
      <c r="L607" s="349"/>
      <c r="M607" s="348" t="str">
        <f>IFERROR(VLOOKUP($L607,#REF!,2,FALSE),"")</f>
        <v/>
      </c>
      <c r="N607" s="352"/>
      <c r="O607" s="199"/>
      <c r="P607" s="200">
        <f t="shared" si="12"/>
        <v>0</v>
      </c>
      <c r="Q607" s="351"/>
      <c r="R607" s="347"/>
      <c r="S607" s="56"/>
      <c r="T607" s="56"/>
    </row>
    <row r="608" spans="2:20" x14ac:dyDescent="0.25">
      <c r="B608" s="343" t="e">
        <f>IF(Tabla1[[#This Row],[Código_Actividad]]="","",CONCATENATE(Tabla1[[#This Row],[POA]],".",Tabla1[[#This Row],[SRS]],".",Tabla1[[#This Row],[AREA]],".",Tabla1[[#This Row],[TIPO]]))</f>
        <v>#REF!</v>
      </c>
      <c r="C608" s="343" t="e">
        <f>IF(Tabla1[[#This Row],[Código_Actividad]]="","",'Formulario PPGR1'!#REF!)</f>
        <v>#REF!</v>
      </c>
      <c r="D608" s="343" t="e">
        <f>IF(Tabla1[[#This Row],[Código_Actividad]]="","",'Formulario PPGR1'!#REF!)</f>
        <v>#REF!</v>
      </c>
      <c r="E608" s="343" t="e">
        <f>IF(Tabla1[[#This Row],[Código_Actividad]]="","",'Formulario PPGR1'!#REF!)</f>
        <v>#REF!</v>
      </c>
      <c r="F608" s="343" t="e">
        <f>IF(Tabla1[[#This Row],[Código_Actividad]]="","",'Formulario PPGR1'!#REF!)</f>
        <v>#REF!</v>
      </c>
      <c r="G608" s="344" t="s">
        <v>1491</v>
      </c>
      <c r="H608" s="345" t="str">
        <f>IFERROR(VLOOKUP(Tabla1[[#This Row],[Código_Actividad]],'Formulario PPGR2'!$C$9:$D$1048576,2,FALSE),"")</f>
        <v>Talleres de capacitación salud mental</v>
      </c>
      <c r="I608" s="346">
        <f>IFERROR(VLOOKUP(Tabla1[[#This Row],[Código_Actividad]],Tabla2[[Código]:[Total de Acciones ]],15,FALSE),"")</f>
        <v>6</v>
      </c>
      <c r="J608" s="347" t="s">
        <v>1894</v>
      </c>
      <c r="K608" s="348" t="s">
        <v>1902</v>
      </c>
      <c r="L608" s="349"/>
      <c r="M608" s="348" t="s">
        <v>1893</v>
      </c>
      <c r="N608" s="364">
        <v>0.24</v>
      </c>
      <c r="O608" s="199">
        <v>250</v>
      </c>
      <c r="P608" s="200">
        <f t="shared" si="12"/>
        <v>60</v>
      </c>
      <c r="Q608" s="351" t="s">
        <v>2114</v>
      </c>
      <c r="R608" s="347" t="s">
        <v>923</v>
      </c>
      <c r="S608" s="56"/>
      <c r="T608" s="56"/>
    </row>
    <row r="609" spans="2:20" x14ac:dyDescent="0.25">
      <c r="B609" s="343" t="str">
        <f>IF(Tabla1[[#This Row],[Código_Actividad]]="","",CONCATENATE(Tabla1[[#This Row],[POA]],".",Tabla1[[#This Row],[SRS]],".",Tabla1[[#This Row],[AREA]],".",Tabla1[[#This Row],[TIPO]]))</f>
        <v/>
      </c>
      <c r="C609" s="343" t="str">
        <f>IF(Tabla1[[#This Row],[Código_Actividad]]="","",'Formulario PPGR1'!#REF!)</f>
        <v/>
      </c>
      <c r="D609" s="343" t="str">
        <f>IF(Tabla1[[#This Row],[Código_Actividad]]="","",'Formulario PPGR1'!#REF!)</f>
        <v/>
      </c>
      <c r="E609" s="343" t="str">
        <f>IF(Tabla1[[#This Row],[Código_Actividad]]="","",'Formulario PPGR1'!#REF!)</f>
        <v/>
      </c>
      <c r="F609" s="343" t="str">
        <f>IF(Tabla1[[#This Row],[Código_Actividad]]="","",'Formulario PPGR1'!#REF!)</f>
        <v/>
      </c>
      <c r="G609" s="344"/>
      <c r="H609" s="345" t="str">
        <f>IFERROR(VLOOKUP(Tabla1[[#This Row],[Código_Actividad]],'Formulario PPGR2'!$C$9:$D$1048576,2,FALSE),"")</f>
        <v/>
      </c>
      <c r="I609" s="346" t="str">
        <f>IFERROR(VLOOKUP(Tabla1[[#This Row],[Código_Actividad]],Tabla2[[Código]:[Total de Acciones ]],15,FALSE),"")</f>
        <v/>
      </c>
      <c r="J609" s="347" t="s">
        <v>1910</v>
      </c>
      <c r="K609" s="348" t="s">
        <v>1902</v>
      </c>
      <c r="L609" s="349"/>
      <c r="M609" s="348" t="s">
        <v>1906</v>
      </c>
      <c r="N609" s="364">
        <v>0.24</v>
      </c>
      <c r="O609" s="199">
        <v>648</v>
      </c>
      <c r="P609" s="200">
        <f t="shared" si="12"/>
        <v>155.51999999999998</v>
      </c>
      <c r="Q609" s="351" t="s">
        <v>2114</v>
      </c>
      <c r="R609" s="347" t="s">
        <v>925</v>
      </c>
      <c r="S609" s="56"/>
      <c r="T609" s="56"/>
    </row>
    <row r="610" spans="2:20" x14ac:dyDescent="0.25">
      <c r="B610" s="343" t="str">
        <f>IF(Tabla1[[#This Row],[Código_Actividad]]="","",CONCATENATE(Tabla1[[#This Row],[POA]],".",Tabla1[[#This Row],[SRS]],".",Tabla1[[#This Row],[AREA]],".",Tabla1[[#This Row],[TIPO]]))</f>
        <v/>
      </c>
      <c r="C610" s="343" t="str">
        <f>IF(Tabla1[[#This Row],[Código_Actividad]]="","",'Formulario PPGR1'!#REF!)</f>
        <v/>
      </c>
      <c r="D610" s="343" t="str">
        <f>IF(Tabla1[[#This Row],[Código_Actividad]]="","",'Formulario PPGR1'!#REF!)</f>
        <v/>
      </c>
      <c r="E610" s="343" t="str">
        <f>IF(Tabla1[[#This Row],[Código_Actividad]]="","",'Formulario PPGR1'!#REF!)</f>
        <v/>
      </c>
      <c r="F610" s="343" t="str">
        <f>IF(Tabla1[[#This Row],[Código_Actividad]]="","",'Formulario PPGR1'!#REF!)</f>
        <v/>
      </c>
      <c r="G610" s="344"/>
      <c r="H610" s="345" t="str">
        <f>IFERROR(VLOOKUP(Tabla1[[#This Row],[Código_Actividad]],'Formulario PPGR2'!$C$9:$D$1048576,2,FALSE),"")</f>
        <v/>
      </c>
      <c r="I610" s="346" t="str">
        <f>IFERROR(VLOOKUP(Tabla1[[#This Row],[Código_Actividad]],Tabla2[[Código]:[Total de Acciones ]],15,FALSE),"")</f>
        <v/>
      </c>
      <c r="J610" s="347" t="s">
        <v>1916</v>
      </c>
      <c r="K610" s="348" t="s">
        <v>1902</v>
      </c>
      <c r="L610" s="349"/>
      <c r="M610" s="348" t="s">
        <v>1917</v>
      </c>
      <c r="N610" s="352">
        <v>0.5</v>
      </c>
      <c r="O610" s="199">
        <v>84</v>
      </c>
      <c r="P610" s="200">
        <f t="shared" si="12"/>
        <v>42</v>
      </c>
      <c r="Q610" s="351" t="s">
        <v>2117</v>
      </c>
      <c r="R610" s="347" t="s">
        <v>925</v>
      </c>
      <c r="S610" s="56"/>
      <c r="T610" s="56"/>
    </row>
    <row r="611" spans="2:20" x14ac:dyDescent="0.25">
      <c r="B611" s="343" t="str">
        <f>IF(Tabla1[[#This Row],[Código_Actividad]]="","",CONCATENATE(Tabla1[[#This Row],[POA]],".",Tabla1[[#This Row],[SRS]],".",Tabla1[[#This Row],[AREA]],".",Tabla1[[#This Row],[TIPO]]))</f>
        <v/>
      </c>
      <c r="C611" s="343" t="str">
        <f>IF(Tabla1[[#This Row],[Código_Actividad]]="","",'Formulario PPGR1'!#REF!)</f>
        <v/>
      </c>
      <c r="D611" s="343" t="str">
        <f>IF(Tabla1[[#This Row],[Código_Actividad]]="","",'Formulario PPGR1'!#REF!)</f>
        <v/>
      </c>
      <c r="E611" s="343" t="str">
        <f>IF(Tabla1[[#This Row],[Código_Actividad]]="","",'Formulario PPGR1'!#REF!)</f>
        <v/>
      </c>
      <c r="F611" s="343" t="str">
        <f>IF(Tabla1[[#This Row],[Código_Actividad]]="","",'Formulario PPGR1'!#REF!)</f>
        <v/>
      </c>
      <c r="G611" s="344"/>
      <c r="H611" s="345" t="str">
        <f>IFERROR(VLOOKUP(Tabla1[[#This Row],[Código_Actividad]],'Formulario PPGR2'!$C$9:$D$1048576,2,FALSE),"")</f>
        <v/>
      </c>
      <c r="I611" s="346" t="str">
        <f>IFERROR(VLOOKUP(Tabla1[[#This Row],[Código_Actividad]],Tabla2[[Código]:[Total de Acciones ]],15,FALSE),"")</f>
        <v/>
      </c>
      <c r="J611" s="347" t="s">
        <v>1996</v>
      </c>
      <c r="K611" s="348" t="s">
        <v>1902</v>
      </c>
      <c r="L611" s="349"/>
      <c r="M611" s="348" t="s">
        <v>592</v>
      </c>
      <c r="N611" s="195">
        <v>6</v>
      </c>
      <c r="O611" s="199">
        <v>7500</v>
      </c>
      <c r="P611" s="200">
        <f t="shared" si="12"/>
        <v>45000</v>
      </c>
      <c r="Q611" s="351" t="s">
        <v>2115</v>
      </c>
      <c r="R611" s="347" t="s">
        <v>925</v>
      </c>
      <c r="S611" s="56"/>
      <c r="T611" s="56"/>
    </row>
    <row r="612" spans="2:20" x14ac:dyDescent="0.25">
      <c r="B612" s="343" t="str">
        <f>IF(Tabla1[[#This Row],[Código_Actividad]]="","",CONCATENATE(Tabla1[[#This Row],[POA]],".",Tabla1[[#This Row],[SRS]],".",Tabla1[[#This Row],[AREA]],".",Tabla1[[#This Row],[TIPO]]))</f>
        <v/>
      </c>
      <c r="C612" s="343" t="str">
        <f>IF(Tabla1[[#This Row],[Código_Actividad]]="","",'Formulario PPGR1'!#REF!)</f>
        <v/>
      </c>
      <c r="D612" s="343" t="str">
        <f>IF(Tabla1[[#This Row],[Código_Actividad]]="","",'Formulario PPGR1'!#REF!)</f>
        <v/>
      </c>
      <c r="E612" s="343" t="str">
        <f>IF(Tabla1[[#This Row],[Código_Actividad]]="","",'Formulario PPGR1'!#REF!)</f>
        <v/>
      </c>
      <c r="F612" s="343" t="str">
        <f>IF(Tabla1[[#This Row],[Código_Actividad]]="","",'Formulario PPGR1'!#REF!)</f>
        <v/>
      </c>
      <c r="G612" s="344"/>
      <c r="H612" s="345" t="str">
        <f>IFERROR(VLOOKUP(Tabla1[[#This Row],[Código_Actividad]],'Formulario PPGR2'!$C$9:$D$1048576,2,FALSE),"")</f>
        <v/>
      </c>
      <c r="I612" s="346" t="str">
        <f>IFERROR(VLOOKUP(Tabla1[[#This Row],[Código_Actividad]],Tabla2[[Código]:[Total de Acciones ]],15,FALSE),"")</f>
        <v/>
      </c>
      <c r="J612" s="347"/>
      <c r="K612" s="348" t="str">
        <f>IFERROR(VLOOKUP($J612,LSIns!$B$5:$C$45,2,FALSE),"")</f>
        <v/>
      </c>
      <c r="L612" s="349"/>
      <c r="M612" s="348" t="str">
        <f>IFERROR(VLOOKUP($L612,#REF!,2,FALSE),"")</f>
        <v/>
      </c>
      <c r="N612" s="352"/>
      <c r="O612" s="199"/>
      <c r="P612" s="200">
        <f t="shared" si="12"/>
        <v>0</v>
      </c>
      <c r="Q612" s="351"/>
      <c r="R612" s="347"/>
      <c r="S612" s="56"/>
      <c r="T612" s="56"/>
    </row>
    <row r="613" spans="2:20" x14ac:dyDescent="0.25">
      <c r="B613" s="343" t="e">
        <f>IF(Tabla1[[#This Row],[Código_Actividad]]="","",CONCATENATE(Tabla1[[#This Row],[POA]],".",Tabla1[[#This Row],[SRS]],".",Tabla1[[#This Row],[AREA]],".",Tabla1[[#This Row],[TIPO]]))</f>
        <v>#REF!</v>
      </c>
      <c r="C613" s="343" t="e">
        <f>IF(Tabla1[[#This Row],[Código_Actividad]]="","",'Formulario PPGR1'!#REF!)</f>
        <v>#REF!</v>
      </c>
      <c r="D613" s="343" t="e">
        <f>IF(Tabla1[[#This Row],[Código_Actividad]]="","",'Formulario PPGR1'!#REF!)</f>
        <v>#REF!</v>
      </c>
      <c r="E613" s="343" t="e">
        <f>IF(Tabla1[[#This Row],[Código_Actividad]]="","",'Formulario PPGR1'!#REF!)</f>
        <v>#REF!</v>
      </c>
      <c r="F613" s="343" t="e">
        <f>IF(Tabla1[[#This Row],[Código_Actividad]]="","",'Formulario PPGR1'!#REF!)</f>
        <v>#REF!</v>
      </c>
      <c r="G613" s="344" t="s">
        <v>1492</v>
      </c>
      <c r="H613" s="345" t="str">
        <f>IFERROR(VLOOKUP(Tabla1[[#This Row],[Código_Actividad]],'Formulario PPGR2'!$C$9:$D$1048576,2,FALSE),"")</f>
        <v>Talleres de capacitación sobre Lactancia Materna</v>
      </c>
      <c r="I613" s="346">
        <f>IFERROR(VLOOKUP(Tabla1[[#This Row],[Código_Actividad]],Tabla2[[Código]:[Total de Acciones ]],15,FALSE),"")</f>
        <v>6</v>
      </c>
      <c r="J613" s="347" t="s">
        <v>1894</v>
      </c>
      <c r="K613" s="348" t="s">
        <v>1902</v>
      </c>
      <c r="L613" s="349"/>
      <c r="M613" s="348" t="s">
        <v>1893</v>
      </c>
      <c r="N613" s="364">
        <v>0.24</v>
      </c>
      <c r="O613" s="199">
        <v>250</v>
      </c>
      <c r="P613" s="200">
        <f t="shared" si="12"/>
        <v>60</v>
      </c>
      <c r="Q613" s="351" t="s">
        <v>2114</v>
      </c>
      <c r="R613" s="347" t="s">
        <v>923</v>
      </c>
      <c r="S613" s="56"/>
      <c r="T613" s="56"/>
    </row>
    <row r="614" spans="2:20" x14ac:dyDescent="0.25">
      <c r="B614" s="343" t="str">
        <f>IF(Tabla1[[#This Row],[Código_Actividad]]="","",CONCATENATE(Tabla1[[#This Row],[POA]],".",Tabla1[[#This Row],[SRS]],".",Tabla1[[#This Row],[AREA]],".",Tabla1[[#This Row],[TIPO]]))</f>
        <v/>
      </c>
      <c r="C614" s="343" t="str">
        <f>IF(Tabla1[[#This Row],[Código_Actividad]]="","",'Formulario PPGR1'!#REF!)</f>
        <v/>
      </c>
      <c r="D614" s="343" t="str">
        <f>IF(Tabla1[[#This Row],[Código_Actividad]]="","",'Formulario PPGR1'!#REF!)</f>
        <v/>
      </c>
      <c r="E614" s="343" t="str">
        <f>IF(Tabla1[[#This Row],[Código_Actividad]]="","",'Formulario PPGR1'!#REF!)</f>
        <v/>
      </c>
      <c r="F614" s="343" t="str">
        <f>IF(Tabla1[[#This Row],[Código_Actividad]]="","",'Formulario PPGR1'!#REF!)</f>
        <v/>
      </c>
      <c r="G614" s="344"/>
      <c r="H614" s="345" t="str">
        <f>IFERROR(VLOOKUP(Tabla1[[#This Row],[Código_Actividad]],'Formulario PPGR2'!$C$9:$D$1048576,2,FALSE),"")</f>
        <v/>
      </c>
      <c r="I614" s="346" t="str">
        <f>IFERROR(VLOOKUP(Tabla1[[#This Row],[Código_Actividad]],Tabla2[[Código]:[Total de Acciones ]],15,FALSE),"")</f>
        <v/>
      </c>
      <c r="J614" s="347" t="s">
        <v>1910</v>
      </c>
      <c r="K614" s="348" t="s">
        <v>1902</v>
      </c>
      <c r="L614" s="349"/>
      <c r="M614" s="348" t="s">
        <v>1906</v>
      </c>
      <c r="N614" s="364">
        <v>0.24</v>
      </c>
      <c r="O614" s="199">
        <v>648</v>
      </c>
      <c r="P614" s="200">
        <f t="shared" si="12"/>
        <v>155.51999999999998</v>
      </c>
      <c r="Q614" s="351" t="s">
        <v>2114</v>
      </c>
      <c r="R614" s="347" t="s">
        <v>925</v>
      </c>
      <c r="S614" s="56"/>
      <c r="T614" s="56"/>
    </row>
    <row r="615" spans="2:20" x14ac:dyDescent="0.25">
      <c r="B615" s="343" t="str">
        <f>IF(Tabla1[[#This Row],[Código_Actividad]]="","",CONCATENATE(Tabla1[[#This Row],[POA]],".",Tabla1[[#This Row],[SRS]],".",Tabla1[[#This Row],[AREA]],".",Tabla1[[#This Row],[TIPO]]))</f>
        <v/>
      </c>
      <c r="C615" s="343" t="str">
        <f>IF(Tabla1[[#This Row],[Código_Actividad]]="","",'Formulario PPGR1'!#REF!)</f>
        <v/>
      </c>
      <c r="D615" s="343" t="str">
        <f>IF(Tabla1[[#This Row],[Código_Actividad]]="","",'Formulario PPGR1'!#REF!)</f>
        <v/>
      </c>
      <c r="E615" s="343" t="str">
        <f>IF(Tabla1[[#This Row],[Código_Actividad]]="","",'Formulario PPGR1'!#REF!)</f>
        <v/>
      </c>
      <c r="F615" s="343" t="str">
        <f>IF(Tabla1[[#This Row],[Código_Actividad]]="","",'Formulario PPGR1'!#REF!)</f>
        <v/>
      </c>
      <c r="G615" s="344"/>
      <c r="H615" s="345" t="str">
        <f>IFERROR(VLOOKUP(Tabla1[[#This Row],[Código_Actividad]],'Formulario PPGR2'!$C$9:$D$1048576,2,FALSE),"")</f>
        <v/>
      </c>
      <c r="I615" s="346" t="str">
        <f>IFERROR(VLOOKUP(Tabla1[[#This Row],[Código_Actividad]],Tabla2[[Código]:[Total de Acciones ]],15,FALSE),"")</f>
        <v/>
      </c>
      <c r="J615" s="347" t="s">
        <v>1916</v>
      </c>
      <c r="K615" s="348" t="s">
        <v>1902</v>
      </c>
      <c r="L615" s="349"/>
      <c r="M615" s="348" t="s">
        <v>1917</v>
      </c>
      <c r="N615" s="352">
        <v>0.5</v>
      </c>
      <c r="O615" s="199">
        <v>84</v>
      </c>
      <c r="P615" s="200">
        <f t="shared" si="12"/>
        <v>42</v>
      </c>
      <c r="Q615" s="351" t="s">
        <v>2117</v>
      </c>
      <c r="R615" s="347" t="s">
        <v>925</v>
      </c>
      <c r="S615" s="56"/>
      <c r="T615" s="56"/>
    </row>
    <row r="616" spans="2:20" x14ac:dyDescent="0.25">
      <c r="B616" s="343" t="str">
        <f>IF(Tabla1[[#This Row],[Código_Actividad]]="","",CONCATENATE(Tabla1[[#This Row],[POA]],".",Tabla1[[#This Row],[SRS]],".",Tabla1[[#This Row],[AREA]],".",Tabla1[[#This Row],[TIPO]]))</f>
        <v/>
      </c>
      <c r="C616" s="343" t="str">
        <f>IF(Tabla1[[#This Row],[Código_Actividad]]="","",'Formulario PPGR1'!#REF!)</f>
        <v/>
      </c>
      <c r="D616" s="343" t="str">
        <f>IF(Tabla1[[#This Row],[Código_Actividad]]="","",'Formulario PPGR1'!#REF!)</f>
        <v/>
      </c>
      <c r="E616" s="343" t="str">
        <f>IF(Tabla1[[#This Row],[Código_Actividad]]="","",'Formulario PPGR1'!#REF!)</f>
        <v/>
      </c>
      <c r="F616" s="343" t="str">
        <f>IF(Tabla1[[#This Row],[Código_Actividad]]="","",'Formulario PPGR1'!#REF!)</f>
        <v/>
      </c>
      <c r="G616" s="344"/>
      <c r="H616" s="345" t="str">
        <f>IFERROR(VLOOKUP(Tabla1[[#This Row],[Código_Actividad]],'Formulario PPGR2'!$C$9:$D$1048576,2,FALSE),"")</f>
        <v/>
      </c>
      <c r="I616" s="346" t="str">
        <f>IFERROR(VLOOKUP(Tabla1[[#This Row],[Código_Actividad]],Tabla2[[Código]:[Total de Acciones ]],15,FALSE),"")</f>
        <v/>
      </c>
      <c r="J616" s="347" t="s">
        <v>1996</v>
      </c>
      <c r="K616" s="348" t="s">
        <v>1902</v>
      </c>
      <c r="L616" s="349"/>
      <c r="M616" s="348" t="s">
        <v>592</v>
      </c>
      <c r="N616" s="195">
        <v>6</v>
      </c>
      <c r="O616" s="199">
        <v>7500</v>
      </c>
      <c r="P616" s="200">
        <f t="shared" si="12"/>
        <v>45000</v>
      </c>
      <c r="Q616" s="351" t="s">
        <v>2115</v>
      </c>
      <c r="R616" s="347" t="s">
        <v>925</v>
      </c>
      <c r="S616" s="56"/>
      <c r="T616" s="56"/>
    </row>
    <row r="617" spans="2:20" x14ac:dyDescent="0.25">
      <c r="B617" s="343" t="str">
        <f>IF(Tabla1[[#This Row],[Código_Actividad]]="","",CONCATENATE(Tabla1[[#This Row],[POA]],".",Tabla1[[#This Row],[SRS]],".",Tabla1[[#This Row],[AREA]],".",Tabla1[[#This Row],[TIPO]]))</f>
        <v/>
      </c>
      <c r="C617" s="343" t="str">
        <f>IF(Tabla1[[#This Row],[Código_Actividad]]="","",'Formulario PPGR1'!#REF!)</f>
        <v/>
      </c>
      <c r="D617" s="343" t="str">
        <f>IF(Tabla1[[#This Row],[Código_Actividad]]="","",'Formulario PPGR1'!#REF!)</f>
        <v/>
      </c>
      <c r="E617" s="343" t="str">
        <f>IF(Tabla1[[#This Row],[Código_Actividad]]="","",'Formulario PPGR1'!#REF!)</f>
        <v/>
      </c>
      <c r="F617" s="343" t="str">
        <f>IF(Tabla1[[#This Row],[Código_Actividad]]="","",'Formulario PPGR1'!#REF!)</f>
        <v/>
      </c>
      <c r="G617" s="344"/>
      <c r="H617" s="345" t="str">
        <f>IFERROR(VLOOKUP(Tabla1[[#This Row],[Código_Actividad]],'Formulario PPGR2'!$C$9:$D$1048576,2,FALSE),"")</f>
        <v/>
      </c>
      <c r="I617" s="346" t="str">
        <f>IFERROR(VLOOKUP(Tabla1[[#This Row],[Código_Actividad]],Tabla2[[Código]:[Total de Acciones ]],15,FALSE),"")</f>
        <v/>
      </c>
      <c r="J617" s="347"/>
      <c r="K617" s="348" t="str">
        <f>IFERROR(VLOOKUP($J617,LSIns!$B$5:$C$45,2,FALSE),"")</f>
        <v/>
      </c>
      <c r="L617" s="349"/>
      <c r="M617" s="348" t="str">
        <f>IFERROR(VLOOKUP($L617,#REF!,2,FALSE),"")</f>
        <v/>
      </c>
      <c r="N617" s="352"/>
      <c r="O617" s="199"/>
      <c r="P617" s="200">
        <f t="shared" si="12"/>
        <v>0</v>
      </c>
      <c r="Q617" s="351"/>
      <c r="R617" s="347"/>
      <c r="S617" s="56"/>
      <c r="T617" s="56"/>
    </row>
    <row r="618" spans="2:20" x14ac:dyDescent="0.25">
      <c r="B618" s="343" t="e">
        <f>IF(Tabla1[[#This Row],[Código_Actividad]]="","",CONCATENATE(Tabla1[[#This Row],[POA]],".",Tabla1[[#This Row],[SRS]],".",Tabla1[[#This Row],[AREA]],".",Tabla1[[#This Row],[TIPO]]))</f>
        <v>#REF!</v>
      </c>
      <c r="C618" s="343" t="e">
        <f>IF(Tabla1[[#This Row],[Código_Actividad]]="","",'Formulario PPGR1'!#REF!)</f>
        <v>#REF!</v>
      </c>
      <c r="D618" s="343" t="e">
        <f>IF(Tabla1[[#This Row],[Código_Actividad]]="","",'Formulario PPGR1'!#REF!)</f>
        <v>#REF!</v>
      </c>
      <c r="E618" s="343" t="e">
        <f>IF(Tabla1[[#This Row],[Código_Actividad]]="","",'Formulario PPGR1'!#REF!)</f>
        <v>#REF!</v>
      </c>
      <c r="F618" s="343" t="e">
        <f>IF(Tabla1[[#This Row],[Código_Actividad]]="","",'Formulario PPGR1'!#REF!)</f>
        <v>#REF!</v>
      </c>
      <c r="G618" s="344" t="s">
        <v>1493</v>
      </c>
      <c r="H618" s="345" t="str">
        <f>IFERROR(VLOOKUP(Tabla1[[#This Row],[Código_Actividad]],'Formulario PPGR2'!$C$9:$D$1048576,2,FALSE),"")</f>
        <v>Talleres de Capacitación  de la Guia de Observacion de Recien nacidos y puerperas en el primer nivel de atención.</v>
      </c>
      <c r="I618" s="346">
        <f>IFERROR(VLOOKUP(Tabla1[[#This Row],[Código_Actividad]],Tabla2[[Código]:[Total de Acciones ]],15,FALSE),"")</f>
        <v>6</v>
      </c>
      <c r="J618" s="347" t="s">
        <v>1894</v>
      </c>
      <c r="K618" s="348" t="s">
        <v>1902</v>
      </c>
      <c r="L618" s="349"/>
      <c r="M618" s="348" t="s">
        <v>1893</v>
      </c>
      <c r="N618" s="364">
        <v>0.24</v>
      </c>
      <c r="O618" s="199">
        <v>250</v>
      </c>
      <c r="P618" s="200">
        <f t="shared" si="12"/>
        <v>60</v>
      </c>
      <c r="Q618" s="351" t="s">
        <v>2114</v>
      </c>
      <c r="R618" s="347" t="s">
        <v>923</v>
      </c>
      <c r="S618" s="56"/>
      <c r="T618" s="56"/>
    </row>
    <row r="619" spans="2:20" x14ac:dyDescent="0.25">
      <c r="B619" s="343" t="str">
        <f>IF(Tabla1[[#This Row],[Código_Actividad]]="","",CONCATENATE(Tabla1[[#This Row],[POA]],".",Tabla1[[#This Row],[SRS]],".",Tabla1[[#This Row],[AREA]],".",Tabla1[[#This Row],[TIPO]]))</f>
        <v/>
      </c>
      <c r="C619" s="343" t="str">
        <f>IF(Tabla1[[#This Row],[Código_Actividad]]="","",'Formulario PPGR1'!#REF!)</f>
        <v/>
      </c>
      <c r="D619" s="343" t="str">
        <f>IF(Tabla1[[#This Row],[Código_Actividad]]="","",'Formulario PPGR1'!#REF!)</f>
        <v/>
      </c>
      <c r="E619" s="343" t="str">
        <f>IF(Tabla1[[#This Row],[Código_Actividad]]="","",'Formulario PPGR1'!#REF!)</f>
        <v/>
      </c>
      <c r="F619" s="343" t="str">
        <f>IF(Tabla1[[#This Row],[Código_Actividad]]="","",'Formulario PPGR1'!#REF!)</f>
        <v/>
      </c>
      <c r="G619" s="344"/>
      <c r="H619" s="345" t="str">
        <f>IFERROR(VLOOKUP(Tabla1[[#This Row],[Código_Actividad]],'Formulario PPGR2'!$C$9:$D$1048576,2,FALSE),"")</f>
        <v/>
      </c>
      <c r="I619" s="346" t="str">
        <f>IFERROR(VLOOKUP(Tabla1[[#This Row],[Código_Actividad]],Tabla2[[Código]:[Total de Acciones ]],15,FALSE),"")</f>
        <v/>
      </c>
      <c r="J619" s="347" t="s">
        <v>1910</v>
      </c>
      <c r="K619" s="348" t="s">
        <v>1902</v>
      </c>
      <c r="L619" s="349"/>
      <c r="M619" s="348" t="s">
        <v>1906</v>
      </c>
      <c r="N619" s="364">
        <v>0.24</v>
      </c>
      <c r="O619" s="199">
        <v>648</v>
      </c>
      <c r="P619" s="200">
        <f t="shared" si="12"/>
        <v>155.51999999999998</v>
      </c>
      <c r="Q619" s="351" t="s">
        <v>2114</v>
      </c>
      <c r="R619" s="347" t="s">
        <v>925</v>
      </c>
      <c r="S619" s="56"/>
      <c r="T619" s="56"/>
    </row>
    <row r="620" spans="2:20" x14ac:dyDescent="0.25">
      <c r="B620" s="343" t="str">
        <f>IF(Tabla1[[#This Row],[Código_Actividad]]="","",CONCATENATE(Tabla1[[#This Row],[POA]],".",Tabla1[[#This Row],[SRS]],".",Tabla1[[#This Row],[AREA]],".",Tabla1[[#This Row],[TIPO]]))</f>
        <v/>
      </c>
      <c r="C620" s="343" t="str">
        <f>IF(Tabla1[[#This Row],[Código_Actividad]]="","",'Formulario PPGR1'!#REF!)</f>
        <v/>
      </c>
      <c r="D620" s="343" t="str">
        <f>IF(Tabla1[[#This Row],[Código_Actividad]]="","",'Formulario PPGR1'!#REF!)</f>
        <v/>
      </c>
      <c r="E620" s="343" t="str">
        <f>IF(Tabla1[[#This Row],[Código_Actividad]]="","",'Formulario PPGR1'!#REF!)</f>
        <v/>
      </c>
      <c r="F620" s="343" t="str">
        <f>IF(Tabla1[[#This Row],[Código_Actividad]]="","",'Formulario PPGR1'!#REF!)</f>
        <v/>
      </c>
      <c r="G620" s="344"/>
      <c r="H620" s="345" t="str">
        <f>IFERROR(VLOOKUP(Tabla1[[#This Row],[Código_Actividad]],'Formulario PPGR2'!$C$9:$D$1048576,2,FALSE),"")</f>
        <v/>
      </c>
      <c r="I620" s="346" t="str">
        <f>IFERROR(VLOOKUP(Tabla1[[#This Row],[Código_Actividad]],Tabla2[[Código]:[Total de Acciones ]],15,FALSE),"")</f>
        <v/>
      </c>
      <c r="J620" s="347" t="s">
        <v>1916</v>
      </c>
      <c r="K620" s="348" t="s">
        <v>1902</v>
      </c>
      <c r="L620" s="349"/>
      <c r="M620" s="348" t="s">
        <v>1917</v>
      </c>
      <c r="N620" s="352">
        <v>0.5</v>
      </c>
      <c r="O620" s="199">
        <v>84</v>
      </c>
      <c r="P620" s="200">
        <f t="shared" si="12"/>
        <v>42</v>
      </c>
      <c r="Q620" s="351" t="s">
        <v>2117</v>
      </c>
      <c r="R620" s="347" t="s">
        <v>925</v>
      </c>
      <c r="S620" s="56"/>
      <c r="T620" s="56"/>
    </row>
    <row r="621" spans="2:20" x14ac:dyDescent="0.25">
      <c r="B621" s="343" t="str">
        <f>IF(Tabla1[[#This Row],[Código_Actividad]]="","",CONCATENATE(Tabla1[[#This Row],[POA]],".",Tabla1[[#This Row],[SRS]],".",Tabla1[[#This Row],[AREA]],".",Tabla1[[#This Row],[TIPO]]))</f>
        <v/>
      </c>
      <c r="C621" s="343" t="str">
        <f>IF(Tabla1[[#This Row],[Código_Actividad]]="","",'Formulario PPGR1'!#REF!)</f>
        <v/>
      </c>
      <c r="D621" s="343" t="str">
        <f>IF(Tabla1[[#This Row],[Código_Actividad]]="","",'Formulario PPGR1'!#REF!)</f>
        <v/>
      </c>
      <c r="E621" s="343" t="str">
        <f>IF(Tabla1[[#This Row],[Código_Actividad]]="","",'Formulario PPGR1'!#REF!)</f>
        <v/>
      </c>
      <c r="F621" s="343" t="str">
        <f>IF(Tabla1[[#This Row],[Código_Actividad]]="","",'Formulario PPGR1'!#REF!)</f>
        <v/>
      </c>
      <c r="G621" s="344"/>
      <c r="H621" s="345" t="str">
        <f>IFERROR(VLOOKUP(Tabla1[[#This Row],[Código_Actividad]],'Formulario PPGR2'!$C$9:$D$1048576,2,FALSE),"")</f>
        <v/>
      </c>
      <c r="I621" s="346" t="str">
        <f>IFERROR(VLOOKUP(Tabla1[[#This Row],[Código_Actividad]],Tabla2[[Código]:[Total de Acciones ]],15,FALSE),"")</f>
        <v/>
      </c>
      <c r="J621" s="347" t="s">
        <v>1996</v>
      </c>
      <c r="K621" s="348" t="s">
        <v>1902</v>
      </c>
      <c r="L621" s="349"/>
      <c r="M621" s="348" t="s">
        <v>592</v>
      </c>
      <c r="N621" s="195">
        <v>6</v>
      </c>
      <c r="O621" s="199">
        <v>7500</v>
      </c>
      <c r="P621" s="200">
        <f t="shared" si="12"/>
        <v>45000</v>
      </c>
      <c r="Q621" s="351" t="s">
        <v>2115</v>
      </c>
      <c r="R621" s="347" t="s">
        <v>925</v>
      </c>
      <c r="S621" s="56"/>
      <c r="T621" s="56"/>
    </row>
    <row r="622" spans="2:20" x14ac:dyDescent="0.25">
      <c r="B622" s="343" t="str">
        <f>IF(Tabla1[[#This Row],[Código_Actividad]]="","",CONCATENATE(Tabla1[[#This Row],[POA]],".",Tabla1[[#This Row],[SRS]],".",Tabla1[[#This Row],[AREA]],".",Tabla1[[#This Row],[TIPO]]))</f>
        <v/>
      </c>
      <c r="C622" s="343" t="str">
        <f>IF(Tabla1[[#This Row],[Código_Actividad]]="","",'Formulario PPGR1'!#REF!)</f>
        <v/>
      </c>
      <c r="D622" s="343" t="str">
        <f>IF(Tabla1[[#This Row],[Código_Actividad]]="","",'Formulario PPGR1'!#REF!)</f>
        <v/>
      </c>
      <c r="E622" s="343" t="str">
        <f>IF(Tabla1[[#This Row],[Código_Actividad]]="","",'Formulario PPGR1'!#REF!)</f>
        <v/>
      </c>
      <c r="F622" s="343" t="str">
        <f>IF(Tabla1[[#This Row],[Código_Actividad]]="","",'Formulario PPGR1'!#REF!)</f>
        <v/>
      </c>
      <c r="G622" s="344"/>
      <c r="H622" s="345" t="str">
        <f>IFERROR(VLOOKUP(Tabla1[[#This Row],[Código_Actividad]],'Formulario PPGR2'!$C$9:$D$1048576,2,FALSE),"")</f>
        <v/>
      </c>
      <c r="I622" s="346" t="str">
        <f>IFERROR(VLOOKUP(Tabla1[[#This Row],[Código_Actividad]],Tabla2[[Código]:[Total de Acciones ]],15,FALSE),"")</f>
        <v/>
      </c>
      <c r="J622" s="347"/>
      <c r="K622" s="348" t="str">
        <f>IFERROR(VLOOKUP($J622,LSIns!$B$5:$C$45,2,FALSE),"")</f>
        <v/>
      </c>
      <c r="L622" s="349"/>
      <c r="M622" s="348" t="str">
        <f>IFERROR(VLOOKUP($L622,#REF!,2,FALSE),"")</f>
        <v/>
      </c>
      <c r="N622" s="352"/>
      <c r="O622" s="199"/>
      <c r="P622" s="200">
        <f t="shared" si="12"/>
        <v>0</v>
      </c>
      <c r="Q622" s="351"/>
      <c r="R622" s="347"/>
      <c r="S622" s="56"/>
      <c r="T622" s="56"/>
    </row>
    <row r="623" spans="2:20" x14ac:dyDescent="0.25">
      <c r="B623" s="343" t="e">
        <f>IF(Tabla1[[#This Row],[Código_Actividad]]="","",CONCATENATE(Tabla1[[#This Row],[POA]],".",Tabla1[[#This Row],[SRS]],".",Tabla1[[#This Row],[AREA]],".",Tabla1[[#This Row],[TIPO]]))</f>
        <v>#REF!</v>
      </c>
      <c r="C623" s="343" t="e">
        <f>IF(Tabla1[[#This Row],[Código_Actividad]]="","",'Formulario PPGR1'!#REF!)</f>
        <v>#REF!</v>
      </c>
      <c r="D623" s="343" t="e">
        <f>IF(Tabla1[[#This Row],[Código_Actividad]]="","",'Formulario PPGR1'!#REF!)</f>
        <v>#REF!</v>
      </c>
      <c r="E623" s="343" t="e">
        <f>IF(Tabla1[[#This Row],[Código_Actividad]]="","",'Formulario PPGR1'!#REF!)</f>
        <v>#REF!</v>
      </c>
      <c r="F623" s="343" t="e">
        <f>IF(Tabla1[[#This Row],[Código_Actividad]]="","",'Formulario PPGR1'!#REF!)</f>
        <v>#REF!</v>
      </c>
      <c r="G623" s="344" t="s">
        <v>1494</v>
      </c>
      <c r="H623" s="345" t="str">
        <f>IFERROR(VLOOKUP(Tabla1[[#This Row],[Código_Actividad]],'Formulario PPGR2'!$C$9:$D$1048576,2,FALSE),"")</f>
        <v>Seguimiento a la ruta de traslados de pacientes en las redes de servicios de emergencias SNS.</v>
      </c>
      <c r="I623" s="346">
        <f>IFERROR(VLOOKUP(Tabla1[[#This Row],[Código_Actividad]],Tabla2[[Código]:[Total de Acciones ]],15,FALSE),"")</f>
        <v>4</v>
      </c>
      <c r="J623" s="347" t="s">
        <v>1894</v>
      </c>
      <c r="K623" s="348" t="s">
        <v>1902</v>
      </c>
      <c r="L623" s="349"/>
      <c r="M623" s="348" t="s">
        <v>1893</v>
      </c>
      <c r="N623" s="364">
        <v>0.16</v>
      </c>
      <c r="O623" s="199">
        <v>250</v>
      </c>
      <c r="P623" s="200">
        <f t="shared" si="12"/>
        <v>40</v>
      </c>
      <c r="Q623" s="351" t="s">
        <v>2114</v>
      </c>
      <c r="R623" s="347" t="s">
        <v>923</v>
      </c>
      <c r="S623" s="56"/>
      <c r="T623" s="56"/>
    </row>
    <row r="624" spans="2:20" x14ac:dyDescent="0.25">
      <c r="B624" s="343" t="str">
        <f>IF(Tabla1[[#This Row],[Código_Actividad]]="","",CONCATENATE(Tabla1[[#This Row],[POA]],".",Tabla1[[#This Row],[SRS]],".",Tabla1[[#This Row],[AREA]],".",Tabla1[[#This Row],[TIPO]]))</f>
        <v/>
      </c>
      <c r="C624" s="343" t="str">
        <f>IF(Tabla1[[#This Row],[Código_Actividad]]="","",'Formulario PPGR1'!#REF!)</f>
        <v/>
      </c>
      <c r="D624" s="343" t="str">
        <f>IF(Tabla1[[#This Row],[Código_Actividad]]="","",'Formulario PPGR1'!#REF!)</f>
        <v/>
      </c>
      <c r="E624" s="343" t="str">
        <f>IF(Tabla1[[#This Row],[Código_Actividad]]="","",'Formulario PPGR1'!#REF!)</f>
        <v/>
      </c>
      <c r="F624" s="343" t="str">
        <f>IF(Tabla1[[#This Row],[Código_Actividad]]="","",'Formulario PPGR1'!#REF!)</f>
        <v/>
      </c>
      <c r="G624" s="344"/>
      <c r="H624" s="345" t="str">
        <f>IFERROR(VLOOKUP(Tabla1[[#This Row],[Código_Actividad]],'Formulario PPGR2'!$C$9:$D$1048576,2,FALSE),"")</f>
        <v/>
      </c>
      <c r="I624" s="346" t="str">
        <f>IFERROR(VLOOKUP(Tabla1[[#This Row],[Código_Actividad]],Tabla2[[Código]:[Total de Acciones ]],15,FALSE),"")</f>
        <v/>
      </c>
      <c r="J624" s="347" t="s">
        <v>1910</v>
      </c>
      <c r="K624" s="348" t="s">
        <v>1902</v>
      </c>
      <c r="L624" s="349"/>
      <c r="M624" s="348" t="s">
        <v>1906</v>
      </c>
      <c r="N624" s="364">
        <v>0.16</v>
      </c>
      <c r="O624" s="199">
        <v>648</v>
      </c>
      <c r="P624" s="200">
        <f t="shared" si="12"/>
        <v>103.68</v>
      </c>
      <c r="Q624" s="351" t="s">
        <v>2114</v>
      </c>
      <c r="R624" s="347" t="s">
        <v>925</v>
      </c>
      <c r="S624" s="56"/>
      <c r="T624" s="56"/>
    </row>
    <row r="625" spans="2:20" x14ac:dyDescent="0.25">
      <c r="B625" s="343" t="str">
        <f>IF(Tabla1[[#This Row],[Código_Actividad]]="","",CONCATENATE(Tabla1[[#This Row],[POA]],".",Tabla1[[#This Row],[SRS]],".",Tabla1[[#This Row],[AREA]],".",Tabla1[[#This Row],[TIPO]]))</f>
        <v/>
      </c>
      <c r="C625" s="343" t="str">
        <f>IF(Tabla1[[#This Row],[Código_Actividad]]="","",'Formulario PPGR1'!#REF!)</f>
        <v/>
      </c>
      <c r="D625" s="343" t="str">
        <f>IF(Tabla1[[#This Row],[Código_Actividad]]="","",'Formulario PPGR1'!#REF!)</f>
        <v/>
      </c>
      <c r="E625" s="343" t="str">
        <f>IF(Tabla1[[#This Row],[Código_Actividad]]="","",'Formulario PPGR1'!#REF!)</f>
        <v/>
      </c>
      <c r="F625" s="343" t="str">
        <f>IF(Tabla1[[#This Row],[Código_Actividad]]="","",'Formulario PPGR1'!#REF!)</f>
        <v/>
      </c>
      <c r="G625" s="344"/>
      <c r="H625" s="345" t="str">
        <f>IFERROR(VLOOKUP(Tabla1[[#This Row],[Código_Actividad]],'Formulario PPGR2'!$C$9:$D$1048576,2,FALSE),"")</f>
        <v/>
      </c>
      <c r="I625" s="346" t="str">
        <f>IFERROR(VLOOKUP(Tabla1[[#This Row],[Código_Actividad]],Tabla2[[Código]:[Total de Acciones ]],15,FALSE),"")</f>
        <v/>
      </c>
      <c r="J625" s="347" t="s">
        <v>1916</v>
      </c>
      <c r="K625" s="348" t="s">
        <v>1902</v>
      </c>
      <c r="L625" s="349"/>
      <c r="M625" s="348" t="s">
        <v>1917</v>
      </c>
      <c r="N625" s="352">
        <v>0.4</v>
      </c>
      <c r="O625" s="199">
        <v>84</v>
      </c>
      <c r="P625" s="200">
        <f t="shared" si="12"/>
        <v>33.6</v>
      </c>
      <c r="Q625" s="351" t="s">
        <v>2117</v>
      </c>
      <c r="R625" s="347" t="s">
        <v>925</v>
      </c>
      <c r="S625" s="56"/>
      <c r="T625" s="56"/>
    </row>
    <row r="626" spans="2:20" x14ac:dyDescent="0.25">
      <c r="B626" s="343" t="str">
        <f>IF(Tabla1[[#This Row],[Código_Actividad]]="","",CONCATENATE(Tabla1[[#This Row],[POA]],".",Tabla1[[#This Row],[SRS]],".",Tabla1[[#This Row],[AREA]],".",Tabla1[[#This Row],[TIPO]]))</f>
        <v/>
      </c>
      <c r="C626" s="343" t="str">
        <f>IF(Tabla1[[#This Row],[Código_Actividad]]="","",'Formulario PPGR1'!#REF!)</f>
        <v/>
      </c>
      <c r="D626" s="343" t="str">
        <f>IF(Tabla1[[#This Row],[Código_Actividad]]="","",'Formulario PPGR1'!#REF!)</f>
        <v/>
      </c>
      <c r="E626" s="343" t="str">
        <f>IF(Tabla1[[#This Row],[Código_Actividad]]="","",'Formulario PPGR1'!#REF!)</f>
        <v/>
      </c>
      <c r="F626" s="343" t="str">
        <f>IF(Tabla1[[#This Row],[Código_Actividad]]="","",'Formulario PPGR1'!#REF!)</f>
        <v/>
      </c>
      <c r="G626" s="344"/>
      <c r="H626" s="345" t="str">
        <f>IFERROR(VLOOKUP(Tabla1[[#This Row],[Código_Actividad]],'Formulario PPGR2'!$C$9:$D$1048576,2,FALSE),"")</f>
        <v/>
      </c>
      <c r="I626" s="346" t="str">
        <f>IFERROR(VLOOKUP(Tabla1[[#This Row],[Código_Actividad]],Tabla2[[Código]:[Total de Acciones ]],15,FALSE),"")</f>
        <v/>
      </c>
      <c r="J626" s="347" t="s">
        <v>1996</v>
      </c>
      <c r="K626" s="348" t="s">
        <v>1902</v>
      </c>
      <c r="L626" s="349"/>
      <c r="M626" s="348" t="s">
        <v>592</v>
      </c>
      <c r="N626" s="195">
        <v>6</v>
      </c>
      <c r="O626" s="199">
        <v>7500</v>
      </c>
      <c r="P626" s="200">
        <f t="shared" si="12"/>
        <v>45000</v>
      </c>
      <c r="Q626" s="351" t="s">
        <v>2115</v>
      </c>
      <c r="R626" s="347" t="s">
        <v>925</v>
      </c>
      <c r="S626" s="56"/>
      <c r="T626" s="56"/>
    </row>
    <row r="627" spans="2:20" x14ac:dyDescent="0.25">
      <c r="B627" s="343" t="str">
        <f>IF(Tabla1[[#This Row],[Código_Actividad]]="","",CONCATENATE(Tabla1[[#This Row],[POA]],".",Tabla1[[#This Row],[SRS]],".",Tabla1[[#This Row],[AREA]],".",Tabla1[[#This Row],[TIPO]]))</f>
        <v/>
      </c>
      <c r="C627" s="343" t="str">
        <f>IF(Tabla1[[#This Row],[Código_Actividad]]="","",'Formulario PPGR1'!#REF!)</f>
        <v/>
      </c>
      <c r="D627" s="343" t="str">
        <f>IF(Tabla1[[#This Row],[Código_Actividad]]="","",'Formulario PPGR1'!#REF!)</f>
        <v/>
      </c>
      <c r="E627" s="343" t="str">
        <f>IF(Tabla1[[#This Row],[Código_Actividad]]="","",'Formulario PPGR1'!#REF!)</f>
        <v/>
      </c>
      <c r="F627" s="343" t="str">
        <f>IF(Tabla1[[#This Row],[Código_Actividad]]="","",'Formulario PPGR1'!#REF!)</f>
        <v/>
      </c>
      <c r="G627" s="344"/>
      <c r="H627" s="345" t="str">
        <f>IFERROR(VLOOKUP(Tabla1[[#This Row],[Código_Actividad]],'Formulario PPGR2'!$C$9:$D$1048576,2,FALSE),"")</f>
        <v/>
      </c>
      <c r="I627" s="346" t="str">
        <f>IFERROR(VLOOKUP(Tabla1[[#This Row],[Código_Actividad]],Tabla2[[Código]:[Total de Acciones ]],15,FALSE),"")</f>
        <v/>
      </c>
      <c r="J627" s="347"/>
      <c r="K627" s="348" t="str">
        <f>IFERROR(VLOOKUP($J627,LSIns!$B$5:$C$45,2,FALSE),"")</f>
        <v/>
      </c>
      <c r="L627" s="349"/>
      <c r="M627" s="348" t="str">
        <f>IFERROR(VLOOKUP($L627,#REF!,2,FALSE),"")</f>
        <v/>
      </c>
      <c r="N627" s="352"/>
      <c r="O627" s="199"/>
      <c r="P627" s="200">
        <f t="shared" si="12"/>
        <v>0</v>
      </c>
      <c r="Q627" s="351"/>
      <c r="R627" s="347"/>
      <c r="S627" s="56"/>
      <c r="T627" s="56"/>
    </row>
    <row r="628" spans="2:20" x14ac:dyDescent="0.25">
      <c r="B628" s="343" t="e">
        <f>IF(Tabla1[[#This Row],[Código_Actividad]]="","",CONCATENATE(Tabla1[[#This Row],[POA]],".",Tabla1[[#This Row],[SRS]],".",Tabla1[[#This Row],[AREA]],".",Tabla1[[#This Row],[TIPO]]))</f>
        <v>#REF!</v>
      </c>
      <c r="C628" s="343" t="e">
        <f>IF(Tabla1[[#This Row],[Código_Actividad]]="","",'Formulario PPGR1'!#REF!)</f>
        <v>#REF!</v>
      </c>
      <c r="D628" s="343" t="e">
        <f>IF(Tabla1[[#This Row],[Código_Actividad]]="","",'Formulario PPGR1'!#REF!)</f>
        <v>#REF!</v>
      </c>
      <c r="E628" s="343" t="e">
        <f>IF(Tabla1[[#This Row],[Código_Actividad]]="","",'Formulario PPGR1'!#REF!)</f>
        <v>#REF!</v>
      </c>
      <c r="F628" s="343" t="e">
        <f>IF(Tabla1[[#This Row],[Código_Actividad]]="","",'Formulario PPGR1'!#REF!)</f>
        <v>#REF!</v>
      </c>
      <c r="G628" s="344" t="s">
        <v>1495</v>
      </c>
      <c r="H628" s="345" t="str">
        <f>IFERROR(VLOOKUP(Tabla1[[#This Row],[Código_Actividad]],'Formulario PPGR2'!$C$9:$D$1048576,2,FALSE),"")</f>
        <v>Coordinación del Indice de Seguridad Hospitalario</v>
      </c>
      <c r="I628" s="346">
        <f>IFERROR(VLOOKUP(Tabla1[[#This Row],[Código_Actividad]],Tabla2[[Código]:[Total de Acciones ]],15,FALSE),"")</f>
        <v>3</v>
      </c>
      <c r="J628" s="347" t="s">
        <v>1894</v>
      </c>
      <c r="K628" s="348" t="s">
        <v>1902</v>
      </c>
      <c r="L628" s="349"/>
      <c r="M628" s="348" t="s">
        <v>1893</v>
      </c>
      <c r="N628" s="364">
        <v>0.12</v>
      </c>
      <c r="O628" s="199">
        <v>250</v>
      </c>
      <c r="P628" s="200">
        <f t="shared" si="12"/>
        <v>30</v>
      </c>
      <c r="Q628" s="351" t="s">
        <v>2114</v>
      </c>
      <c r="R628" s="347" t="s">
        <v>923</v>
      </c>
      <c r="S628" s="56"/>
      <c r="T628" s="56"/>
    </row>
    <row r="629" spans="2:20" x14ac:dyDescent="0.25">
      <c r="B629" s="343" t="str">
        <f>IF(Tabla1[[#This Row],[Código_Actividad]]="","",CONCATENATE(Tabla1[[#This Row],[POA]],".",Tabla1[[#This Row],[SRS]],".",Tabla1[[#This Row],[AREA]],".",Tabla1[[#This Row],[TIPO]]))</f>
        <v/>
      </c>
      <c r="C629" s="343" t="str">
        <f>IF(Tabla1[[#This Row],[Código_Actividad]]="","",'Formulario PPGR1'!#REF!)</f>
        <v/>
      </c>
      <c r="D629" s="343" t="str">
        <f>IF(Tabla1[[#This Row],[Código_Actividad]]="","",'Formulario PPGR1'!#REF!)</f>
        <v/>
      </c>
      <c r="E629" s="343" t="str">
        <f>IF(Tabla1[[#This Row],[Código_Actividad]]="","",'Formulario PPGR1'!#REF!)</f>
        <v/>
      </c>
      <c r="F629" s="343" t="str">
        <f>IF(Tabla1[[#This Row],[Código_Actividad]]="","",'Formulario PPGR1'!#REF!)</f>
        <v/>
      </c>
      <c r="G629" s="344"/>
      <c r="H629" s="345" t="str">
        <f>IFERROR(VLOOKUP(Tabla1[[#This Row],[Código_Actividad]],'Formulario PPGR2'!$C$9:$D$1048576,2,FALSE),"")</f>
        <v/>
      </c>
      <c r="I629" s="346" t="str">
        <f>IFERROR(VLOOKUP(Tabla1[[#This Row],[Código_Actividad]],Tabla2[[Código]:[Total de Acciones ]],15,FALSE),"")</f>
        <v/>
      </c>
      <c r="J629" s="347" t="s">
        <v>1910</v>
      </c>
      <c r="K629" s="348" t="s">
        <v>1902</v>
      </c>
      <c r="L629" s="349"/>
      <c r="M629" s="348" t="s">
        <v>1906</v>
      </c>
      <c r="N629" s="364">
        <v>0.12</v>
      </c>
      <c r="O629" s="199">
        <v>648</v>
      </c>
      <c r="P629" s="200">
        <f t="shared" si="12"/>
        <v>77.759999999999991</v>
      </c>
      <c r="Q629" s="351" t="s">
        <v>2114</v>
      </c>
      <c r="R629" s="347" t="s">
        <v>925</v>
      </c>
      <c r="S629" s="56"/>
      <c r="T629" s="56"/>
    </row>
    <row r="630" spans="2:20" x14ac:dyDescent="0.25">
      <c r="B630" s="343" t="str">
        <f>IF(Tabla1[[#This Row],[Código_Actividad]]="","",CONCATENATE(Tabla1[[#This Row],[POA]],".",Tabla1[[#This Row],[SRS]],".",Tabla1[[#This Row],[AREA]],".",Tabla1[[#This Row],[TIPO]]))</f>
        <v/>
      </c>
      <c r="C630" s="343" t="str">
        <f>IF(Tabla1[[#This Row],[Código_Actividad]]="","",'Formulario PPGR1'!#REF!)</f>
        <v/>
      </c>
      <c r="D630" s="343" t="str">
        <f>IF(Tabla1[[#This Row],[Código_Actividad]]="","",'Formulario PPGR1'!#REF!)</f>
        <v/>
      </c>
      <c r="E630" s="343" t="str">
        <f>IF(Tabla1[[#This Row],[Código_Actividad]]="","",'Formulario PPGR1'!#REF!)</f>
        <v/>
      </c>
      <c r="F630" s="343" t="str">
        <f>IF(Tabla1[[#This Row],[Código_Actividad]]="","",'Formulario PPGR1'!#REF!)</f>
        <v/>
      </c>
      <c r="G630" s="344"/>
      <c r="H630" s="345" t="str">
        <f>IFERROR(VLOOKUP(Tabla1[[#This Row],[Código_Actividad]],'Formulario PPGR2'!$C$9:$D$1048576,2,FALSE),"")</f>
        <v/>
      </c>
      <c r="I630" s="346" t="str">
        <f>IFERROR(VLOOKUP(Tabla1[[#This Row],[Código_Actividad]],Tabla2[[Código]:[Total de Acciones ]],15,FALSE),"")</f>
        <v/>
      </c>
      <c r="J630" s="347" t="s">
        <v>1916</v>
      </c>
      <c r="K630" s="348" t="s">
        <v>1902</v>
      </c>
      <c r="L630" s="349"/>
      <c r="M630" s="348" t="s">
        <v>1917</v>
      </c>
      <c r="N630" s="352">
        <v>0.3</v>
      </c>
      <c r="O630" s="199">
        <v>84</v>
      </c>
      <c r="P630" s="200">
        <f t="shared" si="12"/>
        <v>25.2</v>
      </c>
      <c r="Q630" s="351" t="s">
        <v>2117</v>
      </c>
      <c r="R630" s="347" t="s">
        <v>925</v>
      </c>
      <c r="S630" s="56"/>
      <c r="T630" s="56"/>
    </row>
    <row r="631" spans="2:20" x14ac:dyDescent="0.25">
      <c r="B631" s="343" t="str">
        <f>IF(Tabla1[[#This Row],[Código_Actividad]]="","",CONCATENATE(Tabla1[[#This Row],[POA]],".",Tabla1[[#This Row],[SRS]],".",Tabla1[[#This Row],[AREA]],".",Tabla1[[#This Row],[TIPO]]))</f>
        <v/>
      </c>
      <c r="C631" s="343" t="str">
        <f>IF(Tabla1[[#This Row],[Código_Actividad]]="","",'Formulario PPGR1'!#REF!)</f>
        <v/>
      </c>
      <c r="D631" s="343" t="str">
        <f>IF(Tabla1[[#This Row],[Código_Actividad]]="","",'Formulario PPGR1'!#REF!)</f>
        <v/>
      </c>
      <c r="E631" s="343" t="str">
        <f>IF(Tabla1[[#This Row],[Código_Actividad]]="","",'Formulario PPGR1'!#REF!)</f>
        <v/>
      </c>
      <c r="F631" s="343" t="str">
        <f>IF(Tabla1[[#This Row],[Código_Actividad]]="","",'Formulario PPGR1'!#REF!)</f>
        <v/>
      </c>
      <c r="G631" s="344"/>
      <c r="H631" s="345" t="str">
        <f>IFERROR(VLOOKUP(Tabla1[[#This Row],[Código_Actividad]],'Formulario PPGR2'!$C$9:$D$1048576,2,FALSE),"")</f>
        <v/>
      </c>
      <c r="I631" s="346" t="str">
        <f>IFERROR(VLOOKUP(Tabla1[[#This Row],[Código_Actividad]],Tabla2[[Código]:[Total de Acciones ]],15,FALSE),"")</f>
        <v/>
      </c>
      <c r="J631" s="347" t="s">
        <v>1996</v>
      </c>
      <c r="K631" s="348" t="s">
        <v>1902</v>
      </c>
      <c r="L631" s="349"/>
      <c r="M631" s="348" t="s">
        <v>592</v>
      </c>
      <c r="N631" s="352">
        <v>3</v>
      </c>
      <c r="O631" s="199">
        <v>7500</v>
      </c>
      <c r="P631" s="200">
        <f t="shared" si="12"/>
        <v>22500</v>
      </c>
      <c r="Q631" s="351" t="s">
        <v>2115</v>
      </c>
      <c r="R631" s="347" t="s">
        <v>925</v>
      </c>
      <c r="S631" s="56"/>
      <c r="T631" s="56"/>
    </row>
    <row r="632" spans="2:20" x14ac:dyDescent="0.25">
      <c r="B632" s="343" t="str">
        <f>IF(Tabla1[[#This Row],[Código_Actividad]]="","",CONCATENATE(Tabla1[[#This Row],[POA]],".",Tabla1[[#This Row],[SRS]],".",Tabla1[[#This Row],[AREA]],".",Tabla1[[#This Row],[TIPO]]))</f>
        <v/>
      </c>
      <c r="C632" s="343" t="str">
        <f>IF(Tabla1[[#This Row],[Código_Actividad]]="","",'Formulario PPGR1'!#REF!)</f>
        <v/>
      </c>
      <c r="D632" s="343" t="str">
        <f>IF(Tabla1[[#This Row],[Código_Actividad]]="","",'Formulario PPGR1'!#REF!)</f>
        <v/>
      </c>
      <c r="E632" s="343" t="str">
        <f>IF(Tabla1[[#This Row],[Código_Actividad]]="","",'Formulario PPGR1'!#REF!)</f>
        <v/>
      </c>
      <c r="F632" s="343" t="str">
        <f>IF(Tabla1[[#This Row],[Código_Actividad]]="","",'Formulario PPGR1'!#REF!)</f>
        <v/>
      </c>
      <c r="G632" s="344"/>
      <c r="H632" s="345" t="str">
        <f>IFERROR(VLOOKUP(Tabla1[[#This Row],[Código_Actividad]],'Formulario PPGR2'!$C$9:$D$1048576,2,FALSE),"")</f>
        <v/>
      </c>
      <c r="I632" s="346" t="str">
        <f>IFERROR(VLOOKUP(Tabla1[[#This Row],[Código_Actividad]],Tabla2[[Código]:[Total de Acciones ]],15,FALSE),"")</f>
        <v/>
      </c>
      <c r="J632" s="347"/>
      <c r="K632" s="348" t="str">
        <f>IFERROR(VLOOKUP($J632,LSIns!$B$5:$C$45,2,FALSE),"")</f>
        <v/>
      </c>
      <c r="L632" s="349"/>
      <c r="M632" s="348" t="str">
        <f>IFERROR(VLOOKUP($L632,#REF!,2,FALSE),"")</f>
        <v/>
      </c>
      <c r="N632" s="352"/>
      <c r="O632" s="199"/>
      <c r="P632" s="200">
        <f t="shared" si="12"/>
        <v>0</v>
      </c>
      <c r="Q632" s="351"/>
      <c r="R632" s="347"/>
      <c r="S632" s="56"/>
      <c r="T632" s="56"/>
    </row>
    <row r="633" spans="2:20" x14ac:dyDescent="0.25">
      <c r="B633" s="343" t="str">
        <f>IF(Tabla1[[#This Row],[Código_Actividad]]="","",CONCATENATE(Tabla1[[#This Row],[POA]],".",Tabla1[[#This Row],[SRS]],".",Tabla1[[#This Row],[AREA]],".",Tabla1[[#This Row],[TIPO]]))</f>
        <v/>
      </c>
      <c r="C633" s="343" t="str">
        <f>IF(Tabla1[[#This Row],[Código_Actividad]]="","",'Formulario PPGR1'!#REF!)</f>
        <v/>
      </c>
      <c r="D633" s="343" t="str">
        <f>IF(Tabla1[[#This Row],[Código_Actividad]]="","",'Formulario PPGR1'!#REF!)</f>
        <v/>
      </c>
      <c r="E633" s="343" t="str">
        <f>IF(Tabla1[[#This Row],[Código_Actividad]]="","",'Formulario PPGR1'!#REF!)</f>
        <v/>
      </c>
      <c r="F633" s="343" t="str">
        <f>IF(Tabla1[[#This Row],[Código_Actividad]]="","",'Formulario PPGR1'!#REF!)</f>
        <v/>
      </c>
      <c r="G633" s="344"/>
      <c r="H633" s="345" t="str">
        <f>IFERROR(VLOOKUP(Tabla1[[#This Row],[Código_Actividad]],'Formulario PPGR2'!$C$9:$D$1048576,2,FALSE),"")</f>
        <v/>
      </c>
      <c r="I633" s="346" t="str">
        <f>IFERROR(VLOOKUP(Tabla1[[#This Row],[Código_Actividad]],Tabla2[[Código]:[Total de Acciones ]],15,FALSE),"")</f>
        <v/>
      </c>
      <c r="J633" s="347"/>
      <c r="K633" s="348" t="str">
        <f>IFERROR(VLOOKUP($J633,LSIns!$B$5:$C$45,2,FALSE),"")</f>
        <v/>
      </c>
      <c r="L633" s="349"/>
      <c r="M633" s="348" t="str">
        <f>IFERROR(VLOOKUP($L633,#REF!,2,FALSE),"")</f>
        <v/>
      </c>
      <c r="N633" s="352"/>
      <c r="O633" s="199"/>
      <c r="P633" s="200">
        <f t="shared" si="12"/>
        <v>0</v>
      </c>
      <c r="Q633" s="351"/>
      <c r="R633" s="347"/>
      <c r="S633" s="56"/>
      <c r="T633" s="56"/>
    </row>
    <row r="634" spans="2:20" x14ac:dyDescent="0.25">
      <c r="B634" s="343" t="e">
        <f>IF(Tabla1[[#This Row],[Código_Actividad]]="","",CONCATENATE(Tabla1[[#This Row],[POA]],".",Tabla1[[#This Row],[SRS]],".",Tabla1[[#This Row],[AREA]],".",Tabla1[[#This Row],[TIPO]]))</f>
        <v>#REF!</v>
      </c>
      <c r="C634" s="343" t="e">
        <f>IF(Tabla1[[#This Row],[Código_Actividad]]="","",'Formulario PPGR1'!#REF!)</f>
        <v>#REF!</v>
      </c>
      <c r="D634" s="343" t="e">
        <f>IF(Tabla1[[#This Row],[Código_Actividad]]="","",'Formulario PPGR1'!#REF!)</f>
        <v>#REF!</v>
      </c>
      <c r="E634" s="343" t="e">
        <f>IF(Tabla1[[#This Row],[Código_Actividad]]="","",'Formulario PPGR1'!#REF!)</f>
        <v>#REF!</v>
      </c>
      <c r="F634" s="343" t="e">
        <f>IF(Tabla1[[#This Row],[Código_Actividad]]="","",'Formulario PPGR1'!#REF!)</f>
        <v>#REF!</v>
      </c>
      <c r="G634" s="344" t="s">
        <v>1496</v>
      </c>
      <c r="H634" s="345" t="str">
        <f>IFERROR(VLOOKUP(Tabla1[[#This Row],[Código_Actividad]],'Formulario PPGR2'!$C$9:$D$1048576,2,FALSE),"")</f>
        <v xml:space="preserve">Seguimiento al Plan de mejora del Indice de seguridad hospitalario comites de emergencias Regionales </v>
      </c>
      <c r="I634" s="346">
        <f>IFERROR(VLOOKUP(Tabla1[[#This Row],[Código_Actividad]],Tabla2[[Código]:[Total de Acciones ]],15,FALSE),"")</f>
        <v>3</v>
      </c>
      <c r="J634" s="347" t="s">
        <v>1894</v>
      </c>
      <c r="K634" s="348" t="s">
        <v>1902</v>
      </c>
      <c r="L634" s="349"/>
      <c r="M634" s="348" t="s">
        <v>1893</v>
      </c>
      <c r="N634" s="364">
        <v>0.12</v>
      </c>
      <c r="O634" s="199">
        <v>250</v>
      </c>
      <c r="P634" s="200">
        <f t="shared" si="12"/>
        <v>30</v>
      </c>
      <c r="Q634" s="351" t="s">
        <v>2114</v>
      </c>
      <c r="R634" s="347" t="s">
        <v>923</v>
      </c>
      <c r="S634" s="56"/>
      <c r="T634" s="56"/>
    </row>
    <row r="635" spans="2:20" x14ac:dyDescent="0.25">
      <c r="B635" s="343" t="str">
        <f>IF(Tabla1[[#This Row],[Código_Actividad]]="","",CONCATENATE(Tabla1[[#This Row],[POA]],".",Tabla1[[#This Row],[SRS]],".",Tabla1[[#This Row],[AREA]],".",Tabla1[[#This Row],[TIPO]]))</f>
        <v/>
      </c>
      <c r="C635" s="343" t="str">
        <f>IF(Tabla1[[#This Row],[Código_Actividad]]="","",'Formulario PPGR1'!#REF!)</f>
        <v/>
      </c>
      <c r="D635" s="343" t="str">
        <f>IF(Tabla1[[#This Row],[Código_Actividad]]="","",'Formulario PPGR1'!#REF!)</f>
        <v/>
      </c>
      <c r="E635" s="343" t="str">
        <f>IF(Tabla1[[#This Row],[Código_Actividad]]="","",'Formulario PPGR1'!#REF!)</f>
        <v/>
      </c>
      <c r="F635" s="343" t="str">
        <f>IF(Tabla1[[#This Row],[Código_Actividad]]="","",'Formulario PPGR1'!#REF!)</f>
        <v/>
      </c>
      <c r="G635" s="344"/>
      <c r="H635" s="345" t="str">
        <f>IFERROR(VLOOKUP(Tabla1[[#This Row],[Código_Actividad]],'Formulario PPGR2'!$C$9:$D$1048576,2,FALSE),"")</f>
        <v/>
      </c>
      <c r="I635" s="346" t="str">
        <f>IFERROR(VLOOKUP(Tabla1[[#This Row],[Código_Actividad]],Tabla2[[Código]:[Total de Acciones ]],15,FALSE),"")</f>
        <v/>
      </c>
      <c r="J635" s="347" t="s">
        <v>1910</v>
      </c>
      <c r="K635" s="348" t="s">
        <v>1902</v>
      </c>
      <c r="L635" s="349"/>
      <c r="M635" s="348" t="s">
        <v>1906</v>
      </c>
      <c r="N635" s="364">
        <v>0.12</v>
      </c>
      <c r="O635" s="199">
        <v>648</v>
      </c>
      <c r="P635" s="200">
        <f t="shared" si="12"/>
        <v>77.759999999999991</v>
      </c>
      <c r="Q635" s="351" t="s">
        <v>2114</v>
      </c>
      <c r="R635" s="347" t="s">
        <v>925</v>
      </c>
      <c r="S635" s="56"/>
      <c r="T635" s="56"/>
    </row>
    <row r="636" spans="2:20" x14ac:dyDescent="0.25">
      <c r="B636" s="343" t="str">
        <f>IF(Tabla1[[#This Row],[Código_Actividad]]="","",CONCATENATE(Tabla1[[#This Row],[POA]],".",Tabla1[[#This Row],[SRS]],".",Tabla1[[#This Row],[AREA]],".",Tabla1[[#This Row],[TIPO]]))</f>
        <v/>
      </c>
      <c r="C636" s="343" t="str">
        <f>IF(Tabla1[[#This Row],[Código_Actividad]]="","",'Formulario PPGR1'!#REF!)</f>
        <v/>
      </c>
      <c r="D636" s="343" t="str">
        <f>IF(Tabla1[[#This Row],[Código_Actividad]]="","",'Formulario PPGR1'!#REF!)</f>
        <v/>
      </c>
      <c r="E636" s="343" t="str">
        <f>IF(Tabla1[[#This Row],[Código_Actividad]]="","",'Formulario PPGR1'!#REF!)</f>
        <v/>
      </c>
      <c r="F636" s="343" t="str">
        <f>IF(Tabla1[[#This Row],[Código_Actividad]]="","",'Formulario PPGR1'!#REF!)</f>
        <v/>
      </c>
      <c r="G636" s="344"/>
      <c r="H636" s="345" t="str">
        <f>IFERROR(VLOOKUP(Tabla1[[#This Row],[Código_Actividad]],'Formulario PPGR2'!$C$9:$D$1048576,2,FALSE),"")</f>
        <v/>
      </c>
      <c r="I636" s="346" t="str">
        <f>IFERROR(VLOOKUP(Tabla1[[#This Row],[Código_Actividad]],Tabla2[[Código]:[Total de Acciones ]],15,FALSE),"")</f>
        <v/>
      </c>
      <c r="J636" s="347" t="s">
        <v>1916</v>
      </c>
      <c r="K636" s="348" t="s">
        <v>1902</v>
      </c>
      <c r="L636" s="349"/>
      <c r="M636" s="348" t="s">
        <v>1917</v>
      </c>
      <c r="N636" s="352">
        <v>0.3</v>
      </c>
      <c r="O636" s="199">
        <v>84</v>
      </c>
      <c r="P636" s="200">
        <f t="shared" si="12"/>
        <v>25.2</v>
      </c>
      <c r="Q636" s="351" t="s">
        <v>2117</v>
      </c>
      <c r="R636" s="347" t="s">
        <v>925</v>
      </c>
      <c r="S636" s="56"/>
      <c r="T636" s="56"/>
    </row>
    <row r="637" spans="2:20" x14ac:dyDescent="0.25">
      <c r="B637" s="343" t="str">
        <f>IF(Tabla1[[#This Row],[Código_Actividad]]="","",CONCATENATE(Tabla1[[#This Row],[POA]],".",Tabla1[[#This Row],[SRS]],".",Tabla1[[#This Row],[AREA]],".",Tabla1[[#This Row],[TIPO]]))</f>
        <v/>
      </c>
      <c r="C637" s="343" t="str">
        <f>IF(Tabla1[[#This Row],[Código_Actividad]]="","",'Formulario PPGR1'!#REF!)</f>
        <v/>
      </c>
      <c r="D637" s="343" t="str">
        <f>IF(Tabla1[[#This Row],[Código_Actividad]]="","",'Formulario PPGR1'!#REF!)</f>
        <v/>
      </c>
      <c r="E637" s="343" t="str">
        <f>IF(Tabla1[[#This Row],[Código_Actividad]]="","",'Formulario PPGR1'!#REF!)</f>
        <v/>
      </c>
      <c r="F637" s="343" t="str">
        <f>IF(Tabla1[[#This Row],[Código_Actividad]]="","",'Formulario PPGR1'!#REF!)</f>
        <v/>
      </c>
      <c r="G637" s="344"/>
      <c r="H637" s="345" t="str">
        <f>IFERROR(VLOOKUP(Tabla1[[#This Row],[Código_Actividad]],'Formulario PPGR2'!$C$9:$D$1048576,2,FALSE),"")</f>
        <v/>
      </c>
      <c r="I637" s="346" t="str">
        <f>IFERROR(VLOOKUP(Tabla1[[#This Row],[Código_Actividad]],Tabla2[[Código]:[Total de Acciones ]],15,FALSE),"")</f>
        <v/>
      </c>
      <c r="J637" s="347" t="s">
        <v>1908</v>
      </c>
      <c r="K637" s="348" t="s">
        <v>1902</v>
      </c>
      <c r="L637" s="349"/>
      <c r="M637" s="348" t="s">
        <v>1915</v>
      </c>
      <c r="N637" s="195">
        <v>8</v>
      </c>
      <c r="O637" s="199">
        <v>230</v>
      </c>
      <c r="P637" s="200">
        <f t="shared" si="12"/>
        <v>1840</v>
      </c>
      <c r="Q637" s="351" t="s">
        <v>2116</v>
      </c>
      <c r="R637" s="347" t="s">
        <v>925</v>
      </c>
      <c r="S637" s="56"/>
      <c r="T637" s="56"/>
    </row>
    <row r="638" spans="2:20" x14ac:dyDescent="0.25">
      <c r="B638" s="343" t="str">
        <f>IF(Tabla1[[#This Row],[Código_Actividad]]="","",CONCATENATE(Tabla1[[#This Row],[POA]],".",Tabla1[[#This Row],[SRS]],".",Tabla1[[#This Row],[AREA]],".",Tabla1[[#This Row],[TIPO]]))</f>
        <v/>
      </c>
      <c r="C638" s="343" t="str">
        <f>IF(Tabla1[[#This Row],[Código_Actividad]]="","",'Formulario PPGR1'!#REF!)</f>
        <v/>
      </c>
      <c r="D638" s="343" t="str">
        <f>IF(Tabla1[[#This Row],[Código_Actividad]]="","",'Formulario PPGR1'!#REF!)</f>
        <v/>
      </c>
      <c r="E638" s="343" t="str">
        <f>IF(Tabla1[[#This Row],[Código_Actividad]]="","",'Formulario PPGR1'!#REF!)</f>
        <v/>
      </c>
      <c r="F638" s="343" t="str">
        <f>IF(Tabla1[[#This Row],[Código_Actividad]]="","",'Formulario PPGR1'!#REF!)</f>
        <v/>
      </c>
      <c r="G638" s="344"/>
      <c r="H638" s="345" t="str">
        <f>IFERROR(VLOOKUP(Tabla1[[#This Row],[Código_Actividad]],'Formulario PPGR2'!$C$9:$D$1048576,2,FALSE),"")</f>
        <v/>
      </c>
      <c r="I638" s="346" t="str">
        <f>IFERROR(VLOOKUP(Tabla1[[#This Row],[Código_Actividad]],Tabla2[[Código]:[Total de Acciones ]],15,FALSE),"")</f>
        <v/>
      </c>
      <c r="J638" s="347"/>
      <c r="K638" s="348" t="str">
        <f>IFERROR(VLOOKUP($J638,LSIns!$B$5:$C$45,2,FALSE),"")</f>
        <v/>
      </c>
      <c r="L638" s="349"/>
      <c r="M638" s="348" t="str">
        <f>IFERROR(VLOOKUP($L638,#REF!,2,FALSE),"")</f>
        <v/>
      </c>
      <c r="N638" s="352"/>
      <c r="O638" s="199"/>
      <c r="P638" s="200">
        <f t="shared" si="12"/>
        <v>0</v>
      </c>
      <c r="Q638" s="351"/>
      <c r="R638" s="347"/>
      <c r="S638" s="56"/>
      <c r="T638" s="56"/>
    </row>
    <row r="639" spans="2:20" x14ac:dyDescent="0.25">
      <c r="B639" s="343" t="e">
        <f>IF(Tabla1[[#This Row],[Código_Actividad]]="","",CONCATENATE(Tabla1[[#This Row],[POA]],".",Tabla1[[#This Row],[SRS]],".",Tabla1[[#This Row],[AREA]],".",Tabla1[[#This Row],[TIPO]]))</f>
        <v>#REF!</v>
      </c>
      <c r="C639" s="343" t="e">
        <f>IF(Tabla1[[#This Row],[Código_Actividad]]="","",'Formulario PPGR1'!#REF!)</f>
        <v>#REF!</v>
      </c>
      <c r="D639" s="343" t="e">
        <f>IF(Tabla1[[#This Row],[Código_Actividad]]="","",'Formulario PPGR1'!#REF!)</f>
        <v>#REF!</v>
      </c>
      <c r="E639" s="343" t="e">
        <f>IF(Tabla1[[#This Row],[Código_Actividad]]="","",'Formulario PPGR1'!#REF!)</f>
        <v>#REF!</v>
      </c>
      <c r="F639" s="343" t="e">
        <f>IF(Tabla1[[#This Row],[Código_Actividad]]="","",'Formulario PPGR1'!#REF!)</f>
        <v>#REF!</v>
      </c>
      <c r="G639" s="344" t="s">
        <v>1497</v>
      </c>
      <c r="H639" s="345" t="str">
        <f>IFERROR(VLOOKUP(Tabla1[[#This Row],[Código_Actividad]],'Formulario PPGR2'!$C$9:$D$1048576,2,FALSE),"")</f>
        <v>Coordinación de la elaboración de los Planes de Emergencias y Desastres del SRS y CEAS</v>
      </c>
      <c r="I639" s="346">
        <f>IFERROR(VLOOKUP(Tabla1[[#This Row],[Código_Actividad]],Tabla2[[Código]:[Total de Acciones ]],15,FALSE),"")</f>
        <v>2</v>
      </c>
      <c r="J639" s="347" t="s">
        <v>1894</v>
      </c>
      <c r="K639" s="348" t="s">
        <v>1902</v>
      </c>
      <c r="L639" s="349"/>
      <c r="M639" s="348" t="s">
        <v>1893</v>
      </c>
      <c r="N639" s="364">
        <v>0.08</v>
      </c>
      <c r="O639" s="199">
        <v>250</v>
      </c>
      <c r="P639" s="200">
        <f t="shared" si="12"/>
        <v>20</v>
      </c>
      <c r="Q639" s="351" t="s">
        <v>2114</v>
      </c>
      <c r="R639" s="347" t="s">
        <v>923</v>
      </c>
      <c r="S639" s="56"/>
      <c r="T639" s="56"/>
    </row>
    <row r="640" spans="2:20" x14ac:dyDescent="0.25">
      <c r="B640" s="343" t="str">
        <f>IF(Tabla1[[#This Row],[Código_Actividad]]="","",CONCATENATE(Tabla1[[#This Row],[POA]],".",Tabla1[[#This Row],[SRS]],".",Tabla1[[#This Row],[AREA]],".",Tabla1[[#This Row],[TIPO]]))</f>
        <v/>
      </c>
      <c r="C640" s="343" t="str">
        <f>IF(Tabla1[[#This Row],[Código_Actividad]]="","",'Formulario PPGR1'!#REF!)</f>
        <v/>
      </c>
      <c r="D640" s="343" t="str">
        <f>IF(Tabla1[[#This Row],[Código_Actividad]]="","",'Formulario PPGR1'!#REF!)</f>
        <v/>
      </c>
      <c r="E640" s="343" t="str">
        <f>IF(Tabla1[[#This Row],[Código_Actividad]]="","",'Formulario PPGR1'!#REF!)</f>
        <v/>
      </c>
      <c r="F640" s="343" t="str">
        <f>IF(Tabla1[[#This Row],[Código_Actividad]]="","",'Formulario PPGR1'!#REF!)</f>
        <v/>
      </c>
      <c r="G640" s="344"/>
      <c r="H640" s="345" t="str">
        <f>IFERROR(VLOOKUP(Tabla1[[#This Row],[Código_Actividad]],'Formulario PPGR2'!$C$9:$D$1048576,2,FALSE),"")</f>
        <v/>
      </c>
      <c r="I640" s="346" t="str">
        <f>IFERROR(VLOOKUP(Tabla1[[#This Row],[Código_Actividad]],Tabla2[[Código]:[Total de Acciones ]],15,FALSE),"")</f>
        <v/>
      </c>
      <c r="J640" s="347" t="s">
        <v>1910</v>
      </c>
      <c r="K640" s="348" t="s">
        <v>1902</v>
      </c>
      <c r="L640" s="349"/>
      <c r="M640" s="348" t="s">
        <v>1906</v>
      </c>
      <c r="N640" s="364">
        <v>0.08</v>
      </c>
      <c r="O640" s="199">
        <v>648</v>
      </c>
      <c r="P640" s="200">
        <f t="shared" si="12"/>
        <v>51.84</v>
      </c>
      <c r="Q640" s="351" t="s">
        <v>2114</v>
      </c>
      <c r="R640" s="347" t="s">
        <v>925</v>
      </c>
      <c r="S640" s="56"/>
      <c r="T640" s="56"/>
    </row>
    <row r="641" spans="2:20" x14ac:dyDescent="0.25">
      <c r="B641" s="343" t="str">
        <f>IF(Tabla1[[#This Row],[Código_Actividad]]="","",CONCATENATE(Tabla1[[#This Row],[POA]],".",Tabla1[[#This Row],[SRS]],".",Tabla1[[#This Row],[AREA]],".",Tabla1[[#This Row],[TIPO]]))</f>
        <v/>
      </c>
      <c r="C641" s="343" t="str">
        <f>IF(Tabla1[[#This Row],[Código_Actividad]]="","",'Formulario PPGR1'!#REF!)</f>
        <v/>
      </c>
      <c r="D641" s="343" t="str">
        <f>IF(Tabla1[[#This Row],[Código_Actividad]]="","",'Formulario PPGR1'!#REF!)</f>
        <v/>
      </c>
      <c r="E641" s="343" t="str">
        <f>IF(Tabla1[[#This Row],[Código_Actividad]]="","",'Formulario PPGR1'!#REF!)</f>
        <v/>
      </c>
      <c r="F641" s="343" t="str">
        <f>IF(Tabla1[[#This Row],[Código_Actividad]]="","",'Formulario PPGR1'!#REF!)</f>
        <v/>
      </c>
      <c r="G641" s="344"/>
      <c r="H641" s="345" t="str">
        <f>IFERROR(VLOOKUP(Tabla1[[#This Row],[Código_Actividad]],'Formulario PPGR2'!$C$9:$D$1048576,2,FALSE),"")</f>
        <v/>
      </c>
      <c r="I641" s="346" t="str">
        <f>IFERROR(VLOOKUP(Tabla1[[#This Row],[Código_Actividad]],Tabla2[[Código]:[Total de Acciones ]],15,FALSE),"")</f>
        <v/>
      </c>
      <c r="J641" s="347" t="s">
        <v>1916</v>
      </c>
      <c r="K641" s="348" t="s">
        <v>1902</v>
      </c>
      <c r="L641" s="349"/>
      <c r="M641" s="348" t="s">
        <v>1917</v>
      </c>
      <c r="N641" s="352">
        <v>0.2</v>
      </c>
      <c r="O641" s="199">
        <v>84</v>
      </c>
      <c r="P641" s="200">
        <f t="shared" si="12"/>
        <v>16.8</v>
      </c>
      <c r="Q641" s="351" t="s">
        <v>2117</v>
      </c>
      <c r="R641" s="347" t="s">
        <v>925</v>
      </c>
      <c r="S641" s="56"/>
      <c r="T641" s="56"/>
    </row>
    <row r="642" spans="2:20" x14ac:dyDescent="0.25">
      <c r="B642" s="343" t="str">
        <f>IF(Tabla1[[#This Row],[Código_Actividad]]="","",CONCATENATE(Tabla1[[#This Row],[POA]],".",Tabla1[[#This Row],[SRS]],".",Tabla1[[#This Row],[AREA]],".",Tabla1[[#This Row],[TIPO]]))</f>
        <v/>
      </c>
      <c r="C642" s="343" t="str">
        <f>IF(Tabla1[[#This Row],[Código_Actividad]]="","",'Formulario PPGR1'!#REF!)</f>
        <v/>
      </c>
      <c r="D642" s="343" t="str">
        <f>IF(Tabla1[[#This Row],[Código_Actividad]]="","",'Formulario PPGR1'!#REF!)</f>
        <v/>
      </c>
      <c r="E642" s="343" t="str">
        <f>IF(Tabla1[[#This Row],[Código_Actividad]]="","",'Formulario PPGR1'!#REF!)</f>
        <v/>
      </c>
      <c r="F642" s="343" t="str">
        <f>IF(Tabla1[[#This Row],[Código_Actividad]]="","",'Formulario PPGR1'!#REF!)</f>
        <v/>
      </c>
      <c r="G642" s="344"/>
      <c r="H642" s="345" t="str">
        <f>IFERROR(VLOOKUP(Tabla1[[#This Row],[Código_Actividad]],'Formulario PPGR2'!$C$9:$D$1048576,2,FALSE),"")</f>
        <v/>
      </c>
      <c r="I642" s="346" t="str">
        <f>IFERROR(VLOOKUP(Tabla1[[#This Row],[Código_Actividad]],Tabla2[[Código]:[Total de Acciones ]],15,FALSE),"")</f>
        <v/>
      </c>
      <c r="J642" s="347" t="s">
        <v>1908</v>
      </c>
      <c r="K642" s="348" t="s">
        <v>1902</v>
      </c>
      <c r="L642" s="349"/>
      <c r="M642" s="348" t="s">
        <v>1915</v>
      </c>
      <c r="N642" s="195">
        <v>8</v>
      </c>
      <c r="O642" s="199">
        <v>230</v>
      </c>
      <c r="P642" s="200">
        <f t="shared" si="12"/>
        <v>1840</v>
      </c>
      <c r="Q642" s="351" t="s">
        <v>2116</v>
      </c>
      <c r="R642" s="347" t="s">
        <v>925</v>
      </c>
      <c r="S642" s="56"/>
      <c r="T642" s="56"/>
    </row>
    <row r="643" spans="2:20" x14ac:dyDescent="0.25">
      <c r="B643" s="343" t="str">
        <f>IF(Tabla1[[#This Row],[Código_Actividad]]="","",CONCATENATE(Tabla1[[#This Row],[POA]],".",Tabla1[[#This Row],[SRS]],".",Tabla1[[#This Row],[AREA]],".",Tabla1[[#This Row],[TIPO]]))</f>
        <v/>
      </c>
      <c r="C643" s="343" t="str">
        <f>IF(Tabla1[[#This Row],[Código_Actividad]]="","",'Formulario PPGR1'!#REF!)</f>
        <v/>
      </c>
      <c r="D643" s="343" t="str">
        <f>IF(Tabla1[[#This Row],[Código_Actividad]]="","",'Formulario PPGR1'!#REF!)</f>
        <v/>
      </c>
      <c r="E643" s="343" t="str">
        <f>IF(Tabla1[[#This Row],[Código_Actividad]]="","",'Formulario PPGR1'!#REF!)</f>
        <v/>
      </c>
      <c r="F643" s="343" t="str">
        <f>IF(Tabla1[[#This Row],[Código_Actividad]]="","",'Formulario PPGR1'!#REF!)</f>
        <v/>
      </c>
      <c r="G643" s="344"/>
      <c r="H643" s="345" t="str">
        <f>IFERROR(VLOOKUP(Tabla1[[#This Row],[Código_Actividad]],'Formulario PPGR2'!$C$9:$D$1048576,2,FALSE),"")</f>
        <v/>
      </c>
      <c r="I643" s="346" t="str">
        <f>IFERROR(VLOOKUP(Tabla1[[#This Row],[Código_Actividad]],Tabla2[[Código]:[Total de Acciones ]],15,FALSE),"")</f>
        <v/>
      </c>
      <c r="J643" s="347"/>
      <c r="K643" s="348" t="str">
        <f>IFERROR(VLOOKUP($J643,LSIns!$B$5:$C$45,2,FALSE),"")</f>
        <v/>
      </c>
      <c r="L643" s="349"/>
      <c r="M643" s="348" t="str">
        <f>IFERROR(VLOOKUP($L643,#REF!,2,FALSE),"")</f>
        <v/>
      </c>
      <c r="N643" s="352"/>
      <c r="O643" s="199"/>
      <c r="P643" s="200">
        <f t="shared" si="12"/>
        <v>0</v>
      </c>
      <c r="Q643" s="351"/>
      <c r="R643" s="347"/>
      <c r="S643" s="56"/>
      <c r="T643" s="56"/>
    </row>
    <row r="644" spans="2:20" x14ac:dyDescent="0.25">
      <c r="B644" s="343" t="e">
        <f>IF(Tabla1[[#This Row],[Código_Actividad]]="","",CONCATENATE(Tabla1[[#This Row],[POA]],".",Tabla1[[#This Row],[SRS]],".",Tabla1[[#This Row],[AREA]],".",Tabla1[[#This Row],[TIPO]]))</f>
        <v>#REF!</v>
      </c>
      <c r="C644" s="343" t="e">
        <f>IF(Tabla1[[#This Row],[Código_Actividad]]="","",'Formulario PPGR1'!#REF!)</f>
        <v>#REF!</v>
      </c>
      <c r="D644" s="343" t="e">
        <f>IF(Tabla1[[#This Row],[Código_Actividad]]="","",'Formulario PPGR1'!#REF!)</f>
        <v>#REF!</v>
      </c>
      <c r="E644" s="343" t="e">
        <f>IF(Tabla1[[#This Row],[Código_Actividad]]="","",'Formulario PPGR1'!#REF!)</f>
        <v>#REF!</v>
      </c>
      <c r="F644" s="343" t="e">
        <f>IF(Tabla1[[#This Row],[Código_Actividad]]="","",'Formulario PPGR1'!#REF!)</f>
        <v>#REF!</v>
      </c>
      <c r="G644" s="344" t="s">
        <v>1498</v>
      </c>
      <c r="H644" s="345" t="str">
        <f>IFERROR(VLOOKUP(Tabla1[[#This Row],[Código_Actividad]],'Formulario PPGR2'!$C$9:$D$1048576,2,FALSE),"")</f>
        <v>Seguimiento al desarrollo del Plan de Capacitación del SRS  2020</v>
      </c>
      <c r="I644" s="346">
        <f>IFERROR(VLOOKUP(Tabla1[[#This Row],[Código_Actividad]],Tabla2[[Código]:[Total de Acciones ]],15,FALSE),"")</f>
        <v>8</v>
      </c>
      <c r="J644" s="347" t="s">
        <v>1894</v>
      </c>
      <c r="K644" s="348" t="s">
        <v>1902</v>
      </c>
      <c r="L644" s="349"/>
      <c r="M644" s="348" t="s">
        <v>1893</v>
      </c>
      <c r="N644" s="352">
        <v>0.24</v>
      </c>
      <c r="O644" s="199">
        <v>250</v>
      </c>
      <c r="P644" s="200">
        <f t="shared" si="12"/>
        <v>60</v>
      </c>
      <c r="Q644" s="351" t="s">
        <v>2114</v>
      </c>
      <c r="R644" s="347" t="s">
        <v>923</v>
      </c>
      <c r="S644" s="56"/>
      <c r="T644" s="56"/>
    </row>
    <row r="645" spans="2:20" x14ac:dyDescent="0.25">
      <c r="B645" s="343" t="str">
        <f>IF(Tabla1[[#This Row],[Código_Actividad]]="","",CONCATENATE(Tabla1[[#This Row],[POA]],".",Tabla1[[#This Row],[SRS]],".",Tabla1[[#This Row],[AREA]],".",Tabla1[[#This Row],[TIPO]]))</f>
        <v/>
      </c>
      <c r="C645" s="343" t="str">
        <f>IF(Tabla1[[#This Row],[Código_Actividad]]="","",'Formulario PPGR1'!#REF!)</f>
        <v/>
      </c>
      <c r="D645" s="343" t="str">
        <f>IF(Tabla1[[#This Row],[Código_Actividad]]="","",'Formulario PPGR1'!#REF!)</f>
        <v/>
      </c>
      <c r="E645" s="343" t="str">
        <f>IF(Tabla1[[#This Row],[Código_Actividad]]="","",'Formulario PPGR1'!#REF!)</f>
        <v/>
      </c>
      <c r="F645" s="343" t="str">
        <f>IF(Tabla1[[#This Row],[Código_Actividad]]="","",'Formulario PPGR1'!#REF!)</f>
        <v/>
      </c>
      <c r="G645" s="344"/>
      <c r="H645" s="345" t="str">
        <f>IFERROR(VLOOKUP(Tabla1[[#This Row],[Código_Actividad]],'Formulario PPGR2'!$C$9:$D$1048576,2,FALSE),"")</f>
        <v/>
      </c>
      <c r="I645" s="346" t="str">
        <f>IFERROR(VLOOKUP(Tabla1[[#This Row],[Código_Actividad]],Tabla2[[Código]:[Total de Acciones ]],15,FALSE),"")</f>
        <v/>
      </c>
      <c r="J645" s="347" t="s">
        <v>1910</v>
      </c>
      <c r="K645" s="348" t="s">
        <v>1902</v>
      </c>
      <c r="L645" s="349"/>
      <c r="M645" s="348" t="s">
        <v>1906</v>
      </c>
      <c r="N645" s="352">
        <v>0.24</v>
      </c>
      <c r="O645" s="199">
        <v>648</v>
      </c>
      <c r="P645" s="200">
        <f t="shared" si="12"/>
        <v>155.51999999999998</v>
      </c>
      <c r="Q645" s="351" t="s">
        <v>2114</v>
      </c>
      <c r="R645" s="347" t="s">
        <v>925</v>
      </c>
      <c r="S645" s="56"/>
      <c r="T645" s="56"/>
    </row>
    <row r="646" spans="2:20" x14ac:dyDescent="0.25">
      <c r="B646" s="343" t="str">
        <f>IF(Tabla1[[#This Row],[Código_Actividad]]="","",CONCATENATE(Tabla1[[#This Row],[POA]],".",Tabla1[[#This Row],[SRS]],".",Tabla1[[#This Row],[AREA]],".",Tabla1[[#This Row],[TIPO]]))</f>
        <v/>
      </c>
      <c r="C646" s="343" t="str">
        <f>IF(Tabla1[[#This Row],[Código_Actividad]]="","",'Formulario PPGR1'!#REF!)</f>
        <v/>
      </c>
      <c r="D646" s="343" t="str">
        <f>IF(Tabla1[[#This Row],[Código_Actividad]]="","",'Formulario PPGR1'!#REF!)</f>
        <v/>
      </c>
      <c r="E646" s="343" t="str">
        <f>IF(Tabla1[[#This Row],[Código_Actividad]]="","",'Formulario PPGR1'!#REF!)</f>
        <v/>
      </c>
      <c r="F646" s="343" t="str">
        <f>IF(Tabla1[[#This Row],[Código_Actividad]]="","",'Formulario PPGR1'!#REF!)</f>
        <v/>
      </c>
      <c r="G646" s="344"/>
      <c r="H646" s="345" t="str">
        <f>IFERROR(VLOOKUP(Tabla1[[#This Row],[Código_Actividad]],'Formulario PPGR2'!$C$9:$D$1048576,2,FALSE),"")</f>
        <v/>
      </c>
      <c r="I646" s="346" t="str">
        <f>IFERROR(VLOOKUP(Tabla1[[#This Row],[Código_Actividad]],Tabla2[[Código]:[Total de Acciones ]],15,FALSE),"")</f>
        <v/>
      </c>
      <c r="J646" s="347" t="s">
        <v>1916</v>
      </c>
      <c r="K646" s="348" t="s">
        <v>1902</v>
      </c>
      <c r="L646" s="349"/>
      <c r="M646" s="348" t="s">
        <v>1917</v>
      </c>
      <c r="N646" s="352">
        <v>0.8</v>
      </c>
      <c r="O646" s="199">
        <v>84</v>
      </c>
      <c r="P646" s="200">
        <f t="shared" si="12"/>
        <v>67.2</v>
      </c>
      <c r="Q646" s="351" t="s">
        <v>2117</v>
      </c>
      <c r="R646" s="347" t="s">
        <v>925</v>
      </c>
      <c r="S646" s="56"/>
      <c r="T646" s="56"/>
    </row>
    <row r="647" spans="2:20" x14ac:dyDescent="0.25">
      <c r="B647" s="343" t="str">
        <f>IF(Tabla1[[#This Row],[Código_Actividad]]="","",CONCATENATE(Tabla1[[#This Row],[POA]],".",Tabla1[[#This Row],[SRS]],".",Tabla1[[#This Row],[AREA]],".",Tabla1[[#This Row],[TIPO]]))</f>
        <v/>
      </c>
      <c r="C647" s="343" t="str">
        <f>IF(Tabla1[[#This Row],[Código_Actividad]]="","",'Formulario PPGR1'!#REF!)</f>
        <v/>
      </c>
      <c r="D647" s="343" t="str">
        <f>IF(Tabla1[[#This Row],[Código_Actividad]]="","",'Formulario PPGR1'!#REF!)</f>
        <v/>
      </c>
      <c r="E647" s="343" t="str">
        <f>IF(Tabla1[[#This Row],[Código_Actividad]]="","",'Formulario PPGR1'!#REF!)</f>
        <v/>
      </c>
      <c r="F647" s="343" t="str">
        <f>IF(Tabla1[[#This Row],[Código_Actividad]]="","",'Formulario PPGR1'!#REF!)</f>
        <v/>
      </c>
      <c r="G647" s="344"/>
      <c r="H647" s="345" t="str">
        <f>IFERROR(VLOOKUP(Tabla1[[#This Row],[Código_Actividad]],'Formulario PPGR2'!$C$9:$D$1048576,2,FALSE),"")</f>
        <v/>
      </c>
      <c r="I647" s="346" t="str">
        <f>IFERROR(VLOOKUP(Tabla1[[#This Row],[Código_Actividad]],Tabla2[[Código]:[Total de Acciones ]],15,FALSE),"")</f>
        <v/>
      </c>
      <c r="J647" s="347" t="s">
        <v>2083</v>
      </c>
      <c r="K647" s="348" t="s">
        <v>1902</v>
      </c>
      <c r="L647" s="349"/>
      <c r="M647" s="348" t="s">
        <v>592</v>
      </c>
      <c r="N647" s="352">
        <v>8</v>
      </c>
      <c r="O647" s="199">
        <v>15000</v>
      </c>
      <c r="P647" s="200">
        <f t="shared" si="12"/>
        <v>120000</v>
      </c>
      <c r="Q647" s="351" t="s">
        <v>2115</v>
      </c>
      <c r="R647" s="347" t="s">
        <v>925</v>
      </c>
      <c r="S647" s="56"/>
      <c r="T647" s="56"/>
    </row>
    <row r="648" spans="2:20" x14ac:dyDescent="0.25">
      <c r="B648" s="343" t="str">
        <f>IF(Tabla1[[#This Row],[Código_Actividad]]="","",CONCATENATE(Tabla1[[#This Row],[POA]],".",Tabla1[[#This Row],[SRS]],".",Tabla1[[#This Row],[AREA]],".",Tabla1[[#This Row],[TIPO]]))</f>
        <v/>
      </c>
      <c r="C648" s="343" t="str">
        <f>IF(Tabla1[[#This Row],[Código_Actividad]]="","",'Formulario PPGR1'!#REF!)</f>
        <v/>
      </c>
      <c r="D648" s="343" t="str">
        <f>IF(Tabla1[[#This Row],[Código_Actividad]]="","",'Formulario PPGR1'!#REF!)</f>
        <v/>
      </c>
      <c r="E648" s="343" t="str">
        <f>IF(Tabla1[[#This Row],[Código_Actividad]]="","",'Formulario PPGR1'!#REF!)</f>
        <v/>
      </c>
      <c r="F648" s="343" t="str">
        <f>IF(Tabla1[[#This Row],[Código_Actividad]]="","",'Formulario PPGR1'!#REF!)</f>
        <v/>
      </c>
      <c r="G648" s="344"/>
      <c r="H648" s="345" t="str">
        <f>IFERROR(VLOOKUP(Tabla1[[#This Row],[Código_Actividad]],'Formulario PPGR2'!$C$9:$D$1048576,2,FALSE),"")</f>
        <v/>
      </c>
      <c r="I648" s="346" t="str">
        <f>IFERROR(VLOOKUP(Tabla1[[#This Row],[Código_Actividad]],Tabla2[[Código]:[Total de Acciones ]],15,FALSE),"")</f>
        <v/>
      </c>
      <c r="J648" s="347"/>
      <c r="K648" s="348" t="str">
        <f>IFERROR(VLOOKUP($J648,LSIns!$B$5:$C$45,2,FALSE),"")</f>
        <v/>
      </c>
      <c r="L648" s="349"/>
      <c r="M648" s="348" t="str">
        <f>IFERROR(VLOOKUP($L648,#REF!,2,FALSE),"")</f>
        <v/>
      </c>
      <c r="N648" s="352"/>
      <c r="O648" s="199"/>
      <c r="P648" s="200">
        <f t="shared" si="12"/>
        <v>0</v>
      </c>
      <c r="Q648" s="351"/>
      <c r="R648" s="347"/>
      <c r="S648" s="56"/>
      <c r="T648" s="56"/>
    </row>
    <row r="649" spans="2:20" x14ac:dyDescent="0.25">
      <c r="B649" s="343" t="e">
        <f>IF(Tabla1[[#This Row],[Código_Actividad]]="","",CONCATENATE(Tabla1[[#This Row],[POA]],".",Tabla1[[#This Row],[SRS]],".",Tabla1[[#This Row],[AREA]],".",Tabla1[[#This Row],[TIPO]]))</f>
        <v>#REF!</v>
      </c>
      <c r="C649" s="343" t="e">
        <f>IF(Tabla1[[#This Row],[Código_Actividad]]="","",'Formulario PPGR1'!#REF!)</f>
        <v>#REF!</v>
      </c>
      <c r="D649" s="343" t="e">
        <f>IF(Tabla1[[#This Row],[Código_Actividad]]="","",'Formulario PPGR1'!#REF!)</f>
        <v>#REF!</v>
      </c>
      <c r="E649" s="343" t="e">
        <f>IF(Tabla1[[#This Row],[Código_Actividad]]="","",'Formulario PPGR1'!#REF!)</f>
        <v>#REF!</v>
      </c>
      <c r="F649" s="343" t="e">
        <f>IF(Tabla1[[#This Row],[Código_Actividad]]="","",'Formulario PPGR1'!#REF!)</f>
        <v>#REF!</v>
      </c>
      <c r="G649" s="344" t="s">
        <v>1499</v>
      </c>
      <c r="H649" s="345" t="str">
        <f>IFERROR(VLOOKUP(Tabla1[[#This Row],[Código_Actividad]],'Formulario PPGR2'!$C$9:$D$1048576,2,FALSE),"")</f>
        <v>Seguimiento al plan de mejora de la Encuesta de clima laboral</v>
      </c>
      <c r="I649" s="346">
        <f>IFERROR(VLOOKUP(Tabla1[[#This Row],[Código_Actividad]],Tabla2[[Código]:[Total de Acciones ]],15,FALSE),"")</f>
        <v>1</v>
      </c>
      <c r="J649" s="347" t="s">
        <v>1894</v>
      </c>
      <c r="K649" s="348" t="s">
        <v>1902</v>
      </c>
      <c r="L649" s="349"/>
      <c r="M649" s="348" t="s">
        <v>1893</v>
      </c>
      <c r="N649" s="364">
        <v>0.04</v>
      </c>
      <c r="O649" s="199">
        <v>250</v>
      </c>
      <c r="P649" s="200">
        <f t="shared" si="12"/>
        <v>10</v>
      </c>
      <c r="Q649" s="351" t="s">
        <v>2114</v>
      </c>
      <c r="R649" s="347" t="s">
        <v>923</v>
      </c>
      <c r="S649" s="56"/>
      <c r="T649" s="56"/>
    </row>
    <row r="650" spans="2:20" x14ac:dyDescent="0.25">
      <c r="B650" s="343" t="str">
        <f>IF(Tabla1[[#This Row],[Código_Actividad]]="","",CONCATENATE(Tabla1[[#This Row],[POA]],".",Tabla1[[#This Row],[SRS]],".",Tabla1[[#This Row],[AREA]],".",Tabla1[[#This Row],[TIPO]]))</f>
        <v/>
      </c>
      <c r="C650" s="343" t="str">
        <f>IF(Tabla1[[#This Row],[Código_Actividad]]="","",'Formulario PPGR1'!#REF!)</f>
        <v/>
      </c>
      <c r="D650" s="343" t="str">
        <f>IF(Tabla1[[#This Row],[Código_Actividad]]="","",'Formulario PPGR1'!#REF!)</f>
        <v/>
      </c>
      <c r="E650" s="343" t="str">
        <f>IF(Tabla1[[#This Row],[Código_Actividad]]="","",'Formulario PPGR1'!#REF!)</f>
        <v/>
      </c>
      <c r="F650" s="343" t="str">
        <f>IF(Tabla1[[#This Row],[Código_Actividad]]="","",'Formulario PPGR1'!#REF!)</f>
        <v/>
      </c>
      <c r="G650" s="344"/>
      <c r="H650" s="345" t="str">
        <f>IFERROR(VLOOKUP(Tabla1[[#This Row],[Código_Actividad]],'Formulario PPGR2'!$C$9:$D$1048576,2,FALSE),"")</f>
        <v/>
      </c>
      <c r="I650" s="346" t="str">
        <f>IFERROR(VLOOKUP(Tabla1[[#This Row],[Código_Actividad]],Tabla2[[Código]:[Total de Acciones ]],15,FALSE),"")</f>
        <v/>
      </c>
      <c r="J650" s="347" t="s">
        <v>1910</v>
      </c>
      <c r="K650" s="348" t="s">
        <v>1902</v>
      </c>
      <c r="L650" s="349"/>
      <c r="M650" s="348" t="s">
        <v>1906</v>
      </c>
      <c r="N650" s="364">
        <v>0.04</v>
      </c>
      <c r="O650" s="199">
        <v>648</v>
      </c>
      <c r="P650" s="200">
        <f t="shared" ref="P650:P713" si="13">+N650*O650</f>
        <v>25.92</v>
      </c>
      <c r="Q650" s="351" t="s">
        <v>2114</v>
      </c>
      <c r="R650" s="347" t="s">
        <v>925</v>
      </c>
      <c r="S650" s="56"/>
      <c r="T650" s="56"/>
    </row>
    <row r="651" spans="2:20" x14ac:dyDescent="0.25">
      <c r="B651" s="343" t="str">
        <f>IF(Tabla1[[#This Row],[Código_Actividad]]="","",CONCATENATE(Tabla1[[#This Row],[POA]],".",Tabla1[[#This Row],[SRS]],".",Tabla1[[#This Row],[AREA]],".",Tabla1[[#This Row],[TIPO]]))</f>
        <v/>
      </c>
      <c r="C651" s="343" t="str">
        <f>IF(Tabla1[[#This Row],[Código_Actividad]]="","",'Formulario PPGR1'!#REF!)</f>
        <v/>
      </c>
      <c r="D651" s="343" t="str">
        <f>IF(Tabla1[[#This Row],[Código_Actividad]]="","",'Formulario PPGR1'!#REF!)</f>
        <v/>
      </c>
      <c r="E651" s="343" t="str">
        <f>IF(Tabla1[[#This Row],[Código_Actividad]]="","",'Formulario PPGR1'!#REF!)</f>
        <v/>
      </c>
      <c r="F651" s="343" t="str">
        <f>IF(Tabla1[[#This Row],[Código_Actividad]]="","",'Formulario PPGR1'!#REF!)</f>
        <v/>
      </c>
      <c r="G651" s="344"/>
      <c r="H651" s="345" t="str">
        <f>IFERROR(VLOOKUP(Tabla1[[#This Row],[Código_Actividad]],'Formulario PPGR2'!$C$9:$D$1048576,2,FALSE),"")</f>
        <v/>
      </c>
      <c r="I651" s="346" t="str">
        <f>IFERROR(VLOOKUP(Tabla1[[#This Row],[Código_Actividad]],Tabla2[[Código]:[Total de Acciones ]],15,FALSE),"")</f>
        <v/>
      </c>
      <c r="J651" s="347" t="s">
        <v>1916</v>
      </c>
      <c r="K651" s="348" t="s">
        <v>1902</v>
      </c>
      <c r="L651" s="349"/>
      <c r="M651" s="348" t="s">
        <v>1917</v>
      </c>
      <c r="N651" s="352">
        <v>0.1</v>
      </c>
      <c r="O651" s="199">
        <v>84</v>
      </c>
      <c r="P651" s="200">
        <f t="shared" si="13"/>
        <v>8.4</v>
      </c>
      <c r="Q651" s="351" t="s">
        <v>2117</v>
      </c>
      <c r="R651" s="347" t="s">
        <v>925</v>
      </c>
      <c r="S651" s="56"/>
      <c r="T651" s="56"/>
    </row>
    <row r="652" spans="2:20" x14ac:dyDescent="0.25">
      <c r="B652" s="343" t="str">
        <f>IF(Tabla1[[#This Row],[Código_Actividad]]="","",CONCATENATE(Tabla1[[#This Row],[POA]],".",Tabla1[[#This Row],[SRS]],".",Tabla1[[#This Row],[AREA]],".",Tabla1[[#This Row],[TIPO]]))</f>
        <v/>
      </c>
      <c r="C652" s="343" t="str">
        <f>IF(Tabla1[[#This Row],[Código_Actividad]]="","",'Formulario PPGR1'!#REF!)</f>
        <v/>
      </c>
      <c r="D652" s="343" t="str">
        <f>IF(Tabla1[[#This Row],[Código_Actividad]]="","",'Formulario PPGR1'!#REF!)</f>
        <v/>
      </c>
      <c r="E652" s="343" t="str">
        <f>IF(Tabla1[[#This Row],[Código_Actividad]]="","",'Formulario PPGR1'!#REF!)</f>
        <v/>
      </c>
      <c r="F652" s="343" t="str">
        <f>IF(Tabla1[[#This Row],[Código_Actividad]]="","",'Formulario PPGR1'!#REF!)</f>
        <v/>
      </c>
      <c r="G652" s="344"/>
      <c r="H652" s="345" t="str">
        <f>IFERROR(VLOOKUP(Tabla1[[#This Row],[Código_Actividad]],'Formulario PPGR2'!$C$9:$D$1048576,2,FALSE),"")</f>
        <v/>
      </c>
      <c r="I652" s="346" t="str">
        <f>IFERROR(VLOOKUP(Tabla1[[#This Row],[Código_Actividad]],Tabla2[[Código]:[Total de Acciones ]],15,FALSE),"")</f>
        <v/>
      </c>
      <c r="J652" s="347" t="s">
        <v>2083</v>
      </c>
      <c r="K652" s="348" t="s">
        <v>1902</v>
      </c>
      <c r="L652" s="349"/>
      <c r="M652" s="348" t="s">
        <v>592</v>
      </c>
      <c r="N652" s="352">
        <v>1</v>
      </c>
      <c r="O652" s="199">
        <v>15000</v>
      </c>
      <c r="P652" s="200">
        <f t="shared" si="13"/>
        <v>15000</v>
      </c>
      <c r="Q652" s="351" t="s">
        <v>2115</v>
      </c>
      <c r="R652" s="347" t="s">
        <v>925</v>
      </c>
      <c r="S652" s="56"/>
      <c r="T652" s="56"/>
    </row>
    <row r="653" spans="2:20" x14ac:dyDescent="0.25">
      <c r="B653" s="343" t="str">
        <f>IF(Tabla1[[#This Row],[Código_Actividad]]="","",CONCATENATE(Tabla1[[#This Row],[POA]],".",Tabla1[[#This Row],[SRS]],".",Tabla1[[#This Row],[AREA]],".",Tabla1[[#This Row],[TIPO]]))</f>
        <v/>
      </c>
      <c r="C653" s="343" t="str">
        <f>IF(Tabla1[[#This Row],[Código_Actividad]]="","",'Formulario PPGR1'!#REF!)</f>
        <v/>
      </c>
      <c r="D653" s="343" t="str">
        <f>IF(Tabla1[[#This Row],[Código_Actividad]]="","",'Formulario PPGR1'!#REF!)</f>
        <v/>
      </c>
      <c r="E653" s="343" t="str">
        <f>IF(Tabla1[[#This Row],[Código_Actividad]]="","",'Formulario PPGR1'!#REF!)</f>
        <v/>
      </c>
      <c r="F653" s="343" t="str">
        <f>IF(Tabla1[[#This Row],[Código_Actividad]]="","",'Formulario PPGR1'!#REF!)</f>
        <v/>
      </c>
      <c r="G653" s="344"/>
      <c r="H653" s="345" t="str">
        <f>IFERROR(VLOOKUP(Tabla1[[#This Row],[Código_Actividad]],'Formulario PPGR2'!$C$9:$D$1048576,2,FALSE),"")</f>
        <v/>
      </c>
      <c r="I653" s="346" t="str">
        <f>IFERROR(VLOOKUP(Tabla1[[#This Row],[Código_Actividad]],Tabla2[[Código]:[Total de Acciones ]],15,FALSE),"")</f>
        <v/>
      </c>
      <c r="J653" s="347"/>
      <c r="K653" s="348" t="str">
        <f>IFERROR(VLOOKUP($J653,LSIns!$B$5:$C$45,2,FALSE),"")</f>
        <v/>
      </c>
      <c r="L653" s="349"/>
      <c r="M653" s="348" t="str">
        <f>IFERROR(VLOOKUP($L653,#REF!,2,FALSE),"")</f>
        <v/>
      </c>
      <c r="N653" s="352"/>
      <c r="O653" s="199"/>
      <c r="P653" s="200">
        <f t="shared" si="13"/>
        <v>0</v>
      </c>
      <c r="Q653" s="351"/>
      <c r="R653" s="347"/>
      <c r="S653" s="56"/>
      <c r="T653" s="56"/>
    </row>
    <row r="654" spans="2:20" x14ac:dyDescent="0.25">
      <c r="B654" s="343" t="str">
        <f>IF(Tabla1[[#This Row],[Código_Actividad]]="","",CONCATENATE(Tabla1[[#This Row],[POA]],".",Tabla1[[#This Row],[SRS]],".",Tabla1[[#This Row],[AREA]],".",Tabla1[[#This Row],[TIPO]]))</f>
        <v/>
      </c>
      <c r="C654" s="343" t="str">
        <f>IF(Tabla1[[#This Row],[Código_Actividad]]="","",'Formulario PPGR1'!#REF!)</f>
        <v/>
      </c>
      <c r="D654" s="343" t="str">
        <f>IF(Tabla1[[#This Row],[Código_Actividad]]="","",'Formulario PPGR1'!#REF!)</f>
        <v/>
      </c>
      <c r="E654" s="343" t="str">
        <f>IF(Tabla1[[#This Row],[Código_Actividad]]="","",'Formulario PPGR1'!#REF!)</f>
        <v/>
      </c>
      <c r="F654" s="343" t="str">
        <f>IF(Tabla1[[#This Row],[Código_Actividad]]="","",'Formulario PPGR1'!#REF!)</f>
        <v/>
      </c>
      <c r="G654" s="344"/>
      <c r="H654" s="345" t="str">
        <f>IFERROR(VLOOKUP(Tabla1[[#This Row],[Código_Actividad]],'Formulario PPGR2'!$C$9:$D$1048576,2,FALSE),"")</f>
        <v/>
      </c>
      <c r="I654" s="346" t="str">
        <f>IFERROR(VLOOKUP(Tabla1[[#This Row],[Código_Actividad]],Tabla2[[Código]:[Total de Acciones ]],15,FALSE),"")</f>
        <v/>
      </c>
      <c r="J654" s="347"/>
      <c r="K654" s="348" t="str">
        <f>IFERROR(VLOOKUP($J654,LSIns!$B$5:$C$45,2,FALSE),"")</f>
        <v/>
      </c>
      <c r="L654" s="349"/>
      <c r="M654" s="348" t="str">
        <f>IFERROR(VLOOKUP($L654,#REF!,2,FALSE),"")</f>
        <v/>
      </c>
      <c r="N654" s="352"/>
      <c r="O654" s="199"/>
      <c r="P654" s="200">
        <f t="shared" si="13"/>
        <v>0</v>
      </c>
      <c r="Q654" s="351"/>
      <c r="R654" s="347"/>
      <c r="S654" s="56"/>
      <c r="T654" s="56"/>
    </row>
    <row r="655" spans="2:20" x14ac:dyDescent="0.25">
      <c r="B655" s="343" t="e">
        <f>IF(Tabla1[[#This Row],[Código_Actividad]]="","",CONCATENATE(Tabla1[[#This Row],[POA]],".",Tabla1[[#This Row],[SRS]],".",Tabla1[[#This Row],[AREA]],".",Tabla1[[#This Row],[TIPO]]))</f>
        <v>#REF!</v>
      </c>
      <c r="C655" s="343" t="e">
        <f>IF(Tabla1[[#This Row],[Código_Actividad]]="","",'Formulario PPGR1'!#REF!)</f>
        <v>#REF!</v>
      </c>
      <c r="D655" s="343" t="e">
        <f>IF(Tabla1[[#This Row],[Código_Actividad]]="","",'Formulario PPGR1'!#REF!)</f>
        <v>#REF!</v>
      </c>
      <c r="E655" s="343" t="e">
        <f>IF(Tabla1[[#This Row],[Código_Actividad]]="","",'Formulario PPGR1'!#REF!)</f>
        <v>#REF!</v>
      </c>
      <c r="F655" s="343" t="e">
        <f>IF(Tabla1[[#This Row],[Código_Actividad]]="","",'Formulario PPGR1'!#REF!)</f>
        <v>#REF!</v>
      </c>
      <c r="G655" s="344" t="s">
        <v>1500</v>
      </c>
      <c r="H655" s="345" t="str">
        <f>IFERROR(VLOOKUP(Tabla1[[#This Row],[Código_Actividad]],'Formulario PPGR2'!$C$9:$D$1048576,2,FALSE),"")</f>
        <v>Elaboración Acuerdos Desempeño  SRS/GAS</v>
      </c>
      <c r="I655" s="346">
        <f>IFERROR(VLOOKUP(Tabla1[[#This Row],[Código_Actividad]],Tabla2[[Código]:[Total de Acciones ]],15,FALSE),"")</f>
        <v>7</v>
      </c>
      <c r="J655" s="347" t="s">
        <v>1894</v>
      </c>
      <c r="K655" s="348" t="s">
        <v>1902</v>
      </c>
      <c r="L655" s="349"/>
      <c r="M655" s="348" t="s">
        <v>1893</v>
      </c>
      <c r="N655" s="364">
        <v>0.32</v>
      </c>
      <c r="O655" s="199">
        <v>250</v>
      </c>
      <c r="P655" s="200">
        <f t="shared" si="13"/>
        <v>80</v>
      </c>
      <c r="Q655" s="351" t="s">
        <v>2114</v>
      </c>
      <c r="R655" s="347" t="s">
        <v>923</v>
      </c>
      <c r="S655" s="56"/>
      <c r="T655" s="56"/>
    </row>
    <row r="656" spans="2:20" x14ac:dyDescent="0.25">
      <c r="B656" s="343" t="str">
        <f>IF(Tabla1[[#This Row],[Código_Actividad]]="","",CONCATENATE(Tabla1[[#This Row],[POA]],".",Tabla1[[#This Row],[SRS]],".",Tabla1[[#This Row],[AREA]],".",Tabla1[[#This Row],[TIPO]]))</f>
        <v/>
      </c>
      <c r="C656" s="343" t="str">
        <f>IF(Tabla1[[#This Row],[Código_Actividad]]="","",'Formulario PPGR1'!#REF!)</f>
        <v/>
      </c>
      <c r="D656" s="343" t="str">
        <f>IF(Tabla1[[#This Row],[Código_Actividad]]="","",'Formulario PPGR1'!#REF!)</f>
        <v/>
      </c>
      <c r="E656" s="343" t="str">
        <f>IF(Tabla1[[#This Row],[Código_Actividad]]="","",'Formulario PPGR1'!#REF!)</f>
        <v/>
      </c>
      <c r="F656" s="343" t="str">
        <f>IF(Tabla1[[#This Row],[Código_Actividad]]="","",'Formulario PPGR1'!#REF!)</f>
        <v/>
      </c>
      <c r="G656" s="344"/>
      <c r="H656" s="345" t="str">
        <f>IFERROR(VLOOKUP(Tabla1[[#This Row],[Código_Actividad]],'Formulario PPGR2'!$C$9:$D$1048576,2,FALSE),"")</f>
        <v/>
      </c>
      <c r="I656" s="346" t="str">
        <f>IFERROR(VLOOKUP(Tabla1[[#This Row],[Código_Actividad]],Tabla2[[Código]:[Total de Acciones ]],15,FALSE),"")</f>
        <v/>
      </c>
      <c r="J656" s="347" t="s">
        <v>1910</v>
      </c>
      <c r="K656" s="348" t="s">
        <v>1902</v>
      </c>
      <c r="L656" s="349"/>
      <c r="M656" s="348" t="s">
        <v>1906</v>
      </c>
      <c r="N656" s="364">
        <v>0.32</v>
      </c>
      <c r="O656" s="199">
        <v>648</v>
      </c>
      <c r="P656" s="200">
        <f t="shared" si="13"/>
        <v>207.36</v>
      </c>
      <c r="Q656" s="351" t="s">
        <v>2114</v>
      </c>
      <c r="R656" s="347" t="s">
        <v>925</v>
      </c>
      <c r="S656" s="56"/>
      <c r="T656" s="56"/>
    </row>
    <row r="657" spans="2:20" x14ac:dyDescent="0.25">
      <c r="B657" s="343" t="str">
        <f>IF(Tabla1[[#This Row],[Código_Actividad]]="","",CONCATENATE(Tabla1[[#This Row],[POA]],".",Tabla1[[#This Row],[SRS]],".",Tabla1[[#This Row],[AREA]],".",Tabla1[[#This Row],[TIPO]]))</f>
        <v/>
      </c>
      <c r="C657" s="343" t="str">
        <f>IF(Tabla1[[#This Row],[Código_Actividad]]="","",'Formulario PPGR1'!#REF!)</f>
        <v/>
      </c>
      <c r="D657" s="343" t="str">
        <f>IF(Tabla1[[#This Row],[Código_Actividad]]="","",'Formulario PPGR1'!#REF!)</f>
        <v/>
      </c>
      <c r="E657" s="343" t="str">
        <f>IF(Tabla1[[#This Row],[Código_Actividad]]="","",'Formulario PPGR1'!#REF!)</f>
        <v/>
      </c>
      <c r="F657" s="343" t="str">
        <f>IF(Tabla1[[#This Row],[Código_Actividad]]="","",'Formulario PPGR1'!#REF!)</f>
        <v/>
      </c>
      <c r="G657" s="344"/>
      <c r="H657" s="345" t="str">
        <f>IFERROR(VLOOKUP(Tabla1[[#This Row],[Código_Actividad]],'Formulario PPGR2'!$C$9:$D$1048576,2,FALSE),"")</f>
        <v/>
      </c>
      <c r="I657" s="346" t="str">
        <f>IFERROR(VLOOKUP(Tabla1[[#This Row],[Código_Actividad]],Tabla2[[Código]:[Total de Acciones ]],15,FALSE),"")</f>
        <v/>
      </c>
      <c r="J657" s="347" t="s">
        <v>1916</v>
      </c>
      <c r="K657" s="348" t="s">
        <v>1902</v>
      </c>
      <c r="L657" s="349"/>
      <c r="M657" s="348" t="s">
        <v>1917</v>
      </c>
      <c r="N657" s="352">
        <v>0.7</v>
      </c>
      <c r="O657" s="199">
        <v>84</v>
      </c>
      <c r="P657" s="200">
        <f t="shared" si="13"/>
        <v>58.8</v>
      </c>
      <c r="Q657" s="351" t="s">
        <v>2117</v>
      </c>
      <c r="R657" s="347" t="s">
        <v>925</v>
      </c>
      <c r="S657" s="56"/>
      <c r="T657" s="56"/>
    </row>
    <row r="658" spans="2:20" x14ac:dyDescent="0.25">
      <c r="B658" s="343" t="str">
        <f>IF(Tabla1[[#This Row],[Código_Actividad]]="","",CONCATENATE(Tabla1[[#This Row],[POA]],".",Tabla1[[#This Row],[SRS]],".",Tabla1[[#This Row],[AREA]],".",Tabla1[[#This Row],[TIPO]]))</f>
        <v/>
      </c>
      <c r="C658" s="343" t="str">
        <f>IF(Tabla1[[#This Row],[Código_Actividad]]="","",'Formulario PPGR1'!#REF!)</f>
        <v/>
      </c>
      <c r="D658" s="343" t="str">
        <f>IF(Tabla1[[#This Row],[Código_Actividad]]="","",'Formulario PPGR1'!#REF!)</f>
        <v/>
      </c>
      <c r="E658" s="343" t="str">
        <f>IF(Tabla1[[#This Row],[Código_Actividad]]="","",'Formulario PPGR1'!#REF!)</f>
        <v/>
      </c>
      <c r="F658" s="343" t="str">
        <f>IF(Tabla1[[#This Row],[Código_Actividad]]="","",'Formulario PPGR1'!#REF!)</f>
        <v/>
      </c>
      <c r="G658" s="344"/>
      <c r="H658" s="345" t="str">
        <f>IFERROR(VLOOKUP(Tabla1[[#This Row],[Código_Actividad]],'Formulario PPGR2'!$C$9:$D$1048576,2,FALSE),"")</f>
        <v/>
      </c>
      <c r="I658" s="346" t="str">
        <f>IFERROR(VLOOKUP(Tabla1[[#This Row],[Código_Actividad]],Tabla2[[Código]:[Total de Acciones ]],15,FALSE),"")</f>
        <v/>
      </c>
      <c r="J658" s="347" t="s">
        <v>2083</v>
      </c>
      <c r="K658" s="348" t="s">
        <v>1902</v>
      </c>
      <c r="L658" s="349"/>
      <c r="M658" s="348" t="s">
        <v>592</v>
      </c>
      <c r="N658" s="195">
        <v>7</v>
      </c>
      <c r="O658" s="199">
        <v>15000</v>
      </c>
      <c r="P658" s="200">
        <f t="shared" si="13"/>
        <v>105000</v>
      </c>
      <c r="Q658" s="351" t="s">
        <v>2115</v>
      </c>
      <c r="R658" s="347" t="s">
        <v>925</v>
      </c>
      <c r="S658" s="56"/>
      <c r="T658" s="56"/>
    </row>
    <row r="659" spans="2:20" x14ac:dyDescent="0.25">
      <c r="B659" s="343" t="str">
        <f>IF(Tabla1[[#This Row],[Código_Actividad]]="","",CONCATENATE(Tabla1[[#This Row],[POA]],".",Tabla1[[#This Row],[SRS]],".",Tabla1[[#This Row],[AREA]],".",Tabla1[[#This Row],[TIPO]]))</f>
        <v/>
      </c>
      <c r="C659" s="343" t="str">
        <f>IF(Tabla1[[#This Row],[Código_Actividad]]="","",'Formulario PPGR1'!#REF!)</f>
        <v/>
      </c>
      <c r="D659" s="343" t="str">
        <f>IF(Tabla1[[#This Row],[Código_Actividad]]="","",'Formulario PPGR1'!#REF!)</f>
        <v/>
      </c>
      <c r="E659" s="343" t="str">
        <f>IF(Tabla1[[#This Row],[Código_Actividad]]="","",'Formulario PPGR1'!#REF!)</f>
        <v/>
      </c>
      <c r="F659" s="343" t="str">
        <f>IF(Tabla1[[#This Row],[Código_Actividad]]="","",'Formulario PPGR1'!#REF!)</f>
        <v/>
      </c>
      <c r="G659" s="344"/>
      <c r="H659" s="345" t="str">
        <f>IFERROR(VLOOKUP(Tabla1[[#This Row],[Código_Actividad]],'Formulario PPGR2'!$C$9:$D$1048576,2,FALSE),"")</f>
        <v/>
      </c>
      <c r="I659" s="346" t="str">
        <f>IFERROR(VLOOKUP(Tabla1[[#This Row],[Código_Actividad]],Tabla2[[Código]:[Total de Acciones ]],15,FALSE),"")</f>
        <v/>
      </c>
      <c r="J659" s="347"/>
      <c r="K659" s="348" t="str">
        <f>IFERROR(VLOOKUP($J659,LSIns!$B$5:$C$45,2,FALSE),"")</f>
        <v/>
      </c>
      <c r="L659" s="349"/>
      <c r="M659" s="348" t="str">
        <f>IFERROR(VLOOKUP($L659,#REF!,2,FALSE),"")</f>
        <v/>
      </c>
      <c r="N659" s="352"/>
      <c r="O659" s="199"/>
      <c r="P659" s="200">
        <f t="shared" si="13"/>
        <v>0</v>
      </c>
      <c r="Q659" s="351"/>
      <c r="R659" s="347"/>
      <c r="S659" s="56"/>
      <c r="T659" s="56"/>
    </row>
    <row r="660" spans="2:20" x14ac:dyDescent="0.25">
      <c r="B660" s="343" t="str">
        <f>IF(Tabla1[[#This Row],[Código_Actividad]]="","",CONCATENATE(Tabla1[[#This Row],[POA]],".",Tabla1[[#This Row],[SRS]],".",Tabla1[[#This Row],[AREA]],".",Tabla1[[#This Row],[TIPO]]))</f>
        <v/>
      </c>
      <c r="C660" s="343" t="str">
        <f>IF(Tabla1[[#This Row],[Código_Actividad]]="","",'Formulario PPGR1'!#REF!)</f>
        <v/>
      </c>
      <c r="D660" s="343" t="str">
        <f>IF(Tabla1[[#This Row],[Código_Actividad]]="","",'Formulario PPGR1'!#REF!)</f>
        <v/>
      </c>
      <c r="E660" s="343" t="str">
        <f>IF(Tabla1[[#This Row],[Código_Actividad]]="","",'Formulario PPGR1'!#REF!)</f>
        <v/>
      </c>
      <c r="F660" s="343" t="str">
        <f>IF(Tabla1[[#This Row],[Código_Actividad]]="","",'Formulario PPGR1'!#REF!)</f>
        <v/>
      </c>
      <c r="G660" s="344"/>
      <c r="H660" s="345" t="str">
        <f>IFERROR(VLOOKUP(Tabla1[[#This Row],[Código_Actividad]],'Formulario PPGR2'!$C$9:$D$1048576,2,FALSE),"")</f>
        <v/>
      </c>
      <c r="I660" s="346" t="str">
        <f>IFERROR(VLOOKUP(Tabla1[[#This Row],[Código_Actividad]],Tabla2[[Código]:[Total de Acciones ]],15,FALSE),"")</f>
        <v/>
      </c>
      <c r="J660" s="347"/>
      <c r="K660" s="348" t="str">
        <f>IFERROR(VLOOKUP($J660,LSIns!$B$5:$C$45,2,FALSE),"")</f>
        <v/>
      </c>
      <c r="L660" s="349"/>
      <c r="M660" s="348" t="str">
        <f>IFERROR(VLOOKUP($L660,#REF!,2,FALSE),"")</f>
        <v/>
      </c>
      <c r="N660" s="352"/>
      <c r="O660" s="199"/>
      <c r="P660" s="200">
        <f t="shared" si="13"/>
        <v>0</v>
      </c>
      <c r="Q660" s="351"/>
      <c r="R660" s="347"/>
      <c r="S660" s="56"/>
      <c r="T660" s="56"/>
    </row>
    <row r="661" spans="2:20" x14ac:dyDescent="0.25">
      <c r="B661" s="343" t="e">
        <f>IF(Tabla1[[#This Row],[Código_Actividad]]="","",CONCATENATE(Tabla1[[#This Row],[POA]],".",Tabla1[[#This Row],[SRS]],".",Tabla1[[#This Row],[AREA]],".",Tabla1[[#This Row],[TIPO]]))</f>
        <v>#REF!</v>
      </c>
      <c r="C661" s="343" t="e">
        <f>IF(Tabla1[[#This Row],[Código_Actividad]]="","",'Formulario PPGR1'!#REF!)</f>
        <v>#REF!</v>
      </c>
      <c r="D661" s="343" t="e">
        <f>IF(Tabla1[[#This Row],[Código_Actividad]]="","",'Formulario PPGR1'!#REF!)</f>
        <v>#REF!</v>
      </c>
      <c r="E661" s="343" t="e">
        <f>IF(Tabla1[[#This Row],[Código_Actividad]]="","",'Formulario PPGR1'!#REF!)</f>
        <v>#REF!</v>
      </c>
      <c r="F661" s="343" t="e">
        <f>IF(Tabla1[[#This Row],[Código_Actividad]]="","",'Formulario PPGR1'!#REF!)</f>
        <v>#REF!</v>
      </c>
      <c r="G661" s="344" t="s">
        <v>1501</v>
      </c>
      <c r="H661" s="345" t="str">
        <f>IFERROR(VLOOKUP(Tabla1[[#This Row],[Código_Actividad]],'Formulario PPGR2'!$C$9:$D$1048576,2,FALSE),"")</f>
        <v>Seguimiento al cumplimiento de horario en los EESS</v>
      </c>
      <c r="I661" s="346">
        <f>IFERROR(VLOOKUP(Tabla1[[#This Row],[Código_Actividad]],Tabla2[[Código]:[Total de Acciones ]],15,FALSE),"")</f>
        <v>12</v>
      </c>
      <c r="J661" s="347" t="s">
        <v>1894</v>
      </c>
      <c r="K661" s="348" t="s">
        <v>1902</v>
      </c>
      <c r="L661" s="349"/>
      <c r="M661" s="348" t="s">
        <v>1893</v>
      </c>
      <c r="N661" s="195">
        <v>2</v>
      </c>
      <c r="O661" s="199">
        <v>250</v>
      </c>
      <c r="P661" s="200">
        <f t="shared" si="13"/>
        <v>500</v>
      </c>
      <c r="Q661" s="351" t="s">
        <v>2114</v>
      </c>
      <c r="R661" s="347" t="s">
        <v>923</v>
      </c>
      <c r="S661" s="56"/>
      <c r="T661" s="56"/>
    </row>
    <row r="662" spans="2:20" x14ac:dyDescent="0.25">
      <c r="B662" s="343" t="str">
        <f>IF(Tabla1[[#This Row],[Código_Actividad]]="","",CONCATENATE(Tabla1[[#This Row],[POA]],".",Tabla1[[#This Row],[SRS]],".",Tabla1[[#This Row],[AREA]],".",Tabla1[[#This Row],[TIPO]]))</f>
        <v/>
      </c>
      <c r="C662" s="343" t="str">
        <f>IF(Tabla1[[#This Row],[Código_Actividad]]="","",'Formulario PPGR1'!#REF!)</f>
        <v/>
      </c>
      <c r="D662" s="343" t="str">
        <f>IF(Tabla1[[#This Row],[Código_Actividad]]="","",'Formulario PPGR1'!#REF!)</f>
        <v/>
      </c>
      <c r="E662" s="343" t="str">
        <f>IF(Tabla1[[#This Row],[Código_Actividad]]="","",'Formulario PPGR1'!#REF!)</f>
        <v/>
      </c>
      <c r="F662" s="343" t="str">
        <f>IF(Tabla1[[#This Row],[Código_Actividad]]="","",'Formulario PPGR1'!#REF!)</f>
        <v/>
      </c>
      <c r="G662" s="344"/>
      <c r="H662" s="345" t="str">
        <f>IFERROR(VLOOKUP(Tabla1[[#This Row],[Código_Actividad]],'Formulario PPGR2'!$C$9:$D$1048576,2,FALSE),"")</f>
        <v/>
      </c>
      <c r="I662" s="346" t="str">
        <f>IFERROR(VLOOKUP(Tabla1[[#This Row],[Código_Actividad]],Tabla2[[Código]:[Total de Acciones ]],15,FALSE),"")</f>
        <v/>
      </c>
      <c r="J662" s="347" t="s">
        <v>1910</v>
      </c>
      <c r="K662" s="348" t="s">
        <v>1902</v>
      </c>
      <c r="L662" s="349"/>
      <c r="M662" s="348" t="s">
        <v>1906</v>
      </c>
      <c r="N662" s="195">
        <v>2</v>
      </c>
      <c r="O662" s="199">
        <v>648</v>
      </c>
      <c r="P662" s="200">
        <f t="shared" si="13"/>
        <v>1296</v>
      </c>
      <c r="Q662" s="351" t="s">
        <v>2114</v>
      </c>
      <c r="R662" s="347" t="s">
        <v>925</v>
      </c>
      <c r="S662" s="56"/>
      <c r="T662" s="56"/>
    </row>
    <row r="663" spans="2:20" x14ac:dyDescent="0.25">
      <c r="B663" s="343" t="str">
        <f>IF(Tabla1[[#This Row],[Código_Actividad]]="","",CONCATENATE(Tabla1[[#This Row],[POA]],".",Tabla1[[#This Row],[SRS]],".",Tabla1[[#This Row],[AREA]],".",Tabla1[[#This Row],[TIPO]]))</f>
        <v/>
      </c>
      <c r="C663" s="343" t="str">
        <f>IF(Tabla1[[#This Row],[Código_Actividad]]="","",'Formulario PPGR1'!#REF!)</f>
        <v/>
      </c>
      <c r="D663" s="343" t="str">
        <f>IF(Tabla1[[#This Row],[Código_Actividad]]="","",'Formulario PPGR1'!#REF!)</f>
        <v/>
      </c>
      <c r="E663" s="343" t="str">
        <f>IF(Tabla1[[#This Row],[Código_Actividad]]="","",'Formulario PPGR1'!#REF!)</f>
        <v/>
      </c>
      <c r="F663" s="343" t="str">
        <f>IF(Tabla1[[#This Row],[Código_Actividad]]="","",'Formulario PPGR1'!#REF!)</f>
        <v/>
      </c>
      <c r="G663" s="344"/>
      <c r="H663" s="345" t="str">
        <f>IFERROR(VLOOKUP(Tabla1[[#This Row],[Código_Actividad]],'Formulario PPGR2'!$C$9:$D$1048576,2,FALSE),"")</f>
        <v/>
      </c>
      <c r="I663" s="346" t="str">
        <f>IFERROR(VLOOKUP(Tabla1[[#This Row],[Código_Actividad]],Tabla2[[Código]:[Total de Acciones ]],15,FALSE),"")</f>
        <v/>
      </c>
      <c r="J663" s="347" t="s">
        <v>2084</v>
      </c>
      <c r="K663" s="348" t="str">
        <f>IFERROR(VLOOKUP($J663,LSIns!$B$5:$C$45,2,FALSE),"")</f>
        <v/>
      </c>
      <c r="L663" s="349"/>
      <c r="M663" s="348" t="s">
        <v>592</v>
      </c>
      <c r="N663" s="195">
        <v>2</v>
      </c>
      <c r="O663" s="199">
        <v>100</v>
      </c>
      <c r="P663" s="200">
        <f t="shared" si="13"/>
        <v>200</v>
      </c>
      <c r="Q663" s="351"/>
      <c r="R663" s="347"/>
      <c r="S663" s="56"/>
      <c r="T663" s="56"/>
    </row>
    <row r="664" spans="2:20" x14ac:dyDescent="0.25">
      <c r="B664" s="343" t="str">
        <f>IF(Tabla1[[#This Row],[Código_Actividad]]="","",CONCATENATE(Tabla1[[#This Row],[POA]],".",Tabla1[[#This Row],[SRS]],".",Tabla1[[#This Row],[AREA]],".",Tabla1[[#This Row],[TIPO]]))</f>
        <v/>
      </c>
      <c r="C664" s="343" t="str">
        <f>IF(Tabla1[[#This Row],[Código_Actividad]]="","",'Formulario PPGR1'!#REF!)</f>
        <v/>
      </c>
      <c r="D664" s="343" t="str">
        <f>IF(Tabla1[[#This Row],[Código_Actividad]]="","",'Formulario PPGR1'!#REF!)</f>
        <v/>
      </c>
      <c r="E664" s="343" t="str">
        <f>IF(Tabla1[[#This Row],[Código_Actividad]]="","",'Formulario PPGR1'!#REF!)</f>
        <v/>
      </c>
      <c r="F664" s="343" t="str">
        <f>IF(Tabla1[[#This Row],[Código_Actividad]]="","",'Formulario PPGR1'!#REF!)</f>
        <v/>
      </c>
      <c r="G664" s="344"/>
      <c r="H664" s="345" t="str">
        <f>IFERROR(VLOOKUP(Tabla1[[#This Row],[Código_Actividad]],'Formulario PPGR2'!$C$9:$D$1048576,2,FALSE),"")</f>
        <v/>
      </c>
      <c r="I664" s="346" t="str">
        <f>IFERROR(VLOOKUP(Tabla1[[#This Row],[Código_Actividad]],Tabla2[[Código]:[Total de Acciones ]],15,FALSE),"")</f>
        <v/>
      </c>
      <c r="J664" s="347"/>
      <c r="K664" s="348" t="str">
        <f>IFERROR(VLOOKUP($J664,LSIns!$B$5:$C$45,2,FALSE),"")</f>
        <v/>
      </c>
      <c r="L664" s="349"/>
      <c r="M664" s="348" t="str">
        <f>IFERROR(VLOOKUP($L664,#REF!,2,FALSE),"")</f>
        <v/>
      </c>
      <c r="N664" s="352"/>
      <c r="O664" s="199"/>
      <c r="P664" s="200">
        <f t="shared" si="13"/>
        <v>0</v>
      </c>
      <c r="Q664" s="351"/>
      <c r="R664" s="347"/>
      <c r="S664" s="56"/>
      <c r="T664" s="56"/>
    </row>
    <row r="665" spans="2:20" x14ac:dyDescent="0.25">
      <c r="B665" s="343" t="str">
        <f>IF(Tabla1[[#This Row],[Código_Actividad]]="","",CONCATENATE(Tabla1[[#This Row],[POA]],".",Tabla1[[#This Row],[SRS]],".",Tabla1[[#This Row],[AREA]],".",Tabla1[[#This Row],[TIPO]]))</f>
        <v/>
      </c>
      <c r="C665" s="343" t="str">
        <f>IF(Tabla1[[#This Row],[Código_Actividad]]="","",'Formulario PPGR1'!#REF!)</f>
        <v/>
      </c>
      <c r="D665" s="343" t="str">
        <f>IF(Tabla1[[#This Row],[Código_Actividad]]="","",'Formulario PPGR1'!#REF!)</f>
        <v/>
      </c>
      <c r="E665" s="343" t="str">
        <f>IF(Tabla1[[#This Row],[Código_Actividad]]="","",'Formulario PPGR1'!#REF!)</f>
        <v/>
      </c>
      <c r="F665" s="343" t="str">
        <f>IF(Tabla1[[#This Row],[Código_Actividad]]="","",'Formulario PPGR1'!#REF!)</f>
        <v/>
      </c>
      <c r="G665" s="344"/>
      <c r="H665" s="345" t="str">
        <f>IFERROR(VLOOKUP(Tabla1[[#This Row],[Código_Actividad]],'Formulario PPGR2'!$C$9:$D$1048576,2,FALSE),"")</f>
        <v/>
      </c>
      <c r="I665" s="346" t="str">
        <f>IFERROR(VLOOKUP(Tabla1[[#This Row],[Código_Actividad]],Tabla2[[Código]:[Total de Acciones ]],15,FALSE),"")</f>
        <v/>
      </c>
      <c r="J665" s="347"/>
      <c r="K665" s="348" t="str">
        <f>IFERROR(VLOOKUP($J665,LSIns!$B$5:$C$45,2,FALSE),"")</f>
        <v/>
      </c>
      <c r="L665" s="349"/>
      <c r="M665" s="348" t="str">
        <f>IFERROR(VLOOKUP($L665,#REF!,2,FALSE),"")</f>
        <v/>
      </c>
      <c r="N665" s="352"/>
      <c r="O665" s="199"/>
      <c r="P665" s="200">
        <f t="shared" si="13"/>
        <v>0</v>
      </c>
      <c r="Q665" s="351"/>
      <c r="R665" s="347"/>
      <c r="S665" s="56"/>
      <c r="T665" s="56"/>
    </row>
    <row r="666" spans="2:20" x14ac:dyDescent="0.25">
      <c r="B666" s="343" t="e">
        <f>IF(Tabla1[[#This Row],[Código_Actividad]]="","",CONCATENATE(Tabla1[[#This Row],[POA]],".",Tabla1[[#This Row],[SRS]],".",Tabla1[[#This Row],[AREA]],".",Tabla1[[#This Row],[TIPO]]))</f>
        <v>#REF!</v>
      </c>
      <c r="C666" s="343" t="e">
        <f>IF(Tabla1[[#This Row],[Código_Actividad]]="","",'Formulario PPGR1'!#REF!)</f>
        <v>#REF!</v>
      </c>
      <c r="D666" s="343" t="e">
        <f>IF(Tabla1[[#This Row],[Código_Actividad]]="","",'Formulario PPGR1'!#REF!)</f>
        <v>#REF!</v>
      </c>
      <c r="E666" s="343" t="e">
        <f>IF(Tabla1[[#This Row],[Código_Actividad]]="","",'Formulario PPGR1'!#REF!)</f>
        <v>#REF!</v>
      </c>
      <c r="F666" s="343" t="e">
        <f>IF(Tabla1[[#This Row],[Código_Actividad]]="","",'Formulario PPGR1'!#REF!)</f>
        <v>#REF!</v>
      </c>
      <c r="G666" s="344" t="s">
        <v>1502</v>
      </c>
      <c r="H666" s="345" t="str">
        <f>IFERROR(VLOOKUP(Tabla1[[#This Row],[Código_Actividad]],'Formulario PPGR2'!$C$9:$D$1048576,2,FALSE),"")</f>
        <v>Sesiones de trabajo con CEAS para completar planilla Planificación de Recursos Humanos</v>
      </c>
      <c r="I666" s="346">
        <f>IFERROR(VLOOKUP(Tabla1[[#This Row],[Código_Actividad]],Tabla2[[Código]:[Total de Acciones ]],15,FALSE),"")</f>
        <v>6</v>
      </c>
      <c r="J666" s="347" t="s">
        <v>1894</v>
      </c>
      <c r="K666" s="348" t="s">
        <v>1902</v>
      </c>
      <c r="L666" s="349"/>
      <c r="M666" s="348" t="s">
        <v>1893</v>
      </c>
      <c r="N666" s="364">
        <v>0.24</v>
      </c>
      <c r="O666" s="199">
        <v>250</v>
      </c>
      <c r="P666" s="200">
        <f t="shared" si="13"/>
        <v>60</v>
      </c>
      <c r="Q666" s="351" t="s">
        <v>2114</v>
      </c>
      <c r="R666" s="347" t="s">
        <v>923</v>
      </c>
      <c r="S666" s="56"/>
      <c r="T666" s="56"/>
    </row>
    <row r="667" spans="2:20" x14ac:dyDescent="0.25">
      <c r="B667" s="343" t="str">
        <f>IF(Tabla1[[#This Row],[Código_Actividad]]="","",CONCATENATE(Tabla1[[#This Row],[POA]],".",Tabla1[[#This Row],[SRS]],".",Tabla1[[#This Row],[AREA]],".",Tabla1[[#This Row],[TIPO]]))</f>
        <v/>
      </c>
      <c r="C667" s="343" t="str">
        <f>IF(Tabla1[[#This Row],[Código_Actividad]]="","",'Formulario PPGR1'!#REF!)</f>
        <v/>
      </c>
      <c r="D667" s="343" t="str">
        <f>IF(Tabla1[[#This Row],[Código_Actividad]]="","",'Formulario PPGR1'!#REF!)</f>
        <v/>
      </c>
      <c r="E667" s="343" t="str">
        <f>IF(Tabla1[[#This Row],[Código_Actividad]]="","",'Formulario PPGR1'!#REF!)</f>
        <v/>
      </c>
      <c r="F667" s="343" t="str">
        <f>IF(Tabla1[[#This Row],[Código_Actividad]]="","",'Formulario PPGR1'!#REF!)</f>
        <v/>
      </c>
      <c r="G667" s="344"/>
      <c r="H667" s="345" t="str">
        <f>IFERROR(VLOOKUP(Tabla1[[#This Row],[Código_Actividad]],'Formulario PPGR2'!$C$9:$D$1048576,2,FALSE),"")</f>
        <v/>
      </c>
      <c r="I667" s="346" t="str">
        <f>IFERROR(VLOOKUP(Tabla1[[#This Row],[Código_Actividad]],Tabla2[[Código]:[Total de Acciones ]],15,FALSE),"")</f>
        <v/>
      </c>
      <c r="J667" s="347" t="s">
        <v>1910</v>
      </c>
      <c r="K667" s="348" t="s">
        <v>1902</v>
      </c>
      <c r="L667" s="349"/>
      <c r="M667" s="348" t="s">
        <v>1906</v>
      </c>
      <c r="N667" s="364">
        <v>0.24</v>
      </c>
      <c r="O667" s="199">
        <v>648</v>
      </c>
      <c r="P667" s="200">
        <f t="shared" si="13"/>
        <v>155.51999999999998</v>
      </c>
      <c r="Q667" s="351" t="s">
        <v>2114</v>
      </c>
      <c r="R667" s="347" t="s">
        <v>925</v>
      </c>
      <c r="S667" s="56"/>
      <c r="T667" s="56"/>
    </row>
    <row r="668" spans="2:20" x14ac:dyDescent="0.25">
      <c r="B668" s="343" t="str">
        <f>IF(Tabla1[[#This Row],[Código_Actividad]]="","",CONCATENATE(Tabla1[[#This Row],[POA]],".",Tabla1[[#This Row],[SRS]],".",Tabla1[[#This Row],[AREA]],".",Tabla1[[#This Row],[TIPO]]))</f>
        <v/>
      </c>
      <c r="C668" s="343" t="str">
        <f>IF(Tabla1[[#This Row],[Código_Actividad]]="","",'Formulario PPGR1'!#REF!)</f>
        <v/>
      </c>
      <c r="D668" s="343" t="str">
        <f>IF(Tabla1[[#This Row],[Código_Actividad]]="","",'Formulario PPGR1'!#REF!)</f>
        <v/>
      </c>
      <c r="E668" s="343" t="str">
        <f>IF(Tabla1[[#This Row],[Código_Actividad]]="","",'Formulario PPGR1'!#REF!)</f>
        <v/>
      </c>
      <c r="F668" s="343" t="str">
        <f>IF(Tabla1[[#This Row],[Código_Actividad]]="","",'Formulario PPGR1'!#REF!)</f>
        <v/>
      </c>
      <c r="G668" s="344"/>
      <c r="H668" s="345" t="str">
        <f>IFERROR(VLOOKUP(Tabla1[[#This Row],[Código_Actividad]],'Formulario PPGR2'!$C$9:$D$1048576,2,FALSE),"")</f>
        <v/>
      </c>
      <c r="I668" s="346" t="str">
        <f>IFERROR(VLOOKUP(Tabla1[[#This Row],[Código_Actividad]],Tabla2[[Código]:[Total de Acciones ]],15,FALSE),"")</f>
        <v/>
      </c>
      <c r="J668" s="347" t="s">
        <v>1916</v>
      </c>
      <c r="K668" s="348" t="s">
        <v>1902</v>
      </c>
      <c r="L668" s="349"/>
      <c r="M668" s="348" t="s">
        <v>1917</v>
      </c>
      <c r="N668" s="352">
        <v>0.6</v>
      </c>
      <c r="O668" s="199">
        <v>84</v>
      </c>
      <c r="P668" s="200">
        <f t="shared" si="13"/>
        <v>50.4</v>
      </c>
      <c r="Q668" s="351" t="s">
        <v>2117</v>
      </c>
      <c r="R668" s="347" t="s">
        <v>925</v>
      </c>
      <c r="S668" s="56"/>
      <c r="T668" s="56"/>
    </row>
    <row r="669" spans="2:20" x14ac:dyDescent="0.25">
      <c r="B669" s="343" t="str">
        <f>IF(Tabla1[[#This Row],[Código_Actividad]]="","",CONCATENATE(Tabla1[[#This Row],[POA]],".",Tabla1[[#This Row],[SRS]],".",Tabla1[[#This Row],[AREA]],".",Tabla1[[#This Row],[TIPO]]))</f>
        <v/>
      </c>
      <c r="C669" s="343" t="str">
        <f>IF(Tabla1[[#This Row],[Código_Actividad]]="","",'Formulario PPGR1'!#REF!)</f>
        <v/>
      </c>
      <c r="D669" s="343" t="str">
        <f>IF(Tabla1[[#This Row],[Código_Actividad]]="","",'Formulario PPGR1'!#REF!)</f>
        <v/>
      </c>
      <c r="E669" s="343" t="str">
        <f>IF(Tabla1[[#This Row],[Código_Actividad]]="","",'Formulario PPGR1'!#REF!)</f>
        <v/>
      </c>
      <c r="F669" s="343" t="str">
        <f>IF(Tabla1[[#This Row],[Código_Actividad]]="","",'Formulario PPGR1'!#REF!)</f>
        <v/>
      </c>
      <c r="G669" s="344"/>
      <c r="H669" s="345" t="str">
        <f>IFERROR(VLOOKUP(Tabla1[[#This Row],[Código_Actividad]],'Formulario PPGR2'!$C$9:$D$1048576,2,FALSE),"")</f>
        <v/>
      </c>
      <c r="I669" s="346" t="str">
        <f>IFERROR(VLOOKUP(Tabla1[[#This Row],[Código_Actividad]],Tabla2[[Código]:[Total de Acciones ]],15,FALSE),"")</f>
        <v/>
      </c>
      <c r="J669" s="347" t="s">
        <v>2083</v>
      </c>
      <c r="K669" s="348" t="s">
        <v>1902</v>
      </c>
      <c r="L669" s="349"/>
      <c r="M669" s="348" t="s">
        <v>592</v>
      </c>
      <c r="N669" s="195">
        <v>6</v>
      </c>
      <c r="O669" s="199">
        <v>15000</v>
      </c>
      <c r="P669" s="200">
        <f t="shared" si="13"/>
        <v>90000</v>
      </c>
      <c r="Q669" s="351" t="s">
        <v>2115</v>
      </c>
      <c r="R669" s="347" t="s">
        <v>925</v>
      </c>
      <c r="S669" s="56"/>
      <c r="T669" s="56"/>
    </row>
    <row r="670" spans="2:20" x14ac:dyDescent="0.25">
      <c r="B670" s="343" t="str">
        <f>IF(Tabla1[[#This Row],[Código_Actividad]]="","",CONCATENATE(Tabla1[[#This Row],[POA]],".",Tabla1[[#This Row],[SRS]],".",Tabla1[[#This Row],[AREA]],".",Tabla1[[#This Row],[TIPO]]))</f>
        <v/>
      </c>
      <c r="C670" s="343" t="str">
        <f>IF(Tabla1[[#This Row],[Código_Actividad]]="","",'Formulario PPGR1'!#REF!)</f>
        <v/>
      </c>
      <c r="D670" s="343" t="str">
        <f>IF(Tabla1[[#This Row],[Código_Actividad]]="","",'Formulario PPGR1'!#REF!)</f>
        <v/>
      </c>
      <c r="E670" s="343" t="str">
        <f>IF(Tabla1[[#This Row],[Código_Actividad]]="","",'Formulario PPGR1'!#REF!)</f>
        <v/>
      </c>
      <c r="F670" s="343" t="str">
        <f>IF(Tabla1[[#This Row],[Código_Actividad]]="","",'Formulario PPGR1'!#REF!)</f>
        <v/>
      </c>
      <c r="G670" s="344"/>
      <c r="H670" s="345" t="str">
        <f>IFERROR(VLOOKUP(Tabla1[[#This Row],[Código_Actividad]],'Formulario PPGR2'!$C$9:$D$1048576,2,FALSE),"")</f>
        <v/>
      </c>
      <c r="I670" s="346" t="str">
        <f>IFERROR(VLOOKUP(Tabla1[[#This Row],[Código_Actividad]],Tabla2[[Código]:[Total de Acciones ]],15,FALSE),"")</f>
        <v/>
      </c>
      <c r="J670" s="347"/>
      <c r="K670" s="348" t="str">
        <f>IFERROR(VLOOKUP($J670,LSIns!$B$5:$C$45,2,FALSE),"")</f>
        <v/>
      </c>
      <c r="L670" s="349"/>
      <c r="M670" s="348" t="str">
        <f>IFERROR(VLOOKUP($L670,#REF!,2,FALSE),"")</f>
        <v/>
      </c>
      <c r="N670" s="352"/>
      <c r="O670" s="199"/>
      <c r="P670" s="200">
        <f t="shared" si="13"/>
        <v>0</v>
      </c>
      <c r="Q670" s="351"/>
      <c r="R670" s="347"/>
      <c r="S670" s="56"/>
      <c r="T670" s="56"/>
    </row>
    <row r="671" spans="2:20" x14ac:dyDescent="0.25">
      <c r="B671" s="343" t="e">
        <f>IF(Tabla1[[#This Row],[Código_Actividad]]="","",CONCATENATE(Tabla1[[#This Row],[POA]],".",Tabla1[[#This Row],[SRS]],".",Tabla1[[#This Row],[AREA]],".",Tabla1[[#This Row],[TIPO]]))</f>
        <v>#REF!</v>
      </c>
      <c r="C671" s="343" t="e">
        <f>IF(Tabla1[[#This Row],[Código_Actividad]]="","",'Formulario PPGR1'!#REF!)</f>
        <v>#REF!</v>
      </c>
      <c r="D671" s="343" t="e">
        <f>IF(Tabla1[[#This Row],[Código_Actividad]]="","",'Formulario PPGR1'!#REF!)</f>
        <v>#REF!</v>
      </c>
      <c r="E671" s="343" t="e">
        <f>IF(Tabla1[[#This Row],[Código_Actividad]]="","",'Formulario PPGR1'!#REF!)</f>
        <v>#REF!</v>
      </c>
      <c r="F671" s="343" t="e">
        <f>IF(Tabla1[[#This Row],[Código_Actividad]]="","",'Formulario PPGR1'!#REF!)</f>
        <v>#REF!</v>
      </c>
      <c r="G671" s="344" t="s">
        <v>1503</v>
      </c>
      <c r="H671" s="345" t="str">
        <f>IFERROR(VLOOKUP(Tabla1[[#This Row],[Código_Actividad]],'Formulario PPGR2'!$C$9:$D$1048576,2,FALSE),"")</f>
        <v>Sesiones de trabajo con CEAS para elaborar el Plan de Capacitacion  Regional 2021</v>
      </c>
      <c r="I671" s="346">
        <f>IFERROR(VLOOKUP(Tabla1[[#This Row],[Código_Actividad]],Tabla2[[Código]:[Total de Acciones ]],15,FALSE),"")</f>
        <v>6</v>
      </c>
      <c r="J671" s="347" t="s">
        <v>1894</v>
      </c>
      <c r="K671" s="348" t="s">
        <v>1902</v>
      </c>
      <c r="L671" s="349"/>
      <c r="M671" s="348" t="s">
        <v>1893</v>
      </c>
      <c r="N671" s="364">
        <v>0.24</v>
      </c>
      <c r="O671" s="199">
        <v>250</v>
      </c>
      <c r="P671" s="200">
        <f t="shared" si="13"/>
        <v>60</v>
      </c>
      <c r="Q671" s="351" t="s">
        <v>2114</v>
      </c>
      <c r="R671" s="347" t="s">
        <v>923</v>
      </c>
      <c r="S671" s="56"/>
      <c r="T671" s="56"/>
    </row>
    <row r="672" spans="2:20" x14ac:dyDescent="0.25">
      <c r="B672" s="343" t="str">
        <f>IF(Tabla1[[#This Row],[Código_Actividad]]="","",CONCATENATE(Tabla1[[#This Row],[POA]],".",Tabla1[[#This Row],[SRS]],".",Tabla1[[#This Row],[AREA]],".",Tabla1[[#This Row],[TIPO]]))</f>
        <v/>
      </c>
      <c r="C672" s="343" t="str">
        <f>IF(Tabla1[[#This Row],[Código_Actividad]]="","",'Formulario PPGR1'!#REF!)</f>
        <v/>
      </c>
      <c r="D672" s="343" t="str">
        <f>IF(Tabla1[[#This Row],[Código_Actividad]]="","",'Formulario PPGR1'!#REF!)</f>
        <v/>
      </c>
      <c r="E672" s="343" t="str">
        <f>IF(Tabla1[[#This Row],[Código_Actividad]]="","",'Formulario PPGR1'!#REF!)</f>
        <v/>
      </c>
      <c r="F672" s="343" t="str">
        <f>IF(Tabla1[[#This Row],[Código_Actividad]]="","",'Formulario PPGR1'!#REF!)</f>
        <v/>
      </c>
      <c r="G672" s="344"/>
      <c r="H672" s="345" t="str">
        <f>IFERROR(VLOOKUP(Tabla1[[#This Row],[Código_Actividad]],'Formulario PPGR2'!$C$9:$D$1048576,2,FALSE),"")</f>
        <v/>
      </c>
      <c r="I672" s="346" t="str">
        <f>IFERROR(VLOOKUP(Tabla1[[#This Row],[Código_Actividad]],Tabla2[[Código]:[Total de Acciones ]],15,FALSE),"")</f>
        <v/>
      </c>
      <c r="J672" s="347" t="s">
        <v>1910</v>
      </c>
      <c r="K672" s="348" t="s">
        <v>1902</v>
      </c>
      <c r="L672" s="349"/>
      <c r="M672" s="348" t="s">
        <v>1906</v>
      </c>
      <c r="N672" s="364">
        <v>0.24</v>
      </c>
      <c r="O672" s="199">
        <v>648</v>
      </c>
      <c r="P672" s="200">
        <f t="shared" si="13"/>
        <v>155.51999999999998</v>
      </c>
      <c r="Q672" s="351" t="s">
        <v>2114</v>
      </c>
      <c r="R672" s="347" t="s">
        <v>925</v>
      </c>
      <c r="S672" s="56"/>
      <c r="T672" s="56"/>
    </row>
    <row r="673" spans="2:20" x14ac:dyDescent="0.25">
      <c r="B673" s="343" t="str">
        <f>IF(Tabla1[[#This Row],[Código_Actividad]]="","",CONCATENATE(Tabla1[[#This Row],[POA]],".",Tabla1[[#This Row],[SRS]],".",Tabla1[[#This Row],[AREA]],".",Tabla1[[#This Row],[TIPO]]))</f>
        <v/>
      </c>
      <c r="C673" s="343" t="str">
        <f>IF(Tabla1[[#This Row],[Código_Actividad]]="","",'Formulario PPGR1'!#REF!)</f>
        <v/>
      </c>
      <c r="D673" s="343" t="str">
        <f>IF(Tabla1[[#This Row],[Código_Actividad]]="","",'Formulario PPGR1'!#REF!)</f>
        <v/>
      </c>
      <c r="E673" s="343" t="str">
        <f>IF(Tabla1[[#This Row],[Código_Actividad]]="","",'Formulario PPGR1'!#REF!)</f>
        <v/>
      </c>
      <c r="F673" s="343" t="str">
        <f>IF(Tabla1[[#This Row],[Código_Actividad]]="","",'Formulario PPGR1'!#REF!)</f>
        <v/>
      </c>
      <c r="G673" s="344"/>
      <c r="H673" s="345" t="str">
        <f>IFERROR(VLOOKUP(Tabla1[[#This Row],[Código_Actividad]],'Formulario PPGR2'!$C$9:$D$1048576,2,FALSE),"")</f>
        <v/>
      </c>
      <c r="I673" s="346" t="str">
        <f>IFERROR(VLOOKUP(Tabla1[[#This Row],[Código_Actividad]],Tabla2[[Código]:[Total de Acciones ]],15,FALSE),"")</f>
        <v/>
      </c>
      <c r="J673" s="347" t="s">
        <v>1916</v>
      </c>
      <c r="K673" s="348" t="s">
        <v>1902</v>
      </c>
      <c r="L673" s="349"/>
      <c r="M673" s="348" t="s">
        <v>1917</v>
      </c>
      <c r="N673" s="352">
        <v>0.6</v>
      </c>
      <c r="O673" s="199">
        <v>84</v>
      </c>
      <c r="P673" s="200">
        <f t="shared" si="13"/>
        <v>50.4</v>
      </c>
      <c r="Q673" s="351" t="s">
        <v>2117</v>
      </c>
      <c r="R673" s="347" t="s">
        <v>925</v>
      </c>
      <c r="S673" s="56"/>
      <c r="T673" s="56"/>
    </row>
    <row r="674" spans="2:20" x14ac:dyDescent="0.25">
      <c r="B674" s="343" t="str">
        <f>IF(Tabla1[[#This Row],[Código_Actividad]]="","",CONCATENATE(Tabla1[[#This Row],[POA]],".",Tabla1[[#This Row],[SRS]],".",Tabla1[[#This Row],[AREA]],".",Tabla1[[#This Row],[TIPO]]))</f>
        <v/>
      </c>
      <c r="C674" s="343" t="str">
        <f>IF(Tabla1[[#This Row],[Código_Actividad]]="","",'Formulario PPGR1'!#REF!)</f>
        <v/>
      </c>
      <c r="D674" s="343" t="str">
        <f>IF(Tabla1[[#This Row],[Código_Actividad]]="","",'Formulario PPGR1'!#REF!)</f>
        <v/>
      </c>
      <c r="E674" s="343" t="str">
        <f>IF(Tabla1[[#This Row],[Código_Actividad]]="","",'Formulario PPGR1'!#REF!)</f>
        <v/>
      </c>
      <c r="F674" s="343" t="str">
        <f>IF(Tabla1[[#This Row],[Código_Actividad]]="","",'Formulario PPGR1'!#REF!)</f>
        <v/>
      </c>
      <c r="G674" s="344"/>
      <c r="H674" s="345" t="str">
        <f>IFERROR(VLOOKUP(Tabla1[[#This Row],[Código_Actividad]],'Formulario PPGR2'!$C$9:$D$1048576,2,FALSE),"")</f>
        <v/>
      </c>
      <c r="I674" s="346" t="str">
        <f>IFERROR(VLOOKUP(Tabla1[[#This Row],[Código_Actividad]],Tabla2[[Código]:[Total de Acciones ]],15,FALSE),"")</f>
        <v/>
      </c>
      <c r="J674" s="347" t="s">
        <v>2083</v>
      </c>
      <c r="K674" s="348" t="s">
        <v>1902</v>
      </c>
      <c r="L674" s="349"/>
      <c r="M674" s="348" t="s">
        <v>592</v>
      </c>
      <c r="N674" s="195">
        <v>6</v>
      </c>
      <c r="O674" s="199">
        <v>15000</v>
      </c>
      <c r="P674" s="200">
        <f t="shared" si="13"/>
        <v>90000</v>
      </c>
      <c r="Q674" s="351" t="s">
        <v>2115</v>
      </c>
      <c r="R674" s="347" t="s">
        <v>925</v>
      </c>
      <c r="S674" s="56"/>
      <c r="T674" s="56"/>
    </row>
    <row r="675" spans="2:20" x14ac:dyDescent="0.25">
      <c r="B675" s="343" t="str">
        <f>IF(Tabla1[[#This Row],[Código_Actividad]]="","",CONCATENATE(Tabla1[[#This Row],[POA]],".",Tabla1[[#This Row],[SRS]],".",Tabla1[[#This Row],[AREA]],".",Tabla1[[#This Row],[TIPO]]))</f>
        <v/>
      </c>
      <c r="C675" s="343" t="str">
        <f>IF(Tabla1[[#This Row],[Código_Actividad]]="","",'Formulario PPGR1'!#REF!)</f>
        <v/>
      </c>
      <c r="D675" s="343" t="str">
        <f>IF(Tabla1[[#This Row],[Código_Actividad]]="","",'Formulario PPGR1'!#REF!)</f>
        <v/>
      </c>
      <c r="E675" s="343" t="str">
        <f>IF(Tabla1[[#This Row],[Código_Actividad]]="","",'Formulario PPGR1'!#REF!)</f>
        <v/>
      </c>
      <c r="F675" s="343" t="str">
        <f>IF(Tabla1[[#This Row],[Código_Actividad]]="","",'Formulario PPGR1'!#REF!)</f>
        <v/>
      </c>
      <c r="G675" s="344"/>
      <c r="H675" s="345" t="str">
        <f>IFERROR(VLOOKUP(Tabla1[[#This Row],[Código_Actividad]],'Formulario PPGR2'!$C$9:$D$1048576,2,FALSE),"")</f>
        <v/>
      </c>
      <c r="I675" s="346" t="str">
        <f>IFERROR(VLOOKUP(Tabla1[[#This Row],[Código_Actividad]],Tabla2[[Código]:[Total de Acciones ]],15,FALSE),"")</f>
        <v/>
      </c>
      <c r="J675" s="347"/>
      <c r="K675" s="348" t="str">
        <f>IFERROR(VLOOKUP($J675,LSIns!$B$5:$C$45,2,FALSE),"")</f>
        <v/>
      </c>
      <c r="L675" s="349"/>
      <c r="M675" s="348" t="str">
        <f>IFERROR(VLOOKUP($L675,#REF!,2,FALSE),"")</f>
        <v/>
      </c>
      <c r="N675" s="352"/>
      <c r="O675" s="199"/>
      <c r="P675" s="200">
        <f t="shared" si="13"/>
        <v>0</v>
      </c>
      <c r="Q675" s="351"/>
      <c r="R675" s="347"/>
      <c r="S675" s="56"/>
      <c r="T675" s="56"/>
    </row>
    <row r="676" spans="2:20" x14ac:dyDescent="0.25">
      <c r="B676" s="343" t="str">
        <f>IF(Tabla1[[#This Row],[Código_Actividad]]="","",CONCATENATE(Tabla1[[#This Row],[POA]],".",Tabla1[[#This Row],[SRS]],".",Tabla1[[#This Row],[AREA]],".",Tabla1[[#This Row],[TIPO]]))</f>
        <v/>
      </c>
      <c r="C676" s="343" t="str">
        <f>IF(Tabla1[[#This Row],[Código_Actividad]]="","",'Formulario PPGR1'!#REF!)</f>
        <v/>
      </c>
      <c r="D676" s="343" t="str">
        <f>IF(Tabla1[[#This Row],[Código_Actividad]]="","",'Formulario PPGR1'!#REF!)</f>
        <v/>
      </c>
      <c r="E676" s="343" t="str">
        <f>IF(Tabla1[[#This Row],[Código_Actividad]]="","",'Formulario PPGR1'!#REF!)</f>
        <v/>
      </c>
      <c r="F676" s="343" t="str">
        <f>IF(Tabla1[[#This Row],[Código_Actividad]]="","",'Formulario PPGR1'!#REF!)</f>
        <v/>
      </c>
      <c r="G676" s="344"/>
      <c r="H676" s="345" t="str">
        <f>IFERROR(VLOOKUP(Tabla1[[#This Row],[Código_Actividad]],'Formulario PPGR2'!$C$9:$D$1048576,2,FALSE),"")</f>
        <v/>
      </c>
      <c r="I676" s="346" t="str">
        <f>IFERROR(VLOOKUP(Tabla1[[#This Row],[Código_Actividad]],Tabla2[[Código]:[Total de Acciones ]],15,FALSE),"")</f>
        <v/>
      </c>
      <c r="J676" s="347"/>
      <c r="K676" s="348" t="str">
        <f>IFERROR(VLOOKUP($J676,LSIns!$B$5:$C$45,2,FALSE),"")</f>
        <v/>
      </c>
      <c r="L676" s="349"/>
      <c r="M676" s="348" t="str">
        <f>IFERROR(VLOOKUP($L676,#REF!,2,FALSE),"")</f>
        <v/>
      </c>
      <c r="N676" s="352"/>
      <c r="O676" s="199"/>
      <c r="P676" s="200">
        <f t="shared" si="13"/>
        <v>0</v>
      </c>
      <c r="Q676" s="351"/>
      <c r="R676" s="347"/>
      <c r="S676" s="56"/>
      <c r="T676" s="56"/>
    </row>
    <row r="677" spans="2:20" x14ac:dyDescent="0.25">
      <c r="B677" s="343" t="e">
        <f>IF(Tabla1[[#This Row],[Código_Actividad]]="","",CONCATENATE(Tabla1[[#This Row],[POA]],".",Tabla1[[#This Row],[SRS]],".",Tabla1[[#This Row],[AREA]],".",Tabla1[[#This Row],[TIPO]]))</f>
        <v>#REF!</v>
      </c>
      <c r="C677" s="343" t="e">
        <f>IF(Tabla1[[#This Row],[Código_Actividad]]="","",'Formulario PPGR1'!#REF!)</f>
        <v>#REF!</v>
      </c>
      <c r="D677" s="343" t="e">
        <f>IF(Tabla1[[#This Row],[Código_Actividad]]="","",'Formulario PPGR1'!#REF!)</f>
        <v>#REF!</v>
      </c>
      <c r="E677" s="343" t="e">
        <f>IF(Tabla1[[#This Row],[Código_Actividad]]="","",'Formulario PPGR1'!#REF!)</f>
        <v>#REF!</v>
      </c>
      <c r="F677" s="343" t="e">
        <f>IF(Tabla1[[#This Row],[Código_Actividad]]="","",'Formulario PPGR1'!#REF!)</f>
        <v>#REF!</v>
      </c>
      <c r="G677" s="344" t="s">
        <v>1504</v>
      </c>
      <c r="H677" s="345" t="str">
        <f>IFERROR(VLOOKUP(Tabla1[[#This Row],[Código_Actividad]],'Formulario PPGR2'!$C$9:$D$1048576,2,FALSE),"")</f>
        <v>Capacitación en Modulo Vacaciones del SASP SRS Y CEAS</v>
      </c>
      <c r="I677" s="346">
        <f>IFERROR(VLOOKUP(Tabla1[[#This Row],[Código_Actividad]],Tabla2[[Código]:[Total de Acciones ]],15,FALSE),"")</f>
        <v>7</v>
      </c>
      <c r="J677" s="347" t="s">
        <v>1894</v>
      </c>
      <c r="K677" s="348" t="s">
        <v>1902</v>
      </c>
      <c r="L677" s="349"/>
      <c r="M677" s="348" t="s">
        <v>1893</v>
      </c>
      <c r="N677" s="364">
        <v>0.28000000000000003</v>
      </c>
      <c r="O677" s="199">
        <v>250</v>
      </c>
      <c r="P677" s="200">
        <f t="shared" si="13"/>
        <v>70</v>
      </c>
      <c r="Q677" s="351" t="s">
        <v>2114</v>
      </c>
      <c r="R677" s="347" t="s">
        <v>923</v>
      </c>
      <c r="S677" s="56"/>
      <c r="T677" s="56"/>
    </row>
    <row r="678" spans="2:20" x14ac:dyDescent="0.25">
      <c r="B678" s="343" t="str">
        <f>IF(Tabla1[[#This Row],[Código_Actividad]]="","",CONCATENATE(Tabla1[[#This Row],[POA]],".",Tabla1[[#This Row],[SRS]],".",Tabla1[[#This Row],[AREA]],".",Tabla1[[#This Row],[TIPO]]))</f>
        <v/>
      </c>
      <c r="C678" s="343" t="str">
        <f>IF(Tabla1[[#This Row],[Código_Actividad]]="","",'Formulario PPGR1'!#REF!)</f>
        <v/>
      </c>
      <c r="D678" s="343" t="str">
        <f>IF(Tabla1[[#This Row],[Código_Actividad]]="","",'Formulario PPGR1'!#REF!)</f>
        <v/>
      </c>
      <c r="E678" s="343" t="str">
        <f>IF(Tabla1[[#This Row],[Código_Actividad]]="","",'Formulario PPGR1'!#REF!)</f>
        <v/>
      </c>
      <c r="F678" s="343" t="str">
        <f>IF(Tabla1[[#This Row],[Código_Actividad]]="","",'Formulario PPGR1'!#REF!)</f>
        <v/>
      </c>
      <c r="G678" s="344"/>
      <c r="H678" s="345" t="str">
        <f>IFERROR(VLOOKUP(Tabla1[[#This Row],[Código_Actividad]],'Formulario PPGR2'!$C$9:$D$1048576,2,FALSE),"")</f>
        <v/>
      </c>
      <c r="I678" s="346" t="str">
        <f>IFERROR(VLOOKUP(Tabla1[[#This Row],[Código_Actividad]],Tabla2[[Código]:[Total de Acciones ]],15,FALSE),"")</f>
        <v/>
      </c>
      <c r="J678" s="347" t="s">
        <v>1910</v>
      </c>
      <c r="K678" s="348" t="s">
        <v>1902</v>
      </c>
      <c r="L678" s="349"/>
      <c r="M678" s="348" t="s">
        <v>1906</v>
      </c>
      <c r="N678" s="364">
        <v>0.28000000000000003</v>
      </c>
      <c r="O678" s="199">
        <v>648</v>
      </c>
      <c r="P678" s="200">
        <f t="shared" si="13"/>
        <v>181.44000000000003</v>
      </c>
      <c r="Q678" s="351" t="s">
        <v>2114</v>
      </c>
      <c r="R678" s="347" t="s">
        <v>925</v>
      </c>
      <c r="S678" s="56"/>
      <c r="T678" s="56"/>
    </row>
    <row r="679" spans="2:20" x14ac:dyDescent="0.25">
      <c r="B679" s="343" t="str">
        <f>IF(Tabla1[[#This Row],[Código_Actividad]]="","",CONCATENATE(Tabla1[[#This Row],[POA]],".",Tabla1[[#This Row],[SRS]],".",Tabla1[[#This Row],[AREA]],".",Tabla1[[#This Row],[TIPO]]))</f>
        <v/>
      </c>
      <c r="C679" s="343" t="str">
        <f>IF(Tabla1[[#This Row],[Código_Actividad]]="","",'Formulario PPGR1'!#REF!)</f>
        <v/>
      </c>
      <c r="D679" s="343" t="str">
        <f>IF(Tabla1[[#This Row],[Código_Actividad]]="","",'Formulario PPGR1'!#REF!)</f>
        <v/>
      </c>
      <c r="E679" s="343" t="str">
        <f>IF(Tabla1[[#This Row],[Código_Actividad]]="","",'Formulario PPGR1'!#REF!)</f>
        <v/>
      </c>
      <c r="F679" s="343" t="str">
        <f>IF(Tabla1[[#This Row],[Código_Actividad]]="","",'Formulario PPGR1'!#REF!)</f>
        <v/>
      </c>
      <c r="G679" s="344"/>
      <c r="H679" s="345" t="str">
        <f>IFERROR(VLOOKUP(Tabla1[[#This Row],[Código_Actividad]],'Formulario PPGR2'!$C$9:$D$1048576,2,FALSE),"")</f>
        <v/>
      </c>
      <c r="I679" s="346" t="str">
        <f>IFERROR(VLOOKUP(Tabla1[[#This Row],[Código_Actividad]],Tabla2[[Código]:[Total de Acciones ]],15,FALSE),"")</f>
        <v/>
      </c>
      <c r="J679" s="347" t="s">
        <v>1916</v>
      </c>
      <c r="K679" s="348" t="s">
        <v>1902</v>
      </c>
      <c r="L679" s="349"/>
      <c r="M679" s="348" t="s">
        <v>1917</v>
      </c>
      <c r="N679" s="352">
        <v>0.7</v>
      </c>
      <c r="O679" s="199">
        <v>84</v>
      </c>
      <c r="P679" s="200">
        <f t="shared" si="13"/>
        <v>58.8</v>
      </c>
      <c r="Q679" s="351" t="s">
        <v>2117</v>
      </c>
      <c r="R679" s="347" t="s">
        <v>925</v>
      </c>
      <c r="S679" s="56"/>
      <c r="T679" s="56"/>
    </row>
    <row r="680" spans="2:20" x14ac:dyDescent="0.25">
      <c r="B680" s="343" t="str">
        <f>IF(Tabla1[[#This Row],[Código_Actividad]]="","",CONCATENATE(Tabla1[[#This Row],[POA]],".",Tabla1[[#This Row],[SRS]],".",Tabla1[[#This Row],[AREA]],".",Tabla1[[#This Row],[TIPO]]))</f>
        <v/>
      </c>
      <c r="C680" s="343" t="str">
        <f>IF(Tabla1[[#This Row],[Código_Actividad]]="","",'Formulario PPGR1'!#REF!)</f>
        <v/>
      </c>
      <c r="D680" s="343" t="str">
        <f>IF(Tabla1[[#This Row],[Código_Actividad]]="","",'Formulario PPGR1'!#REF!)</f>
        <v/>
      </c>
      <c r="E680" s="343" t="str">
        <f>IF(Tabla1[[#This Row],[Código_Actividad]]="","",'Formulario PPGR1'!#REF!)</f>
        <v/>
      </c>
      <c r="F680" s="343" t="str">
        <f>IF(Tabla1[[#This Row],[Código_Actividad]]="","",'Formulario PPGR1'!#REF!)</f>
        <v/>
      </c>
      <c r="G680" s="344"/>
      <c r="H680" s="345" t="str">
        <f>IFERROR(VLOOKUP(Tabla1[[#This Row],[Código_Actividad]],'Formulario PPGR2'!$C$9:$D$1048576,2,FALSE),"")</f>
        <v/>
      </c>
      <c r="I680" s="346" t="str">
        <f>IFERROR(VLOOKUP(Tabla1[[#This Row],[Código_Actividad]],Tabla2[[Código]:[Total de Acciones ]],15,FALSE),"")</f>
        <v/>
      </c>
      <c r="J680" s="347" t="s">
        <v>2083</v>
      </c>
      <c r="K680" s="348" t="s">
        <v>1902</v>
      </c>
      <c r="L680" s="349"/>
      <c r="M680" s="348" t="s">
        <v>592</v>
      </c>
      <c r="N680" s="195">
        <v>7</v>
      </c>
      <c r="O680" s="199">
        <v>15000</v>
      </c>
      <c r="P680" s="200">
        <f t="shared" si="13"/>
        <v>105000</v>
      </c>
      <c r="Q680" s="351" t="s">
        <v>2115</v>
      </c>
      <c r="R680" s="347" t="s">
        <v>925</v>
      </c>
      <c r="S680" s="56"/>
      <c r="T680" s="56"/>
    </row>
    <row r="681" spans="2:20" x14ac:dyDescent="0.25">
      <c r="B681" s="343" t="str">
        <f>IF(Tabla1[[#This Row],[Código_Actividad]]="","",CONCATENATE(Tabla1[[#This Row],[POA]],".",Tabla1[[#This Row],[SRS]],".",Tabla1[[#This Row],[AREA]],".",Tabla1[[#This Row],[TIPO]]))</f>
        <v/>
      </c>
      <c r="C681" s="343" t="str">
        <f>IF(Tabla1[[#This Row],[Código_Actividad]]="","",'Formulario PPGR1'!#REF!)</f>
        <v/>
      </c>
      <c r="D681" s="343" t="str">
        <f>IF(Tabla1[[#This Row],[Código_Actividad]]="","",'Formulario PPGR1'!#REF!)</f>
        <v/>
      </c>
      <c r="E681" s="343" t="str">
        <f>IF(Tabla1[[#This Row],[Código_Actividad]]="","",'Formulario PPGR1'!#REF!)</f>
        <v/>
      </c>
      <c r="F681" s="343" t="str">
        <f>IF(Tabla1[[#This Row],[Código_Actividad]]="","",'Formulario PPGR1'!#REF!)</f>
        <v/>
      </c>
      <c r="G681" s="344"/>
      <c r="H681" s="345" t="str">
        <f>IFERROR(VLOOKUP(Tabla1[[#This Row],[Código_Actividad]],'Formulario PPGR2'!$C$9:$D$1048576,2,FALSE),"")</f>
        <v/>
      </c>
      <c r="I681" s="346" t="str">
        <f>IFERROR(VLOOKUP(Tabla1[[#This Row],[Código_Actividad]],Tabla2[[Código]:[Total de Acciones ]],15,FALSE),"")</f>
        <v/>
      </c>
      <c r="J681" s="347" t="s">
        <v>1918</v>
      </c>
      <c r="K681" s="348" t="str">
        <f>IFERROR(VLOOKUP($J681,LSIns!$B$5:$C$45,2,FALSE),"")</f>
        <v/>
      </c>
      <c r="L681" s="349"/>
      <c r="M681" s="348" t="s">
        <v>1917</v>
      </c>
      <c r="N681" s="352">
        <v>1</v>
      </c>
      <c r="O681" s="199">
        <v>250</v>
      </c>
      <c r="P681" s="200">
        <f t="shared" si="13"/>
        <v>250</v>
      </c>
      <c r="Q681" s="351" t="s">
        <v>2114</v>
      </c>
      <c r="R681" s="347" t="s">
        <v>923</v>
      </c>
      <c r="S681" s="56"/>
      <c r="T681" s="56"/>
    </row>
    <row r="682" spans="2:20" x14ac:dyDescent="0.25">
      <c r="B682" s="343" t="str">
        <f>IF(Tabla1[[#This Row],[Código_Actividad]]="","",CONCATENATE(Tabla1[[#This Row],[POA]],".",Tabla1[[#This Row],[SRS]],".",Tabla1[[#This Row],[AREA]],".",Tabla1[[#This Row],[TIPO]]))</f>
        <v/>
      </c>
      <c r="C682" s="343" t="str">
        <f>IF(Tabla1[[#This Row],[Código_Actividad]]="","",'Formulario PPGR1'!#REF!)</f>
        <v/>
      </c>
      <c r="D682" s="343" t="str">
        <f>IF(Tabla1[[#This Row],[Código_Actividad]]="","",'Formulario PPGR1'!#REF!)</f>
        <v/>
      </c>
      <c r="E682" s="343" t="str">
        <f>IF(Tabla1[[#This Row],[Código_Actividad]]="","",'Formulario PPGR1'!#REF!)</f>
        <v/>
      </c>
      <c r="F682" s="343" t="str">
        <f>IF(Tabla1[[#This Row],[Código_Actividad]]="","",'Formulario PPGR1'!#REF!)</f>
        <v/>
      </c>
      <c r="G682" s="344"/>
      <c r="H682" s="345" t="str">
        <f>IFERROR(VLOOKUP(Tabla1[[#This Row],[Código_Actividad]],'Formulario PPGR2'!$C$9:$D$1048576,2,FALSE),"")</f>
        <v/>
      </c>
      <c r="I682" s="346" t="str">
        <f>IFERROR(VLOOKUP(Tabla1[[#This Row],[Código_Actividad]],Tabla2[[Código]:[Total de Acciones ]],15,FALSE),"")</f>
        <v/>
      </c>
      <c r="J682" s="347"/>
      <c r="K682" s="348" t="str">
        <f>IFERROR(VLOOKUP($J682,LSIns!$B$5:$C$45,2,FALSE),"")</f>
        <v/>
      </c>
      <c r="L682" s="349"/>
      <c r="M682" s="348" t="str">
        <f>IFERROR(VLOOKUP($L682,#REF!,2,FALSE),"")</f>
        <v/>
      </c>
      <c r="N682" s="352"/>
      <c r="O682" s="199"/>
      <c r="P682" s="200">
        <f t="shared" si="13"/>
        <v>0</v>
      </c>
      <c r="Q682" s="351"/>
      <c r="R682" s="347"/>
      <c r="S682" s="56"/>
      <c r="T682" s="56"/>
    </row>
    <row r="683" spans="2:20" x14ac:dyDescent="0.25">
      <c r="B683" s="343" t="e">
        <f>IF(Tabla1[[#This Row],[Código_Actividad]]="","",CONCATENATE(Tabla1[[#This Row],[POA]],".",Tabla1[[#This Row],[SRS]],".",Tabla1[[#This Row],[AREA]],".",Tabla1[[#This Row],[TIPO]]))</f>
        <v>#REF!</v>
      </c>
      <c r="C683" s="343" t="e">
        <f>IF(Tabla1[[#This Row],[Código_Actividad]]="","",'Formulario PPGR1'!#REF!)</f>
        <v>#REF!</v>
      </c>
      <c r="D683" s="343" t="e">
        <f>IF(Tabla1[[#This Row],[Código_Actividad]]="","",'Formulario PPGR1'!#REF!)</f>
        <v>#REF!</v>
      </c>
      <c r="E683" s="343" t="e">
        <f>IF(Tabla1[[#This Row],[Código_Actividad]]="","",'Formulario PPGR1'!#REF!)</f>
        <v>#REF!</v>
      </c>
      <c r="F683" s="343" t="e">
        <f>IF(Tabla1[[#This Row],[Código_Actividad]]="","",'Formulario PPGR1'!#REF!)</f>
        <v>#REF!</v>
      </c>
      <c r="G683" s="344" t="s">
        <v>1505</v>
      </c>
      <c r="H683" s="345" t="str">
        <f>IFERROR(VLOOKUP(Tabla1[[#This Row],[Código_Actividad]],'Formulario PPGR2'!$C$9:$D$1048576,2,FALSE),"")</f>
        <v>Sesiones de trabajo con CEAS para  socializacion regimen etico y disciplinario, (presentacion expedientes, aplicación regimen disciplinario)</v>
      </c>
      <c r="I683" s="346">
        <f>IFERROR(VLOOKUP(Tabla1[[#This Row],[Código_Actividad]],Tabla2[[Código]:[Total de Acciones ]],15,FALSE),"")</f>
        <v>6</v>
      </c>
      <c r="J683" s="347" t="s">
        <v>1894</v>
      </c>
      <c r="K683" s="348" t="s">
        <v>1902</v>
      </c>
      <c r="L683" s="349"/>
      <c r="M683" s="348" t="s">
        <v>1893</v>
      </c>
      <c r="N683" s="352">
        <v>0.24</v>
      </c>
      <c r="O683" s="199">
        <v>250</v>
      </c>
      <c r="P683" s="200">
        <f t="shared" si="13"/>
        <v>60</v>
      </c>
      <c r="Q683" s="351" t="s">
        <v>2114</v>
      </c>
      <c r="R683" s="347" t="s">
        <v>923</v>
      </c>
      <c r="S683" s="56"/>
      <c r="T683" s="56"/>
    </row>
    <row r="684" spans="2:20" x14ac:dyDescent="0.25">
      <c r="B684" s="343" t="str">
        <f>IF(Tabla1[[#This Row],[Código_Actividad]]="","",CONCATENATE(Tabla1[[#This Row],[POA]],".",Tabla1[[#This Row],[SRS]],".",Tabla1[[#This Row],[AREA]],".",Tabla1[[#This Row],[TIPO]]))</f>
        <v/>
      </c>
      <c r="C684" s="343" t="str">
        <f>IF(Tabla1[[#This Row],[Código_Actividad]]="","",'Formulario PPGR1'!#REF!)</f>
        <v/>
      </c>
      <c r="D684" s="343" t="str">
        <f>IF(Tabla1[[#This Row],[Código_Actividad]]="","",'Formulario PPGR1'!#REF!)</f>
        <v/>
      </c>
      <c r="E684" s="343" t="str">
        <f>IF(Tabla1[[#This Row],[Código_Actividad]]="","",'Formulario PPGR1'!#REF!)</f>
        <v/>
      </c>
      <c r="F684" s="343" t="str">
        <f>IF(Tabla1[[#This Row],[Código_Actividad]]="","",'Formulario PPGR1'!#REF!)</f>
        <v/>
      </c>
      <c r="G684" s="344"/>
      <c r="H684" s="345" t="str">
        <f>IFERROR(VLOOKUP(Tabla1[[#This Row],[Código_Actividad]],'Formulario PPGR2'!$C$9:$D$1048576,2,FALSE),"")</f>
        <v/>
      </c>
      <c r="I684" s="346" t="str">
        <f>IFERROR(VLOOKUP(Tabla1[[#This Row],[Código_Actividad]],Tabla2[[Código]:[Total de Acciones ]],15,FALSE),"")</f>
        <v/>
      </c>
      <c r="J684" s="347" t="s">
        <v>1910</v>
      </c>
      <c r="K684" s="348" t="s">
        <v>1902</v>
      </c>
      <c r="L684" s="349"/>
      <c r="M684" s="348" t="s">
        <v>1906</v>
      </c>
      <c r="N684" s="352">
        <v>0.24</v>
      </c>
      <c r="O684" s="199">
        <v>648</v>
      </c>
      <c r="P684" s="200">
        <f t="shared" si="13"/>
        <v>155.51999999999998</v>
      </c>
      <c r="Q684" s="351" t="s">
        <v>2114</v>
      </c>
      <c r="R684" s="347" t="s">
        <v>925</v>
      </c>
      <c r="S684" s="56"/>
      <c r="T684" s="56"/>
    </row>
    <row r="685" spans="2:20" x14ac:dyDescent="0.25">
      <c r="B685" s="343" t="str">
        <f>IF(Tabla1[[#This Row],[Código_Actividad]]="","",CONCATENATE(Tabla1[[#This Row],[POA]],".",Tabla1[[#This Row],[SRS]],".",Tabla1[[#This Row],[AREA]],".",Tabla1[[#This Row],[TIPO]]))</f>
        <v/>
      </c>
      <c r="C685" s="343" t="str">
        <f>IF(Tabla1[[#This Row],[Código_Actividad]]="","",'Formulario PPGR1'!#REF!)</f>
        <v/>
      </c>
      <c r="D685" s="343" t="str">
        <f>IF(Tabla1[[#This Row],[Código_Actividad]]="","",'Formulario PPGR1'!#REF!)</f>
        <v/>
      </c>
      <c r="E685" s="343" t="str">
        <f>IF(Tabla1[[#This Row],[Código_Actividad]]="","",'Formulario PPGR1'!#REF!)</f>
        <v/>
      </c>
      <c r="F685" s="343" t="str">
        <f>IF(Tabla1[[#This Row],[Código_Actividad]]="","",'Formulario PPGR1'!#REF!)</f>
        <v/>
      </c>
      <c r="G685" s="344"/>
      <c r="H685" s="345" t="str">
        <f>IFERROR(VLOOKUP(Tabla1[[#This Row],[Código_Actividad]],'Formulario PPGR2'!$C$9:$D$1048576,2,FALSE),"")</f>
        <v/>
      </c>
      <c r="I685" s="346" t="str">
        <f>IFERROR(VLOOKUP(Tabla1[[#This Row],[Código_Actividad]],Tabla2[[Código]:[Total de Acciones ]],15,FALSE),"")</f>
        <v/>
      </c>
      <c r="J685" s="347" t="s">
        <v>1916</v>
      </c>
      <c r="K685" s="348" t="s">
        <v>1902</v>
      </c>
      <c r="L685" s="349"/>
      <c r="M685" s="348" t="s">
        <v>1917</v>
      </c>
      <c r="N685" s="352">
        <v>0.6</v>
      </c>
      <c r="O685" s="199">
        <v>84</v>
      </c>
      <c r="P685" s="200">
        <f t="shared" si="13"/>
        <v>50.4</v>
      </c>
      <c r="Q685" s="351" t="s">
        <v>2117</v>
      </c>
      <c r="R685" s="347" t="s">
        <v>925</v>
      </c>
      <c r="S685" s="56"/>
      <c r="T685" s="56"/>
    </row>
    <row r="686" spans="2:20" x14ac:dyDescent="0.25">
      <c r="B686" s="343" t="str">
        <f>IF(Tabla1[[#This Row],[Código_Actividad]]="","",CONCATENATE(Tabla1[[#This Row],[POA]],".",Tabla1[[#This Row],[SRS]],".",Tabla1[[#This Row],[AREA]],".",Tabla1[[#This Row],[TIPO]]))</f>
        <v/>
      </c>
      <c r="C686" s="343" t="str">
        <f>IF(Tabla1[[#This Row],[Código_Actividad]]="","",'Formulario PPGR1'!#REF!)</f>
        <v/>
      </c>
      <c r="D686" s="343" t="str">
        <f>IF(Tabla1[[#This Row],[Código_Actividad]]="","",'Formulario PPGR1'!#REF!)</f>
        <v/>
      </c>
      <c r="E686" s="343" t="str">
        <f>IF(Tabla1[[#This Row],[Código_Actividad]]="","",'Formulario PPGR1'!#REF!)</f>
        <v/>
      </c>
      <c r="F686" s="343" t="str">
        <f>IF(Tabla1[[#This Row],[Código_Actividad]]="","",'Formulario PPGR1'!#REF!)</f>
        <v/>
      </c>
      <c r="G686" s="344"/>
      <c r="H686" s="345" t="str">
        <f>IFERROR(VLOOKUP(Tabla1[[#This Row],[Código_Actividad]],'Formulario PPGR2'!$C$9:$D$1048576,2,FALSE),"")</f>
        <v/>
      </c>
      <c r="I686" s="346" t="str">
        <f>IFERROR(VLOOKUP(Tabla1[[#This Row],[Código_Actividad]],Tabla2[[Código]:[Total de Acciones ]],15,FALSE),"")</f>
        <v/>
      </c>
      <c r="J686" s="347" t="s">
        <v>2083</v>
      </c>
      <c r="K686" s="348" t="s">
        <v>1902</v>
      </c>
      <c r="L686" s="349"/>
      <c r="M686" s="348" t="s">
        <v>592</v>
      </c>
      <c r="N686" s="195">
        <v>6</v>
      </c>
      <c r="O686" s="199">
        <v>15000</v>
      </c>
      <c r="P686" s="200">
        <f t="shared" si="13"/>
        <v>90000</v>
      </c>
      <c r="Q686" s="351" t="s">
        <v>2115</v>
      </c>
      <c r="R686" s="347" t="s">
        <v>925</v>
      </c>
      <c r="S686" s="56"/>
      <c r="T686" s="56"/>
    </row>
    <row r="687" spans="2:20" x14ac:dyDescent="0.25">
      <c r="B687" s="343" t="str">
        <f>IF(Tabla1[[#This Row],[Código_Actividad]]="","",CONCATENATE(Tabla1[[#This Row],[POA]],".",Tabla1[[#This Row],[SRS]],".",Tabla1[[#This Row],[AREA]],".",Tabla1[[#This Row],[TIPO]]))</f>
        <v/>
      </c>
      <c r="C687" s="343" t="str">
        <f>IF(Tabla1[[#This Row],[Código_Actividad]]="","",'Formulario PPGR1'!#REF!)</f>
        <v/>
      </c>
      <c r="D687" s="343" t="str">
        <f>IF(Tabla1[[#This Row],[Código_Actividad]]="","",'Formulario PPGR1'!#REF!)</f>
        <v/>
      </c>
      <c r="E687" s="343" t="str">
        <f>IF(Tabla1[[#This Row],[Código_Actividad]]="","",'Formulario PPGR1'!#REF!)</f>
        <v/>
      </c>
      <c r="F687" s="343" t="str">
        <f>IF(Tabla1[[#This Row],[Código_Actividad]]="","",'Formulario PPGR1'!#REF!)</f>
        <v/>
      </c>
      <c r="G687" s="344"/>
      <c r="H687" s="345" t="str">
        <f>IFERROR(VLOOKUP(Tabla1[[#This Row],[Código_Actividad]],'Formulario PPGR2'!$C$9:$D$1048576,2,FALSE),"")</f>
        <v/>
      </c>
      <c r="I687" s="346" t="str">
        <f>IFERROR(VLOOKUP(Tabla1[[#This Row],[Código_Actividad]],Tabla2[[Código]:[Total de Acciones ]],15,FALSE),"")</f>
        <v/>
      </c>
      <c r="J687" s="347" t="s">
        <v>1918</v>
      </c>
      <c r="K687" s="348" t="s">
        <v>1902</v>
      </c>
      <c r="L687" s="349"/>
      <c r="M687" s="348" t="s">
        <v>1917</v>
      </c>
      <c r="N687" s="195">
        <v>1</v>
      </c>
      <c r="O687" s="199">
        <v>250</v>
      </c>
      <c r="P687" s="200">
        <f t="shared" si="13"/>
        <v>250</v>
      </c>
      <c r="Q687" s="351" t="s">
        <v>2114</v>
      </c>
      <c r="R687" s="347" t="s">
        <v>923</v>
      </c>
      <c r="S687" s="56"/>
      <c r="T687" s="56"/>
    </row>
    <row r="688" spans="2:20" x14ac:dyDescent="0.25">
      <c r="B688" s="343" t="str">
        <f>IF(Tabla1[[#This Row],[Código_Actividad]]="","",CONCATENATE(Tabla1[[#This Row],[POA]],".",Tabla1[[#This Row],[SRS]],".",Tabla1[[#This Row],[AREA]],".",Tabla1[[#This Row],[TIPO]]))</f>
        <v/>
      </c>
      <c r="C688" s="343" t="str">
        <f>IF(Tabla1[[#This Row],[Código_Actividad]]="","",'Formulario PPGR1'!#REF!)</f>
        <v/>
      </c>
      <c r="D688" s="343" t="str">
        <f>IF(Tabla1[[#This Row],[Código_Actividad]]="","",'Formulario PPGR1'!#REF!)</f>
        <v/>
      </c>
      <c r="E688" s="343" t="str">
        <f>IF(Tabla1[[#This Row],[Código_Actividad]]="","",'Formulario PPGR1'!#REF!)</f>
        <v/>
      </c>
      <c r="F688" s="343" t="str">
        <f>IF(Tabla1[[#This Row],[Código_Actividad]]="","",'Formulario PPGR1'!#REF!)</f>
        <v/>
      </c>
      <c r="G688" s="344"/>
      <c r="H688" s="345" t="str">
        <f>IFERROR(VLOOKUP(Tabla1[[#This Row],[Código_Actividad]],'Formulario PPGR2'!$C$9:$D$1048576,2,FALSE),"")</f>
        <v/>
      </c>
      <c r="I688" s="346" t="str">
        <f>IFERROR(VLOOKUP(Tabla1[[#This Row],[Código_Actividad]],Tabla2[[Código]:[Total de Acciones ]],15,FALSE),"")</f>
        <v/>
      </c>
      <c r="J688" s="347"/>
      <c r="K688" s="348" t="str">
        <f>IFERROR(VLOOKUP($J688,LSIns!$B$5:$C$45,2,FALSE),"")</f>
        <v/>
      </c>
      <c r="L688" s="349"/>
      <c r="M688" s="348" t="str">
        <f>IFERROR(VLOOKUP($L688,#REF!,2,FALSE),"")</f>
        <v/>
      </c>
      <c r="N688" s="352"/>
      <c r="O688" s="199"/>
      <c r="P688" s="200">
        <f t="shared" si="13"/>
        <v>0</v>
      </c>
      <c r="Q688" s="351"/>
      <c r="R688" s="347"/>
      <c r="S688" s="56"/>
      <c r="T688" s="56"/>
    </row>
    <row r="689" spans="2:20" x14ac:dyDescent="0.25">
      <c r="B689" s="343" t="e">
        <f>IF(Tabla1[[#This Row],[Código_Actividad]]="","",CONCATENATE(Tabla1[[#This Row],[POA]],".",Tabla1[[#This Row],[SRS]],".",Tabla1[[#This Row],[AREA]],".",Tabla1[[#This Row],[TIPO]]))</f>
        <v>#REF!</v>
      </c>
      <c r="C689" s="343" t="e">
        <f>IF(Tabla1[[#This Row],[Código_Actividad]]="","",'Formulario PPGR1'!#REF!)</f>
        <v>#REF!</v>
      </c>
      <c r="D689" s="343" t="e">
        <f>IF(Tabla1[[#This Row],[Código_Actividad]]="","",'Formulario PPGR1'!#REF!)</f>
        <v>#REF!</v>
      </c>
      <c r="E689" s="343" t="e">
        <f>IF(Tabla1[[#This Row],[Código_Actividad]]="","",'Formulario PPGR1'!#REF!)</f>
        <v>#REF!</v>
      </c>
      <c r="F689" s="343" t="e">
        <f>IF(Tabla1[[#This Row],[Código_Actividad]]="","",'Formulario PPGR1'!#REF!)</f>
        <v>#REF!</v>
      </c>
      <c r="G689" s="344" t="s">
        <v>1506</v>
      </c>
      <c r="H689" s="345" t="str">
        <f>IFERROR(VLOOKUP(Tabla1[[#This Row],[Código_Actividad]],'Formulario PPGR2'!$C$9:$D$1048576,2,FALSE),"")</f>
        <v>Sesiones de trabajo para el establecimiento del procedimiento de reclutamiento y selección en los SRS  y CEAS.</v>
      </c>
      <c r="I689" s="346">
        <f>IFERROR(VLOOKUP(Tabla1[[#This Row],[Código_Actividad]],Tabla2[[Código]:[Total de Acciones ]],15,FALSE),"")</f>
        <v>6</v>
      </c>
      <c r="J689" s="347" t="s">
        <v>1894</v>
      </c>
      <c r="K689" s="348" t="s">
        <v>1902</v>
      </c>
      <c r="L689" s="349"/>
      <c r="M689" s="348" t="s">
        <v>1893</v>
      </c>
      <c r="N689" s="364">
        <v>0.24</v>
      </c>
      <c r="O689" s="199">
        <v>250</v>
      </c>
      <c r="P689" s="200">
        <f t="shared" si="13"/>
        <v>60</v>
      </c>
      <c r="Q689" s="351" t="s">
        <v>2114</v>
      </c>
      <c r="R689" s="347" t="s">
        <v>923</v>
      </c>
      <c r="S689" s="56"/>
      <c r="T689" s="56"/>
    </row>
    <row r="690" spans="2:20" x14ac:dyDescent="0.25">
      <c r="B690" s="343" t="str">
        <f>IF(Tabla1[[#This Row],[Código_Actividad]]="","",CONCATENATE(Tabla1[[#This Row],[POA]],".",Tabla1[[#This Row],[SRS]],".",Tabla1[[#This Row],[AREA]],".",Tabla1[[#This Row],[TIPO]]))</f>
        <v/>
      </c>
      <c r="C690" s="343" t="str">
        <f>IF(Tabla1[[#This Row],[Código_Actividad]]="","",'Formulario PPGR1'!#REF!)</f>
        <v/>
      </c>
      <c r="D690" s="343" t="str">
        <f>IF(Tabla1[[#This Row],[Código_Actividad]]="","",'Formulario PPGR1'!#REF!)</f>
        <v/>
      </c>
      <c r="E690" s="343" t="str">
        <f>IF(Tabla1[[#This Row],[Código_Actividad]]="","",'Formulario PPGR1'!#REF!)</f>
        <v/>
      </c>
      <c r="F690" s="343" t="str">
        <f>IF(Tabla1[[#This Row],[Código_Actividad]]="","",'Formulario PPGR1'!#REF!)</f>
        <v/>
      </c>
      <c r="G690" s="344"/>
      <c r="H690" s="345" t="str">
        <f>IFERROR(VLOOKUP(Tabla1[[#This Row],[Código_Actividad]],'Formulario PPGR2'!$C$9:$D$1048576,2,FALSE),"")</f>
        <v/>
      </c>
      <c r="I690" s="346" t="str">
        <f>IFERROR(VLOOKUP(Tabla1[[#This Row],[Código_Actividad]],Tabla2[[Código]:[Total de Acciones ]],15,FALSE),"")</f>
        <v/>
      </c>
      <c r="J690" s="347" t="s">
        <v>1910</v>
      </c>
      <c r="K690" s="348" t="s">
        <v>1902</v>
      </c>
      <c r="L690" s="349"/>
      <c r="M690" s="348" t="s">
        <v>1906</v>
      </c>
      <c r="N690" s="364">
        <v>0.24</v>
      </c>
      <c r="O690" s="199">
        <v>648</v>
      </c>
      <c r="P690" s="200">
        <f t="shared" si="13"/>
        <v>155.51999999999998</v>
      </c>
      <c r="Q690" s="351" t="s">
        <v>2114</v>
      </c>
      <c r="R690" s="347" t="s">
        <v>925</v>
      </c>
      <c r="S690" s="56"/>
      <c r="T690" s="56"/>
    </row>
    <row r="691" spans="2:20" x14ac:dyDescent="0.25">
      <c r="B691" s="343" t="str">
        <f>IF(Tabla1[[#This Row],[Código_Actividad]]="","",CONCATENATE(Tabla1[[#This Row],[POA]],".",Tabla1[[#This Row],[SRS]],".",Tabla1[[#This Row],[AREA]],".",Tabla1[[#This Row],[TIPO]]))</f>
        <v/>
      </c>
      <c r="C691" s="343" t="str">
        <f>IF(Tabla1[[#This Row],[Código_Actividad]]="","",'Formulario PPGR1'!#REF!)</f>
        <v/>
      </c>
      <c r="D691" s="343" t="str">
        <f>IF(Tabla1[[#This Row],[Código_Actividad]]="","",'Formulario PPGR1'!#REF!)</f>
        <v/>
      </c>
      <c r="E691" s="343" t="str">
        <f>IF(Tabla1[[#This Row],[Código_Actividad]]="","",'Formulario PPGR1'!#REF!)</f>
        <v/>
      </c>
      <c r="F691" s="343" t="str">
        <f>IF(Tabla1[[#This Row],[Código_Actividad]]="","",'Formulario PPGR1'!#REF!)</f>
        <v/>
      </c>
      <c r="G691" s="344"/>
      <c r="H691" s="345" t="str">
        <f>IFERROR(VLOOKUP(Tabla1[[#This Row],[Código_Actividad]],'Formulario PPGR2'!$C$9:$D$1048576,2,FALSE),"")</f>
        <v/>
      </c>
      <c r="I691" s="346" t="str">
        <f>IFERROR(VLOOKUP(Tabla1[[#This Row],[Código_Actividad]],Tabla2[[Código]:[Total de Acciones ]],15,FALSE),"")</f>
        <v/>
      </c>
      <c r="J691" s="347" t="s">
        <v>1916</v>
      </c>
      <c r="K691" s="348" t="s">
        <v>1902</v>
      </c>
      <c r="L691" s="349"/>
      <c r="M691" s="348" t="s">
        <v>1917</v>
      </c>
      <c r="N691" s="352">
        <v>0.6</v>
      </c>
      <c r="O691" s="199">
        <v>84</v>
      </c>
      <c r="P691" s="200">
        <f t="shared" si="13"/>
        <v>50.4</v>
      </c>
      <c r="Q691" s="351" t="s">
        <v>2117</v>
      </c>
      <c r="R691" s="347" t="s">
        <v>925</v>
      </c>
      <c r="S691" s="56"/>
      <c r="T691" s="56"/>
    </row>
    <row r="692" spans="2:20" x14ac:dyDescent="0.25">
      <c r="B692" s="343" t="str">
        <f>IF(Tabla1[[#This Row],[Código_Actividad]]="","",CONCATENATE(Tabla1[[#This Row],[POA]],".",Tabla1[[#This Row],[SRS]],".",Tabla1[[#This Row],[AREA]],".",Tabla1[[#This Row],[TIPO]]))</f>
        <v/>
      </c>
      <c r="C692" s="343" t="str">
        <f>IF(Tabla1[[#This Row],[Código_Actividad]]="","",'Formulario PPGR1'!#REF!)</f>
        <v/>
      </c>
      <c r="D692" s="343" t="str">
        <f>IF(Tabla1[[#This Row],[Código_Actividad]]="","",'Formulario PPGR1'!#REF!)</f>
        <v/>
      </c>
      <c r="E692" s="343" t="str">
        <f>IF(Tabla1[[#This Row],[Código_Actividad]]="","",'Formulario PPGR1'!#REF!)</f>
        <v/>
      </c>
      <c r="F692" s="343" t="str">
        <f>IF(Tabla1[[#This Row],[Código_Actividad]]="","",'Formulario PPGR1'!#REF!)</f>
        <v/>
      </c>
      <c r="G692" s="344"/>
      <c r="H692" s="345" t="str">
        <f>IFERROR(VLOOKUP(Tabla1[[#This Row],[Código_Actividad]],'Formulario PPGR2'!$C$9:$D$1048576,2,FALSE),"")</f>
        <v/>
      </c>
      <c r="I692" s="346" t="str">
        <f>IFERROR(VLOOKUP(Tabla1[[#This Row],[Código_Actividad]],Tabla2[[Código]:[Total de Acciones ]],15,FALSE),"")</f>
        <v/>
      </c>
      <c r="J692" s="347" t="s">
        <v>2083</v>
      </c>
      <c r="K692" s="348" t="s">
        <v>1902</v>
      </c>
      <c r="L692" s="349"/>
      <c r="M692" s="348" t="s">
        <v>592</v>
      </c>
      <c r="N692" s="195">
        <v>6</v>
      </c>
      <c r="O692" s="199">
        <v>15000</v>
      </c>
      <c r="P692" s="200">
        <f t="shared" si="13"/>
        <v>90000</v>
      </c>
      <c r="Q692" s="351" t="s">
        <v>2115</v>
      </c>
      <c r="R692" s="347" t="s">
        <v>925</v>
      </c>
      <c r="S692" s="56"/>
      <c r="T692" s="56"/>
    </row>
    <row r="693" spans="2:20" x14ac:dyDescent="0.25">
      <c r="B693" s="343" t="str">
        <f>IF(Tabla1[[#This Row],[Código_Actividad]]="","",CONCATENATE(Tabla1[[#This Row],[POA]],".",Tabla1[[#This Row],[SRS]],".",Tabla1[[#This Row],[AREA]],".",Tabla1[[#This Row],[TIPO]]))</f>
        <v/>
      </c>
      <c r="C693" s="343" t="str">
        <f>IF(Tabla1[[#This Row],[Código_Actividad]]="","",'Formulario PPGR1'!#REF!)</f>
        <v/>
      </c>
      <c r="D693" s="343" t="str">
        <f>IF(Tabla1[[#This Row],[Código_Actividad]]="","",'Formulario PPGR1'!#REF!)</f>
        <v/>
      </c>
      <c r="E693" s="343" t="str">
        <f>IF(Tabla1[[#This Row],[Código_Actividad]]="","",'Formulario PPGR1'!#REF!)</f>
        <v/>
      </c>
      <c r="F693" s="343" t="str">
        <f>IF(Tabla1[[#This Row],[Código_Actividad]]="","",'Formulario PPGR1'!#REF!)</f>
        <v/>
      </c>
      <c r="G693" s="344"/>
      <c r="H693" s="345" t="str">
        <f>IFERROR(VLOOKUP(Tabla1[[#This Row],[Código_Actividad]],'Formulario PPGR2'!$C$9:$D$1048576,2,FALSE),"")</f>
        <v/>
      </c>
      <c r="I693" s="346" t="str">
        <f>IFERROR(VLOOKUP(Tabla1[[#This Row],[Código_Actividad]],Tabla2[[Código]:[Total de Acciones ]],15,FALSE),"")</f>
        <v/>
      </c>
      <c r="J693" s="347"/>
      <c r="K693" s="348" t="str">
        <f>IFERROR(VLOOKUP($J693,LSIns!$B$5:$C$45,2,FALSE),"")</f>
        <v/>
      </c>
      <c r="L693" s="349"/>
      <c r="M693" s="348" t="str">
        <f>IFERROR(VLOOKUP($L693,#REF!,2,FALSE),"")</f>
        <v/>
      </c>
      <c r="N693" s="352"/>
      <c r="O693" s="199"/>
      <c r="P693" s="200">
        <f t="shared" si="13"/>
        <v>0</v>
      </c>
      <c r="Q693" s="351"/>
      <c r="R693" s="347"/>
      <c r="S693" s="56"/>
      <c r="T693" s="56"/>
    </row>
    <row r="694" spans="2:20" x14ac:dyDescent="0.25">
      <c r="B694" s="343" t="e">
        <f>IF(Tabla1[[#This Row],[Código_Actividad]]="","",CONCATENATE(Tabla1[[#This Row],[POA]],".",Tabla1[[#This Row],[SRS]],".",Tabla1[[#This Row],[AREA]],".",Tabla1[[#This Row],[TIPO]]))</f>
        <v>#REF!</v>
      </c>
      <c r="C694" s="343" t="e">
        <f>IF(Tabla1[[#This Row],[Código_Actividad]]="","",'Formulario PPGR1'!#REF!)</f>
        <v>#REF!</v>
      </c>
      <c r="D694" s="343" t="e">
        <f>IF(Tabla1[[#This Row],[Código_Actividad]]="","",'Formulario PPGR1'!#REF!)</f>
        <v>#REF!</v>
      </c>
      <c r="E694" s="343" t="e">
        <f>IF(Tabla1[[#This Row],[Código_Actividad]]="","",'Formulario PPGR1'!#REF!)</f>
        <v>#REF!</v>
      </c>
      <c r="F694" s="343" t="e">
        <f>IF(Tabla1[[#This Row],[Código_Actividad]]="","",'Formulario PPGR1'!#REF!)</f>
        <v>#REF!</v>
      </c>
      <c r="G694" s="344" t="s">
        <v>1507</v>
      </c>
      <c r="H694" s="345" t="str">
        <f>IFERROR(VLOOKUP(Tabla1[[#This Row],[Código_Actividad]],'Formulario PPGR2'!$C$9:$D$1048576,2,FALSE),"")</f>
        <v xml:space="preserve">Actualización Sistema SIU para  registro licencias en SRS y CEAS. </v>
      </c>
      <c r="I694" s="346">
        <f>IFERROR(VLOOKUP(Tabla1[[#This Row],[Código_Actividad]],Tabla2[[Código]:[Total de Acciones ]],15,FALSE),"")</f>
        <v>7</v>
      </c>
      <c r="J694" s="347" t="s">
        <v>1894</v>
      </c>
      <c r="K694" s="348" t="s">
        <v>1902</v>
      </c>
      <c r="L694" s="349"/>
      <c r="M694" s="348" t="s">
        <v>1893</v>
      </c>
      <c r="N694" s="352">
        <v>0.28000000000000003</v>
      </c>
      <c r="O694" s="199">
        <v>250</v>
      </c>
      <c r="P694" s="200">
        <f t="shared" si="13"/>
        <v>70</v>
      </c>
      <c r="Q694" s="351" t="s">
        <v>2114</v>
      </c>
      <c r="R694" s="347" t="s">
        <v>923</v>
      </c>
      <c r="S694" s="56"/>
      <c r="T694" s="56"/>
    </row>
    <row r="695" spans="2:20" x14ac:dyDescent="0.25">
      <c r="B695" s="343" t="str">
        <f>IF(Tabla1[[#This Row],[Código_Actividad]]="","",CONCATENATE(Tabla1[[#This Row],[POA]],".",Tabla1[[#This Row],[SRS]],".",Tabla1[[#This Row],[AREA]],".",Tabla1[[#This Row],[TIPO]]))</f>
        <v/>
      </c>
      <c r="C695" s="343" t="str">
        <f>IF(Tabla1[[#This Row],[Código_Actividad]]="","",'Formulario PPGR1'!#REF!)</f>
        <v/>
      </c>
      <c r="D695" s="343" t="str">
        <f>IF(Tabla1[[#This Row],[Código_Actividad]]="","",'Formulario PPGR1'!#REF!)</f>
        <v/>
      </c>
      <c r="E695" s="343" t="str">
        <f>IF(Tabla1[[#This Row],[Código_Actividad]]="","",'Formulario PPGR1'!#REF!)</f>
        <v/>
      </c>
      <c r="F695" s="343" t="str">
        <f>IF(Tabla1[[#This Row],[Código_Actividad]]="","",'Formulario PPGR1'!#REF!)</f>
        <v/>
      </c>
      <c r="G695" s="344"/>
      <c r="H695" s="345" t="str">
        <f>IFERROR(VLOOKUP(Tabla1[[#This Row],[Código_Actividad]],'Formulario PPGR2'!$C$9:$D$1048576,2,FALSE),"")</f>
        <v/>
      </c>
      <c r="I695" s="346" t="str">
        <f>IFERROR(VLOOKUP(Tabla1[[#This Row],[Código_Actividad]],Tabla2[[Código]:[Total de Acciones ]],15,FALSE),"")</f>
        <v/>
      </c>
      <c r="J695" s="347" t="s">
        <v>1910</v>
      </c>
      <c r="K695" s="348" t="s">
        <v>1902</v>
      </c>
      <c r="L695" s="349"/>
      <c r="M695" s="348" t="s">
        <v>1906</v>
      </c>
      <c r="N695" s="352">
        <v>0.28000000000000003</v>
      </c>
      <c r="O695" s="199">
        <v>648</v>
      </c>
      <c r="P695" s="200">
        <f t="shared" si="13"/>
        <v>181.44000000000003</v>
      </c>
      <c r="Q695" s="351" t="s">
        <v>2114</v>
      </c>
      <c r="R695" s="347" t="s">
        <v>925</v>
      </c>
      <c r="S695" s="56"/>
      <c r="T695" s="56"/>
    </row>
    <row r="696" spans="2:20" x14ac:dyDescent="0.25">
      <c r="B696" s="343" t="str">
        <f>IF(Tabla1[[#This Row],[Código_Actividad]]="","",CONCATENATE(Tabla1[[#This Row],[POA]],".",Tabla1[[#This Row],[SRS]],".",Tabla1[[#This Row],[AREA]],".",Tabla1[[#This Row],[TIPO]]))</f>
        <v/>
      </c>
      <c r="C696" s="343" t="str">
        <f>IF(Tabla1[[#This Row],[Código_Actividad]]="","",'Formulario PPGR1'!#REF!)</f>
        <v/>
      </c>
      <c r="D696" s="343" t="str">
        <f>IF(Tabla1[[#This Row],[Código_Actividad]]="","",'Formulario PPGR1'!#REF!)</f>
        <v/>
      </c>
      <c r="E696" s="343" t="str">
        <f>IF(Tabla1[[#This Row],[Código_Actividad]]="","",'Formulario PPGR1'!#REF!)</f>
        <v/>
      </c>
      <c r="F696" s="343" t="str">
        <f>IF(Tabla1[[#This Row],[Código_Actividad]]="","",'Formulario PPGR1'!#REF!)</f>
        <v/>
      </c>
      <c r="G696" s="344"/>
      <c r="H696" s="345" t="str">
        <f>IFERROR(VLOOKUP(Tabla1[[#This Row],[Código_Actividad]],'Formulario PPGR2'!$C$9:$D$1048576,2,FALSE),"")</f>
        <v/>
      </c>
      <c r="I696" s="346" t="str">
        <f>IFERROR(VLOOKUP(Tabla1[[#This Row],[Código_Actividad]],Tabla2[[Código]:[Total de Acciones ]],15,FALSE),"")</f>
        <v/>
      </c>
      <c r="J696" s="347" t="s">
        <v>1916</v>
      </c>
      <c r="K696" s="348" t="s">
        <v>1902</v>
      </c>
      <c r="L696" s="349"/>
      <c r="M696" s="348" t="s">
        <v>1917</v>
      </c>
      <c r="N696" s="352">
        <v>0.7</v>
      </c>
      <c r="O696" s="199">
        <v>84</v>
      </c>
      <c r="P696" s="200">
        <f t="shared" si="13"/>
        <v>58.8</v>
      </c>
      <c r="Q696" s="351" t="s">
        <v>2117</v>
      </c>
      <c r="R696" s="347" t="s">
        <v>925</v>
      </c>
      <c r="S696" s="56"/>
      <c r="T696" s="56"/>
    </row>
    <row r="697" spans="2:20" x14ac:dyDescent="0.25">
      <c r="B697" s="343" t="str">
        <f>IF(Tabla1[[#This Row],[Código_Actividad]]="","",CONCATENATE(Tabla1[[#This Row],[POA]],".",Tabla1[[#This Row],[SRS]],".",Tabla1[[#This Row],[AREA]],".",Tabla1[[#This Row],[TIPO]]))</f>
        <v/>
      </c>
      <c r="C697" s="343" t="str">
        <f>IF(Tabla1[[#This Row],[Código_Actividad]]="","",'Formulario PPGR1'!#REF!)</f>
        <v/>
      </c>
      <c r="D697" s="343" t="str">
        <f>IF(Tabla1[[#This Row],[Código_Actividad]]="","",'Formulario PPGR1'!#REF!)</f>
        <v/>
      </c>
      <c r="E697" s="343" t="str">
        <f>IF(Tabla1[[#This Row],[Código_Actividad]]="","",'Formulario PPGR1'!#REF!)</f>
        <v/>
      </c>
      <c r="F697" s="343" t="str">
        <f>IF(Tabla1[[#This Row],[Código_Actividad]]="","",'Formulario PPGR1'!#REF!)</f>
        <v/>
      </c>
      <c r="G697" s="344"/>
      <c r="H697" s="345" t="str">
        <f>IFERROR(VLOOKUP(Tabla1[[#This Row],[Código_Actividad]],'Formulario PPGR2'!$C$9:$D$1048576,2,FALSE),"")</f>
        <v/>
      </c>
      <c r="I697" s="346" t="str">
        <f>IFERROR(VLOOKUP(Tabla1[[#This Row],[Código_Actividad]],Tabla2[[Código]:[Total de Acciones ]],15,FALSE),"")</f>
        <v/>
      </c>
      <c r="J697" s="347" t="s">
        <v>2083</v>
      </c>
      <c r="K697" s="348" t="s">
        <v>1902</v>
      </c>
      <c r="L697" s="349"/>
      <c r="M697" s="348" t="s">
        <v>592</v>
      </c>
      <c r="N697" s="195">
        <v>7</v>
      </c>
      <c r="O697" s="199">
        <v>15000</v>
      </c>
      <c r="P697" s="200">
        <f t="shared" si="13"/>
        <v>105000</v>
      </c>
      <c r="Q697" s="351" t="s">
        <v>2115</v>
      </c>
      <c r="R697" s="347" t="s">
        <v>925</v>
      </c>
      <c r="S697" s="56"/>
      <c r="T697" s="56"/>
    </row>
    <row r="698" spans="2:20" x14ac:dyDescent="0.25">
      <c r="B698" s="343" t="str">
        <f>IF(Tabla1[[#This Row],[Código_Actividad]]="","",CONCATENATE(Tabla1[[#This Row],[POA]],".",Tabla1[[#This Row],[SRS]],".",Tabla1[[#This Row],[AREA]],".",Tabla1[[#This Row],[TIPO]]))</f>
        <v/>
      </c>
      <c r="C698" s="343" t="str">
        <f>IF(Tabla1[[#This Row],[Código_Actividad]]="","",'Formulario PPGR1'!#REF!)</f>
        <v/>
      </c>
      <c r="D698" s="343" t="str">
        <f>IF(Tabla1[[#This Row],[Código_Actividad]]="","",'Formulario PPGR1'!#REF!)</f>
        <v/>
      </c>
      <c r="E698" s="343" t="str">
        <f>IF(Tabla1[[#This Row],[Código_Actividad]]="","",'Formulario PPGR1'!#REF!)</f>
        <v/>
      </c>
      <c r="F698" s="343" t="str">
        <f>IF(Tabla1[[#This Row],[Código_Actividad]]="","",'Formulario PPGR1'!#REF!)</f>
        <v/>
      </c>
      <c r="G698" s="344"/>
      <c r="H698" s="345" t="str">
        <f>IFERROR(VLOOKUP(Tabla1[[#This Row],[Código_Actividad]],'Formulario PPGR2'!$C$9:$D$1048576,2,FALSE),"")</f>
        <v/>
      </c>
      <c r="I698" s="346" t="str">
        <f>IFERROR(VLOOKUP(Tabla1[[#This Row],[Código_Actividad]],Tabla2[[Código]:[Total de Acciones ]],15,FALSE),"")</f>
        <v/>
      </c>
      <c r="J698" s="347" t="s">
        <v>1918</v>
      </c>
      <c r="K698" s="348" t="s">
        <v>1902</v>
      </c>
      <c r="L698" s="349"/>
      <c r="M698" s="348" t="s">
        <v>1917</v>
      </c>
      <c r="N698" s="195">
        <v>1</v>
      </c>
      <c r="O698" s="199">
        <v>250</v>
      </c>
      <c r="P698" s="200">
        <f t="shared" si="13"/>
        <v>250</v>
      </c>
      <c r="Q698" s="351" t="s">
        <v>2114</v>
      </c>
      <c r="R698" s="347" t="s">
        <v>923</v>
      </c>
      <c r="S698" s="56"/>
      <c r="T698" s="56"/>
    </row>
    <row r="699" spans="2:20" x14ac:dyDescent="0.25">
      <c r="B699" s="343" t="str">
        <f>IF(Tabla1[[#This Row],[Código_Actividad]]="","",CONCATENATE(Tabla1[[#This Row],[POA]],".",Tabla1[[#This Row],[SRS]],".",Tabla1[[#This Row],[AREA]],".",Tabla1[[#This Row],[TIPO]]))</f>
        <v/>
      </c>
      <c r="C699" s="343" t="str">
        <f>IF(Tabla1[[#This Row],[Código_Actividad]]="","",'Formulario PPGR1'!#REF!)</f>
        <v/>
      </c>
      <c r="D699" s="343" t="str">
        <f>IF(Tabla1[[#This Row],[Código_Actividad]]="","",'Formulario PPGR1'!#REF!)</f>
        <v/>
      </c>
      <c r="E699" s="343" t="str">
        <f>IF(Tabla1[[#This Row],[Código_Actividad]]="","",'Formulario PPGR1'!#REF!)</f>
        <v/>
      </c>
      <c r="F699" s="343" t="str">
        <f>IF(Tabla1[[#This Row],[Código_Actividad]]="","",'Formulario PPGR1'!#REF!)</f>
        <v/>
      </c>
      <c r="G699" s="344"/>
      <c r="H699" s="345" t="str">
        <f>IFERROR(VLOOKUP(Tabla1[[#This Row],[Código_Actividad]],'Formulario PPGR2'!$C$9:$D$1048576,2,FALSE),"")</f>
        <v/>
      </c>
      <c r="I699" s="346" t="str">
        <f>IFERROR(VLOOKUP(Tabla1[[#This Row],[Código_Actividad]],Tabla2[[Código]:[Total de Acciones ]],15,FALSE),"")</f>
        <v/>
      </c>
      <c r="J699" s="347"/>
      <c r="K699" s="348" t="str">
        <f>IFERROR(VLOOKUP($J699,LSIns!$B$5:$C$45,2,FALSE),"")</f>
        <v/>
      </c>
      <c r="L699" s="349"/>
      <c r="M699" s="348" t="str">
        <f>IFERROR(VLOOKUP($L699,#REF!,2,FALSE),"")</f>
        <v/>
      </c>
      <c r="N699" s="352"/>
      <c r="O699" s="199"/>
      <c r="P699" s="200">
        <f t="shared" si="13"/>
        <v>0</v>
      </c>
      <c r="Q699" s="351"/>
      <c r="R699" s="347"/>
      <c r="S699" s="56"/>
      <c r="T699" s="56"/>
    </row>
    <row r="700" spans="2:20" x14ac:dyDescent="0.25">
      <c r="B700" s="343" t="str">
        <f>IF(Tabla1[[#This Row],[Código_Actividad]]="","",CONCATENATE(Tabla1[[#This Row],[POA]],".",Tabla1[[#This Row],[SRS]],".",Tabla1[[#This Row],[AREA]],".",Tabla1[[#This Row],[TIPO]]))</f>
        <v/>
      </c>
      <c r="C700" s="343" t="str">
        <f>IF(Tabla1[[#This Row],[Código_Actividad]]="","",'Formulario PPGR1'!#REF!)</f>
        <v/>
      </c>
      <c r="D700" s="343" t="str">
        <f>IF(Tabla1[[#This Row],[Código_Actividad]]="","",'Formulario PPGR1'!#REF!)</f>
        <v/>
      </c>
      <c r="E700" s="343" t="str">
        <f>IF(Tabla1[[#This Row],[Código_Actividad]]="","",'Formulario PPGR1'!#REF!)</f>
        <v/>
      </c>
      <c r="F700" s="343" t="str">
        <f>IF(Tabla1[[#This Row],[Código_Actividad]]="","",'Formulario PPGR1'!#REF!)</f>
        <v/>
      </c>
      <c r="G700" s="344"/>
      <c r="H700" s="345" t="str">
        <f>IFERROR(VLOOKUP(Tabla1[[#This Row],[Código_Actividad]],'Formulario PPGR2'!$C$9:$D$1048576,2,FALSE),"")</f>
        <v/>
      </c>
      <c r="I700" s="346" t="str">
        <f>IFERROR(VLOOKUP(Tabla1[[#This Row],[Código_Actividad]],Tabla2[[Código]:[Total de Acciones ]],15,FALSE),"")</f>
        <v/>
      </c>
      <c r="J700" s="347"/>
      <c r="K700" s="348" t="str">
        <f>IFERROR(VLOOKUP($J700,LSIns!$B$5:$C$45,2,FALSE),"")</f>
        <v/>
      </c>
      <c r="L700" s="349"/>
      <c r="M700" s="348" t="str">
        <f>IFERROR(VLOOKUP($L700,#REF!,2,FALSE),"")</f>
        <v/>
      </c>
      <c r="N700" s="352"/>
      <c r="O700" s="199"/>
      <c r="P700" s="200">
        <f t="shared" si="13"/>
        <v>0</v>
      </c>
      <c r="Q700" s="351"/>
      <c r="R700" s="347"/>
      <c r="S700" s="56"/>
      <c r="T700" s="56"/>
    </row>
    <row r="701" spans="2:20" x14ac:dyDescent="0.25">
      <c r="B701" s="343" t="e">
        <f>IF(Tabla1[[#This Row],[Código_Actividad]]="","",CONCATENATE(Tabla1[[#This Row],[POA]],".",Tabla1[[#This Row],[SRS]],".",Tabla1[[#This Row],[AREA]],".",Tabla1[[#This Row],[TIPO]]))</f>
        <v>#REF!</v>
      </c>
      <c r="C701" s="343" t="e">
        <f>IF(Tabla1[[#This Row],[Código_Actividad]]="","",'Formulario PPGR1'!#REF!)</f>
        <v>#REF!</v>
      </c>
      <c r="D701" s="343" t="e">
        <f>IF(Tabla1[[#This Row],[Código_Actividad]]="","",'Formulario PPGR1'!#REF!)</f>
        <v>#REF!</v>
      </c>
      <c r="E701" s="343" t="e">
        <f>IF(Tabla1[[#This Row],[Código_Actividad]]="","",'Formulario PPGR1'!#REF!)</f>
        <v>#REF!</v>
      </c>
      <c r="F701" s="343" t="e">
        <f>IF(Tabla1[[#This Row],[Código_Actividad]]="","",'Formulario PPGR1'!#REF!)</f>
        <v>#REF!</v>
      </c>
      <c r="G701" s="344" t="s">
        <v>1508</v>
      </c>
      <c r="H701" s="345" t="str">
        <f>IFERROR(VLOOKUP(Tabla1[[#This Row],[Código_Actividad]],'Formulario PPGR2'!$C$9:$D$1048576,2,FALSE),"")</f>
        <v>Aplicación del componente de competencias y del régimen ético y disciplinario en SRS y CEAS.</v>
      </c>
      <c r="I701" s="346">
        <f>IFERROR(VLOOKUP(Tabla1[[#This Row],[Código_Actividad]],Tabla2[[Código]:[Total de Acciones ]],15,FALSE),"")</f>
        <v>7</v>
      </c>
      <c r="J701" s="347" t="s">
        <v>1894</v>
      </c>
      <c r="K701" s="348" t="s">
        <v>1902</v>
      </c>
      <c r="L701" s="349"/>
      <c r="M701" s="348" t="s">
        <v>1893</v>
      </c>
      <c r="N701" s="364">
        <v>0.28000000000000003</v>
      </c>
      <c r="O701" s="199">
        <v>250</v>
      </c>
      <c r="P701" s="200">
        <f t="shared" si="13"/>
        <v>70</v>
      </c>
      <c r="Q701" s="351" t="s">
        <v>2114</v>
      </c>
      <c r="R701" s="347" t="s">
        <v>923</v>
      </c>
      <c r="S701" s="56"/>
      <c r="T701" s="56"/>
    </row>
    <row r="702" spans="2:20" x14ac:dyDescent="0.25">
      <c r="B702" s="343" t="str">
        <f>IF(Tabla1[[#This Row],[Código_Actividad]]="","",CONCATENATE(Tabla1[[#This Row],[POA]],".",Tabla1[[#This Row],[SRS]],".",Tabla1[[#This Row],[AREA]],".",Tabla1[[#This Row],[TIPO]]))</f>
        <v/>
      </c>
      <c r="C702" s="343" t="str">
        <f>IF(Tabla1[[#This Row],[Código_Actividad]]="","",'Formulario PPGR1'!#REF!)</f>
        <v/>
      </c>
      <c r="D702" s="343" t="str">
        <f>IF(Tabla1[[#This Row],[Código_Actividad]]="","",'Formulario PPGR1'!#REF!)</f>
        <v/>
      </c>
      <c r="E702" s="343" t="str">
        <f>IF(Tabla1[[#This Row],[Código_Actividad]]="","",'Formulario PPGR1'!#REF!)</f>
        <v/>
      </c>
      <c r="F702" s="343" t="str">
        <f>IF(Tabla1[[#This Row],[Código_Actividad]]="","",'Formulario PPGR1'!#REF!)</f>
        <v/>
      </c>
      <c r="G702" s="344"/>
      <c r="H702" s="345" t="str">
        <f>IFERROR(VLOOKUP(Tabla1[[#This Row],[Código_Actividad]],'Formulario PPGR2'!$C$9:$D$1048576,2,FALSE),"")</f>
        <v/>
      </c>
      <c r="I702" s="346" t="str">
        <f>IFERROR(VLOOKUP(Tabla1[[#This Row],[Código_Actividad]],Tabla2[[Código]:[Total de Acciones ]],15,FALSE),"")</f>
        <v/>
      </c>
      <c r="J702" s="347" t="s">
        <v>1910</v>
      </c>
      <c r="K702" s="348" t="s">
        <v>1902</v>
      </c>
      <c r="L702" s="349"/>
      <c r="M702" s="348" t="s">
        <v>1906</v>
      </c>
      <c r="N702" s="364">
        <v>0.28000000000000003</v>
      </c>
      <c r="O702" s="199">
        <v>648</v>
      </c>
      <c r="P702" s="200">
        <f t="shared" si="13"/>
        <v>181.44000000000003</v>
      </c>
      <c r="Q702" s="351" t="s">
        <v>2114</v>
      </c>
      <c r="R702" s="347" t="s">
        <v>925</v>
      </c>
      <c r="S702" s="56"/>
      <c r="T702" s="56"/>
    </row>
    <row r="703" spans="2:20" x14ac:dyDescent="0.25">
      <c r="B703" s="343" t="str">
        <f>IF(Tabla1[[#This Row],[Código_Actividad]]="","",CONCATENATE(Tabla1[[#This Row],[POA]],".",Tabla1[[#This Row],[SRS]],".",Tabla1[[#This Row],[AREA]],".",Tabla1[[#This Row],[TIPO]]))</f>
        <v/>
      </c>
      <c r="C703" s="343" t="str">
        <f>IF(Tabla1[[#This Row],[Código_Actividad]]="","",'Formulario PPGR1'!#REF!)</f>
        <v/>
      </c>
      <c r="D703" s="343" t="str">
        <f>IF(Tabla1[[#This Row],[Código_Actividad]]="","",'Formulario PPGR1'!#REF!)</f>
        <v/>
      </c>
      <c r="E703" s="343" t="str">
        <f>IF(Tabla1[[#This Row],[Código_Actividad]]="","",'Formulario PPGR1'!#REF!)</f>
        <v/>
      </c>
      <c r="F703" s="343" t="str">
        <f>IF(Tabla1[[#This Row],[Código_Actividad]]="","",'Formulario PPGR1'!#REF!)</f>
        <v/>
      </c>
      <c r="G703" s="344"/>
      <c r="H703" s="345" t="str">
        <f>IFERROR(VLOOKUP(Tabla1[[#This Row],[Código_Actividad]],'Formulario PPGR2'!$C$9:$D$1048576,2,FALSE),"")</f>
        <v/>
      </c>
      <c r="I703" s="346" t="str">
        <f>IFERROR(VLOOKUP(Tabla1[[#This Row],[Código_Actividad]],Tabla2[[Código]:[Total de Acciones ]],15,FALSE),"")</f>
        <v/>
      </c>
      <c r="J703" s="347" t="s">
        <v>1916</v>
      </c>
      <c r="K703" s="348" t="s">
        <v>1902</v>
      </c>
      <c r="L703" s="349"/>
      <c r="M703" s="348" t="s">
        <v>1917</v>
      </c>
      <c r="N703" s="352">
        <v>0.7</v>
      </c>
      <c r="O703" s="199">
        <v>84</v>
      </c>
      <c r="P703" s="200">
        <f t="shared" si="13"/>
        <v>58.8</v>
      </c>
      <c r="Q703" s="351" t="s">
        <v>2117</v>
      </c>
      <c r="R703" s="347" t="s">
        <v>925</v>
      </c>
      <c r="S703" s="56"/>
      <c r="T703" s="56"/>
    </row>
    <row r="704" spans="2:20" x14ac:dyDescent="0.25">
      <c r="B704" s="343" t="str">
        <f>IF(Tabla1[[#This Row],[Código_Actividad]]="","",CONCATENATE(Tabla1[[#This Row],[POA]],".",Tabla1[[#This Row],[SRS]],".",Tabla1[[#This Row],[AREA]],".",Tabla1[[#This Row],[TIPO]]))</f>
        <v/>
      </c>
      <c r="C704" s="343" t="str">
        <f>IF(Tabla1[[#This Row],[Código_Actividad]]="","",'Formulario PPGR1'!#REF!)</f>
        <v/>
      </c>
      <c r="D704" s="343" t="str">
        <f>IF(Tabla1[[#This Row],[Código_Actividad]]="","",'Formulario PPGR1'!#REF!)</f>
        <v/>
      </c>
      <c r="E704" s="343" t="str">
        <f>IF(Tabla1[[#This Row],[Código_Actividad]]="","",'Formulario PPGR1'!#REF!)</f>
        <v/>
      </c>
      <c r="F704" s="343" t="str">
        <f>IF(Tabla1[[#This Row],[Código_Actividad]]="","",'Formulario PPGR1'!#REF!)</f>
        <v/>
      </c>
      <c r="G704" s="344"/>
      <c r="H704" s="345" t="str">
        <f>IFERROR(VLOOKUP(Tabla1[[#This Row],[Código_Actividad]],'Formulario PPGR2'!$C$9:$D$1048576,2,FALSE),"")</f>
        <v/>
      </c>
      <c r="I704" s="346" t="str">
        <f>IFERROR(VLOOKUP(Tabla1[[#This Row],[Código_Actividad]],Tabla2[[Código]:[Total de Acciones ]],15,FALSE),"")</f>
        <v/>
      </c>
      <c r="J704" s="347" t="s">
        <v>2083</v>
      </c>
      <c r="K704" s="348" t="s">
        <v>1902</v>
      </c>
      <c r="L704" s="349"/>
      <c r="M704" s="348" t="s">
        <v>592</v>
      </c>
      <c r="N704" s="195">
        <v>7</v>
      </c>
      <c r="O704" s="199">
        <v>15000</v>
      </c>
      <c r="P704" s="200">
        <f t="shared" si="13"/>
        <v>105000</v>
      </c>
      <c r="Q704" s="351" t="s">
        <v>2115</v>
      </c>
      <c r="R704" s="347" t="s">
        <v>925</v>
      </c>
      <c r="S704" s="56"/>
      <c r="T704" s="56"/>
    </row>
    <row r="705" spans="2:20" x14ac:dyDescent="0.25">
      <c r="B705" s="343" t="str">
        <f>IF(Tabla1[[#This Row],[Código_Actividad]]="","",CONCATENATE(Tabla1[[#This Row],[POA]],".",Tabla1[[#This Row],[SRS]],".",Tabla1[[#This Row],[AREA]],".",Tabla1[[#This Row],[TIPO]]))</f>
        <v/>
      </c>
      <c r="C705" s="343" t="str">
        <f>IF(Tabla1[[#This Row],[Código_Actividad]]="","",'Formulario PPGR1'!#REF!)</f>
        <v/>
      </c>
      <c r="D705" s="343" t="str">
        <f>IF(Tabla1[[#This Row],[Código_Actividad]]="","",'Formulario PPGR1'!#REF!)</f>
        <v/>
      </c>
      <c r="E705" s="343" t="str">
        <f>IF(Tabla1[[#This Row],[Código_Actividad]]="","",'Formulario PPGR1'!#REF!)</f>
        <v/>
      </c>
      <c r="F705" s="343" t="str">
        <f>IF(Tabla1[[#This Row],[Código_Actividad]]="","",'Formulario PPGR1'!#REF!)</f>
        <v/>
      </c>
      <c r="G705" s="344"/>
      <c r="H705" s="345" t="str">
        <f>IFERROR(VLOOKUP(Tabla1[[#This Row],[Código_Actividad]],'Formulario PPGR2'!$C$9:$D$1048576,2,FALSE),"")</f>
        <v/>
      </c>
      <c r="I705" s="346" t="str">
        <f>IFERROR(VLOOKUP(Tabla1[[#This Row],[Código_Actividad]],Tabla2[[Código]:[Total de Acciones ]],15,FALSE),"")</f>
        <v/>
      </c>
      <c r="J705" s="347" t="s">
        <v>1918</v>
      </c>
      <c r="K705" s="348" t="s">
        <v>1902</v>
      </c>
      <c r="L705" s="349"/>
      <c r="M705" s="348" t="s">
        <v>1917</v>
      </c>
      <c r="N705" s="195">
        <v>1</v>
      </c>
      <c r="O705" s="199">
        <v>250</v>
      </c>
      <c r="P705" s="200">
        <f t="shared" si="13"/>
        <v>250</v>
      </c>
      <c r="Q705" s="351" t="s">
        <v>2114</v>
      </c>
      <c r="R705" s="347" t="s">
        <v>923</v>
      </c>
      <c r="S705" s="56"/>
      <c r="T705" s="56"/>
    </row>
    <row r="706" spans="2:20" x14ac:dyDescent="0.25">
      <c r="B706" s="343" t="str">
        <f>IF(Tabla1[[#This Row],[Código_Actividad]]="","",CONCATENATE(Tabla1[[#This Row],[POA]],".",Tabla1[[#This Row],[SRS]],".",Tabla1[[#This Row],[AREA]],".",Tabla1[[#This Row],[TIPO]]))</f>
        <v/>
      </c>
      <c r="C706" s="343" t="str">
        <f>IF(Tabla1[[#This Row],[Código_Actividad]]="","",'Formulario PPGR1'!#REF!)</f>
        <v/>
      </c>
      <c r="D706" s="343" t="str">
        <f>IF(Tabla1[[#This Row],[Código_Actividad]]="","",'Formulario PPGR1'!#REF!)</f>
        <v/>
      </c>
      <c r="E706" s="343" t="str">
        <f>IF(Tabla1[[#This Row],[Código_Actividad]]="","",'Formulario PPGR1'!#REF!)</f>
        <v/>
      </c>
      <c r="F706" s="343" t="str">
        <f>IF(Tabla1[[#This Row],[Código_Actividad]]="","",'Formulario PPGR1'!#REF!)</f>
        <v/>
      </c>
      <c r="G706" s="344"/>
      <c r="H706" s="345" t="str">
        <f>IFERROR(VLOOKUP(Tabla1[[#This Row],[Código_Actividad]],'Formulario PPGR2'!$C$9:$D$1048576,2,FALSE),"")</f>
        <v/>
      </c>
      <c r="I706" s="346" t="str">
        <f>IFERROR(VLOOKUP(Tabla1[[#This Row],[Código_Actividad]],Tabla2[[Código]:[Total de Acciones ]],15,FALSE),"")</f>
        <v/>
      </c>
      <c r="J706" s="347"/>
      <c r="K706" s="348" t="str">
        <f>IFERROR(VLOOKUP($J706,LSIns!$B$5:$C$45,2,FALSE),"")</f>
        <v/>
      </c>
      <c r="L706" s="349"/>
      <c r="M706" s="348" t="str">
        <f>IFERROR(VLOOKUP($L706,#REF!,2,FALSE),"")</f>
        <v/>
      </c>
      <c r="N706" s="352"/>
      <c r="O706" s="199"/>
      <c r="P706" s="200">
        <f t="shared" si="13"/>
        <v>0</v>
      </c>
      <c r="Q706" s="351"/>
      <c r="R706" s="347"/>
      <c r="S706" s="56"/>
      <c r="T706" s="56"/>
    </row>
    <row r="707" spans="2:20" x14ac:dyDescent="0.25">
      <c r="B707" s="343" t="str">
        <f>IF(Tabla1[[#This Row],[Código_Actividad]]="","",CONCATENATE(Tabla1[[#This Row],[POA]],".",Tabla1[[#This Row],[SRS]],".",Tabla1[[#This Row],[AREA]],".",Tabla1[[#This Row],[TIPO]]))</f>
        <v/>
      </c>
      <c r="C707" s="343" t="str">
        <f>IF(Tabla1[[#This Row],[Código_Actividad]]="","",'Formulario PPGR1'!#REF!)</f>
        <v/>
      </c>
      <c r="D707" s="343" t="str">
        <f>IF(Tabla1[[#This Row],[Código_Actividad]]="","",'Formulario PPGR1'!#REF!)</f>
        <v/>
      </c>
      <c r="E707" s="343" t="str">
        <f>IF(Tabla1[[#This Row],[Código_Actividad]]="","",'Formulario PPGR1'!#REF!)</f>
        <v/>
      </c>
      <c r="F707" s="343" t="str">
        <f>IF(Tabla1[[#This Row],[Código_Actividad]]="","",'Formulario PPGR1'!#REF!)</f>
        <v/>
      </c>
      <c r="G707" s="344"/>
      <c r="H707" s="345" t="str">
        <f>IFERROR(VLOOKUP(Tabla1[[#This Row],[Código_Actividad]],'Formulario PPGR2'!$C$9:$D$1048576,2,FALSE),"")</f>
        <v/>
      </c>
      <c r="I707" s="346" t="str">
        <f>IFERROR(VLOOKUP(Tabla1[[#This Row],[Código_Actividad]],Tabla2[[Código]:[Total de Acciones ]],15,FALSE),"")</f>
        <v/>
      </c>
      <c r="J707" s="347"/>
      <c r="K707" s="348" t="str">
        <f>IFERROR(VLOOKUP($J707,LSIns!$B$5:$C$45,2,FALSE),"")</f>
        <v/>
      </c>
      <c r="L707" s="349"/>
      <c r="M707" s="348" t="str">
        <f>IFERROR(VLOOKUP($L707,#REF!,2,FALSE),"")</f>
        <v/>
      </c>
      <c r="N707" s="352"/>
      <c r="O707" s="199"/>
      <c r="P707" s="200">
        <f t="shared" si="13"/>
        <v>0</v>
      </c>
      <c r="Q707" s="351"/>
      <c r="R707" s="347"/>
      <c r="S707" s="56"/>
      <c r="T707" s="56"/>
    </row>
    <row r="708" spans="2:20" x14ac:dyDescent="0.25">
      <c r="B708" s="343" t="e">
        <f>IF(Tabla1[[#This Row],[Código_Actividad]]="","",CONCATENATE(Tabla1[[#This Row],[POA]],".",Tabla1[[#This Row],[SRS]],".",Tabla1[[#This Row],[AREA]],".",Tabla1[[#This Row],[TIPO]]))</f>
        <v>#REF!</v>
      </c>
      <c r="C708" s="343" t="e">
        <f>IF(Tabla1[[#This Row],[Código_Actividad]]="","",'Formulario PPGR1'!#REF!)</f>
        <v>#REF!</v>
      </c>
      <c r="D708" s="343" t="e">
        <f>IF(Tabla1[[#This Row],[Código_Actividad]]="","",'Formulario PPGR1'!#REF!)</f>
        <v>#REF!</v>
      </c>
      <c r="E708" s="343" t="e">
        <f>IF(Tabla1[[#This Row],[Código_Actividad]]="","",'Formulario PPGR1'!#REF!)</f>
        <v>#REF!</v>
      </c>
      <c r="F708" s="343" t="e">
        <f>IF(Tabla1[[#This Row],[Código_Actividad]]="","",'Formulario PPGR1'!#REF!)</f>
        <v>#REF!</v>
      </c>
      <c r="G708" s="344" t="s">
        <v>1509</v>
      </c>
      <c r="H708" s="345" t="str">
        <f>IFERROR(VLOOKUP(Tabla1[[#This Row],[Código_Actividad]],'Formulario PPGR2'!$C$9:$D$1048576,2,FALSE),"")</f>
        <v>Seguimiento al componente Acuerdos de Desempeño.</v>
      </c>
      <c r="I708" s="346">
        <f>IFERROR(VLOOKUP(Tabla1[[#This Row],[Código_Actividad]],Tabla2[[Código]:[Total de Acciones ]],15,FALSE),"")</f>
        <v>1</v>
      </c>
      <c r="J708" s="347" t="s">
        <v>2085</v>
      </c>
      <c r="K708" s="348"/>
      <c r="L708" s="349"/>
      <c r="M708" s="348" t="s">
        <v>1914</v>
      </c>
      <c r="N708" s="195">
        <v>1</v>
      </c>
      <c r="O708" s="199">
        <v>25000</v>
      </c>
      <c r="P708" s="200">
        <f t="shared" si="13"/>
        <v>25000</v>
      </c>
      <c r="Q708" s="351" t="s">
        <v>2115</v>
      </c>
      <c r="R708" s="347" t="s">
        <v>925</v>
      </c>
      <c r="S708" s="56"/>
      <c r="T708" s="56"/>
    </row>
    <row r="709" spans="2:20" x14ac:dyDescent="0.25">
      <c r="B709" s="343" t="str">
        <f>IF(Tabla1[[#This Row],[Código_Actividad]]="","",CONCATENATE(Tabla1[[#This Row],[POA]],".",Tabla1[[#This Row],[SRS]],".",Tabla1[[#This Row],[AREA]],".",Tabla1[[#This Row],[TIPO]]))</f>
        <v/>
      </c>
      <c r="C709" s="343" t="str">
        <f>IF(Tabla1[[#This Row],[Código_Actividad]]="","",'Formulario PPGR1'!#REF!)</f>
        <v/>
      </c>
      <c r="D709" s="343" t="str">
        <f>IF(Tabla1[[#This Row],[Código_Actividad]]="","",'Formulario PPGR1'!#REF!)</f>
        <v/>
      </c>
      <c r="E709" s="343" t="str">
        <f>IF(Tabla1[[#This Row],[Código_Actividad]]="","",'Formulario PPGR1'!#REF!)</f>
        <v/>
      </c>
      <c r="F709" s="343" t="str">
        <f>IF(Tabla1[[#This Row],[Código_Actividad]]="","",'Formulario PPGR1'!#REF!)</f>
        <v/>
      </c>
      <c r="G709" s="344"/>
      <c r="H709" s="345" t="str">
        <f>IFERROR(VLOOKUP(Tabla1[[#This Row],[Código_Actividad]],'Formulario PPGR2'!$C$9:$D$1048576,2,FALSE),"")</f>
        <v/>
      </c>
      <c r="I709" s="346" t="str">
        <f>IFERROR(VLOOKUP(Tabla1[[#This Row],[Código_Actividad]],Tabla2[[Código]:[Total de Acciones ]],15,FALSE),"")</f>
        <v/>
      </c>
      <c r="J709" s="347" t="s">
        <v>2086</v>
      </c>
      <c r="K709" s="348"/>
      <c r="L709" s="349"/>
      <c r="M709" s="348" t="s">
        <v>1914</v>
      </c>
      <c r="N709" s="195">
        <v>1</v>
      </c>
      <c r="O709" s="199">
        <v>30</v>
      </c>
      <c r="P709" s="200">
        <f t="shared" si="13"/>
        <v>30</v>
      </c>
      <c r="Q709" s="351"/>
      <c r="R709" s="347"/>
      <c r="S709" s="56"/>
      <c r="T709" s="56"/>
    </row>
    <row r="710" spans="2:20" x14ac:dyDescent="0.25">
      <c r="B710" s="343" t="str">
        <f>IF(Tabla1[[#This Row],[Código_Actividad]]="","",CONCATENATE(Tabla1[[#This Row],[POA]],".",Tabla1[[#This Row],[SRS]],".",Tabla1[[#This Row],[AREA]],".",Tabla1[[#This Row],[TIPO]]))</f>
        <v/>
      </c>
      <c r="C710" s="343" t="str">
        <f>IF(Tabla1[[#This Row],[Código_Actividad]]="","",'Formulario PPGR1'!#REF!)</f>
        <v/>
      </c>
      <c r="D710" s="343" t="str">
        <f>IF(Tabla1[[#This Row],[Código_Actividad]]="","",'Formulario PPGR1'!#REF!)</f>
        <v/>
      </c>
      <c r="E710" s="343" t="str">
        <f>IF(Tabla1[[#This Row],[Código_Actividad]]="","",'Formulario PPGR1'!#REF!)</f>
        <v/>
      </c>
      <c r="F710" s="343" t="str">
        <f>IF(Tabla1[[#This Row],[Código_Actividad]]="","",'Formulario PPGR1'!#REF!)</f>
        <v/>
      </c>
      <c r="G710" s="344"/>
      <c r="H710" s="345" t="str">
        <f>IFERROR(VLOOKUP(Tabla1[[#This Row],[Código_Actividad]],'Formulario PPGR2'!$C$9:$D$1048576,2,FALSE),"")</f>
        <v/>
      </c>
      <c r="I710" s="346" t="str">
        <f>IFERROR(VLOOKUP(Tabla1[[#This Row],[Código_Actividad]],Tabla2[[Código]:[Total de Acciones ]],15,FALSE),"")</f>
        <v/>
      </c>
      <c r="J710" s="347" t="s">
        <v>2087</v>
      </c>
      <c r="K710" s="348"/>
      <c r="L710" s="349"/>
      <c r="M710" s="348" t="s">
        <v>1914</v>
      </c>
      <c r="N710" s="195">
        <v>1</v>
      </c>
      <c r="O710" s="199">
        <v>500</v>
      </c>
      <c r="P710" s="200">
        <f t="shared" si="13"/>
        <v>500</v>
      </c>
      <c r="Q710" s="351" t="s">
        <v>2114</v>
      </c>
      <c r="R710" s="347" t="s">
        <v>925</v>
      </c>
      <c r="S710" s="56"/>
      <c r="T710" s="56"/>
    </row>
    <row r="711" spans="2:20" x14ac:dyDescent="0.25">
      <c r="B711" s="343" t="str">
        <f>IF(Tabla1[[#This Row],[Código_Actividad]]="","",CONCATENATE(Tabla1[[#This Row],[POA]],".",Tabla1[[#This Row],[SRS]],".",Tabla1[[#This Row],[AREA]],".",Tabla1[[#This Row],[TIPO]]))</f>
        <v/>
      </c>
      <c r="C711" s="343" t="str">
        <f>IF(Tabla1[[#This Row],[Código_Actividad]]="","",'Formulario PPGR1'!#REF!)</f>
        <v/>
      </c>
      <c r="D711" s="343" t="str">
        <f>IF(Tabla1[[#This Row],[Código_Actividad]]="","",'Formulario PPGR1'!#REF!)</f>
        <v/>
      </c>
      <c r="E711" s="343" t="str">
        <f>IF(Tabla1[[#This Row],[Código_Actividad]]="","",'Formulario PPGR1'!#REF!)</f>
        <v/>
      </c>
      <c r="F711" s="343" t="str">
        <f>IF(Tabla1[[#This Row],[Código_Actividad]]="","",'Formulario PPGR1'!#REF!)</f>
        <v/>
      </c>
      <c r="G711" s="344"/>
      <c r="H711" s="345" t="str">
        <f>IFERROR(VLOOKUP(Tabla1[[#This Row],[Código_Actividad]],'Formulario PPGR2'!$C$9:$D$1048576,2,FALSE),"")</f>
        <v/>
      </c>
      <c r="I711" s="346" t="str">
        <f>IFERROR(VLOOKUP(Tabla1[[#This Row],[Código_Actividad]],Tabla2[[Código]:[Total de Acciones ]],15,FALSE),"")</f>
        <v/>
      </c>
      <c r="J711" s="347" t="s">
        <v>2088</v>
      </c>
      <c r="K711" s="348"/>
      <c r="L711" s="349"/>
      <c r="M711" s="348" t="s">
        <v>1917</v>
      </c>
      <c r="N711" s="195">
        <v>1</v>
      </c>
      <c r="O711" s="199">
        <v>84</v>
      </c>
      <c r="P711" s="200">
        <f t="shared" si="13"/>
        <v>84</v>
      </c>
      <c r="Q711" s="351" t="s">
        <v>2117</v>
      </c>
      <c r="R711" s="347" t="s">
        <v>925</v>
      </c>
      <c r="S711" s="56"/>
      <c r="T711" s="56"/>
    </row>
    <row r="712" spans="2:20" x14ac:dyDescent="0.25">
      <c r="B712" s="343" t="str">
        <f>IF(Tabla1[[#This Row],[Código_Actividad]]="","",CONCATENATE(Tabla1[[#This Row],[POA]],".",Tabla1[[#This Row],[SRS]],".",Tabla1[[#This Row],[AREA]],".",Tabla1[[#This Row],[TIPO]]))</f>
        <v/>
      </c>
      <c r="C712" s="343" t="str">
        <f>IF(Tabla1[[#This Row],[Código_Actividad]]="","",'Formulario PPGR1'!#REF!)</f>
        <v/>
      </c>
      <c r="D712" s="343" t="str">
        <f>IF(Tabla1[[#This Row],[Código_Actividad]]="","",'Formulario PPGR1'!#REF!)</f>
        <v/>
      </c>
      <c r="E712" s="343" t="str">
        <f>IF(Tabla1[[#This Row],[Código_Actividad]]="","",'Formulario PPGR1'!#REF!)</f>
        <v/>
      </c>
      <c r="F712" s="343" t="str">
        <f>IF(Tabla1[[#This Row],[Código_Actividad]]="","",'Formulario PPGR1'!#REF!)</f>
        <v/>
      </c>
      <c r="G712" s="344"/>
      <c r="H712" s="345" t="str">
        <f>IFERROR(VLOOKUP(Tabla1[[#This Row],[Código_Actividad]],'Formulario PPGR2'!$C$9:$D$1048576,2,FALSE),"")</f>
        <v/>
      </c>
      <c r="I712" s="346" t="str">
        <f>IFERROR(VLOOKUP(Tabla1[[#This Row],[Código_Actividad]],Tabla2[[Código]:[Total de Acciones ]],15,FALSE),"")</f>
        <v/>
      </c>
      <c r="J712" s="347"/>
      <c r="K712" s="348" t="str">
        <f>IFERROR(VLOOKUP($J712,LSIns!$B$5:$C$45,2,FALSE),"")</f>
        <v/>
      </c>
      <c r="L712" s="349"/>
      <c r="M712" s="348" t="str">
        <f>IFERROR(VLOOKUP($L712,#REF!,2,FALSE),"")</f>
        <v/>
      </c>
      <c r="N712" s="352"/>
      <c r="O712" s="199"/>
      <c r="P712" s="200">
        <f t="shared" si="13"/>
        <v>0</v>
      </c>
      <c r="Q712" s="351"/>
      <c r="R712" s="347"/>
      <c r="S712" s="56"/>
      <c r="T712" s="56"/>
    </row>
    <row r="713" spans="2:20" x14ac:dyDescent="0.25">
      <c r="B713" s="343" t="str">
        <f>IF(Tabla1[[#This Row],[Código_Actividad]]="","",CONCATENATE(Tabla1[[#This Row],[POA]],".",Tabla1[[#This Row],[SRS]],".",Tabla1[[#This Row],[AREA]],".",Tabla1[[#This Row],[TIPO]]))</f>
        <v/>
      </c>
      <c r="C713" s="343" t="str">
        <f>IF(Tabla1[[#This Row],[Código_Actividad]]="","",'Formulario PPGR1'!#REF!)</f>
        <v/>
      </c>
      <c r="D713" s="343" t="str">
        <f>IF(Tabla1[[#This Row],[Código_Actividad]]="","",'Formulario PPGR1'!#REF!)</f>
        <v/>
      </c>
      <c r="E713" s="343" t="str">
        <f>IF(Tabla1[[#This Row],[Código_Actividad]]="","",'Formulario PPGR1'!#REF!)</f>
        <v/>
      </c>
      <c r="F713" s="343" t="str">
        <f>IF(Tabla1[[#This Row],[Código_Actividad]]="","",'Formulario PPGR1'!#REF!)</f>
        <v/>
      </c>
      <c r="G713" s="344"/>
      <c r="H713" s="345" t="str">
        <f>IFERROR(VLOOKUP(Tabla1[[#This Row],[Código_Actividad]],'Formulario PPGR2'!$C$9:$D$1048576,2,FALSE),"")</f>
        <v/>
      </c>
      <c r="I713" s="346" t="str">
        <f>IFERROR(VLOOKUP(Tabla1[[#This Row],[Código_Actividad]],Tabla2[[Código]:[Total de Acciones ]],15,FALSE),"")</f>
        <v/>
      </c>
      <c r="J713" s="347"/>
      <c r="K713" s="348" t="str">
        <f>IFERROR(VLOOKUP($J713,LSIns!$B$5:$C$45,2,FALSE),"")</f>
        <v/>
      </c>
      <c r="L713" s="349"/>
      <c r="M713" s="348" t="str">
        <f>IFERROR(VLOOKUP($L713,#REF!,2,FALSE),"")</f>
        <v/>
      </c>
      <c r="N713" s="352"/>
      <c r="O713" s="199"/>
      <c r="P713" s="200">
        <f t="shared" si="13"/>
        <v>0</v>
      </c>
      <c r="Q713" s="351"/>
      <c r="R713" s="347"/>
      <c r="S713" s="56"/>
      <c r="T713" s="56"/>
    </row>
    <row r="714" spans="2:20" x14ac:dyDescent="0.25">
      <c r="B714" s="343" t="e">
        <f>IF(Tabla1[[#This Row],[Código_Actividad]]="","",CONCATENATE(Tabla1[[#This Row],[POA]],".",Tabla1[[#This Row],[SRS]],".",Tabla1[[#This Row],[AREA]],".",Tabla1[[#This Row],[TIPO]]))</f>
        <v>#REF!</v>
      </c>
      <c r="C714" s="343" t="e">
        <f>IF(Tabla1[[#This Row],[Código_Actividad]]="","",'Formulario PPGR1'!#REF!)</f>
        <v>#REF!</v>
      </c>
      <c r="D714" s="343" t="e">
        <f>IF(Tabla1[[#This Row],[Código_Actividad]]="","",'Formulario PPGR1'!#REF!)</f>
        <v>#REF!</v>
      </c>
      <c r="E714" s="343" t="e">
        <f>IF(Tabla1[[#This Row],[Código_Actividad]]="","",'Formulario PPGR1'!#REF!)</f>
        <v>#REF!</v>
      </c>
      <c r="F714" s="343" t="e">
        <f>IF(Tabla1[[#This Row],[Código_Actividad]]="","",'Formulario PPGR1'!#REF!)</f>
        <v>#REF!</v>
      </c>
      <c r="G714" s="344" t="s">
        <v>1510</v>
      </c>
      <c r="H714" s="345" t="str">
        <f>IFERROR(VLOOKUP(Tabla1[[#This Row],[Código_Actividad]],'Formulario PPGR2'!$C$9:$D$1048576,2,FALSE),"")</f>
        <v>Readecuación de Infraestructura Tecnológica del SRS</v>
      </c>
      <c r="I714" s="346">
        <f>IFERROR(VLOOKUP(Tabla1[[#This Row],[Código_Actividad]],Tabla2[[Código]:[Total de Acciones ]],15,FALSE),"")</f>
        <v>4</v>
      </c>
      <c r="J714" s="347" t="s">
        <v>2089</v>
      </c>
      <c r="K714" s="348" t="str">
        <f>IFERROR(VLOOKUP($J714,LSIns!$B$5:$C$45,2,FALSE),"")</f>
        <v/>
      </c>
      <c r="L714" s="349"/>
      <c r="M714" s="348" t="s">
        <v>1914</v>
      </c>
      <c r="N714" s="195">
        <v>12</v>
      </c>
      <c r="O714" s="199">
        <v>5000</v>
      </c>
      <c r="P714" s="200">
        <f t="shared" ref="P714:P777" si="14">+N714*O714</f>
        <v>60000</v>
      </c>
      <c r="Q714" s="351"/>
      <c r="R714" s="347"/>
      <c r="S714" s="56"/>
      <c r="T714" s="56"/>
    </row>
    <row r="715" spans="2:20" x14ac:dyDescent="0.25">
      <c r="B715" s="343" t="str">
        <f>IF(Tabla1[[#This Row],[Código_Actividad]]="","",CONCATENATE(Tabla1[[#This Row],[POA]],".",Tabla1[[#This Row],[SRS]],".",Tabla1[[#This Row],[AREA]],".",Tabla1[[#This Row],[TIPO]]))</f>
        <v/>
      </c>
      <c r="C715" s="343" t="str">
        <f>IF(Tabla1[[#This Row],[Código_Actividad]]="","",'Formulario PPGR1'!#REF!)</f>
        <v/>
      </c>
      <c r="D715" s="343" t="str">
        <f>IF(Tabla1[[#This Row],[Código_Actividad]]="","",'Formulario PPGR1'!#REF!)</f>
        <v/>
      </c>
      <c r="E715" s="343" t="str">
        <f>IF(Tabla1[[#This Row],[Código_Actividad]]="","",'Formulario PPGR1'!#REF!)</f>
        <v/>
      </c>
      <c r="F715" s="343" t="str">
        <f>IF(Tabla1[[#This Row],[Código_Actividad]]="","",'Formulario PPGR1'!#REF!)</f>
        <v/>
      </c>
      <c r="G715" s="344"/>
      <c r="H715" s="345" t="str">
        <f>IFERROR(VLOOKUP(Tabla1[[#This Row],[Código_Actividad]],'Formulario PPGR2'!$C$9:$D$1048576,2,FALSE),"")</f>
        <v/>
      </c>
      <c r="I715" s="346" t="str">
        <f>IFERROR(VLOOKUP(Tabla1[[#This Row],[Código_Actividad]],Tabla2[[Código]:[Total de Acciones ]],15,FALSE),"")</f>
        <v/>
      </c>
      <c r="J715" s="347" t="s">
        <v>2090</v>
      </c>
      <c r="K715" s="348" t="str">
        <f>IFERROR(VLOOKUP($J715,LSIns!$B$5:$C$45,2,FALSE),"")</f>
        <v/>
      </c>
      <c r="L715" s="349"/>
      <c r="M715" s="348" t="s">
        <v>1914</v>
      </c>
      <c r="N715" s="195">
        <v>4</v>
      </c>
      <c r="O715" s="199">
        <v>1500</v>
      </c>
      <c r="P715" s="200">
        <f t="shared" si="14"/>
        <v>6000</v>
      </c>
      <c r="Q715" s="351"/>
      <c r="R715" s="347"/>
      <c r="S715" s="56"/>
      <c r="T715" s="56"/>
    </row>
    <row r="716" spans="2:20" x14ac:dyDescent="0.25">
      <c r="B716" s="343" t="str">
        <f>IF(Tabla1[[#This Row],[Código_Actividad]]="","",CONCATENATE(Tabla1[[#This Row],[POA]],".",Tabla1[[#This Row],[SRS]],".",Tabla1[[#This Row],[AREA]],".",Tabla1[[#This Row],[TIPO]]))</f>
        <v/>
      </c>
      <c r="C716" s="343" t="str">
        <f>IF(Tabla1[[#This Row],[Código_Actividad]]="","",'Formulario PPGR1'!#REF!)</f>
        <v/>
      </c>
      <c r="D716" s="343" t="str">
        <f>IF(Tabla1[[#This Row],[Código_Actividad]]="","",'Formulario PPGR1'!#REF!)</f>
        <v/>
      </c>
      <c r="E716" s="343" t="str">
        <f>IF(Tabla1[[#This Row],[Código_Actividad]]="","",'Formulario PPGR1'!#REF!)</f>
        <v/>
      </c>
      <c r="F716" s="343" t="str">
        <f>IF(Tabla1[[#This Row],[Código_Actividad]]="","",'Formulario PPGR1'!#REF!)</f>
        <v/>
      </c>
      <c r="G716" s="344"/>
      <c r="H716" s="345" t="str">
        <f>IFERROR(VLOOKUP(Tabla1[[#This Row],[Código_Actividad]],'Formulario PPGR2'!$C$9:$D$1048576,2,FALSE),"")</f>
        <v/>
      </c>
      <c r="I716" s="346" t="str">
        <f>IFERROR(VLOOKUP(Tabla1[[#This Row],[Código_Actividad]],Tabla2[[Código]:[Total de Acciones ]],15,FALSE),"")</f>
        <v/>
      </c>
      <c r="J716" s="347" t="s">
        <v>2091</v>
      </c>
      <c r="K716" s="348" t="str">
        <f>IFERROR(VLOOKUP($J716,LSIns!$B$5:$C$45,2,FALSE),"")</f>
        <v/>
      </c>
      <c r="L716" s="349"/>
      <c r="M716" s="348" t="s">
        <v>1914</v>
      </c>
      <c r="N716" s="195">
        <v>15</v>
      </c>
      <c r="O716" s="199">
        <v>185</v>
      </c>
      <c r="P716" s="200">
        <f t="shared" si="14"/>
        <v>2775</v>
      </c>
      <c r="Q716" s="351"/>
      <c r="R716" s="347"/>
      <c r="S716" s="56"/>
      <c r="T716" s="56"/>
    </row>
    <row r="717" spans="2:20" x14ac:dyDescent="0.25">
      <c r="B717" s="343" t="str">
        <f>IF(Tabla1[[#This Row],[Código_Actividad]]="","",CONCATENATE(Tabla1[[#This Row],[POA]],".",Tabla1[[#This Row],[SRS]],".",Tabla1[[#This Row],[AREA]],".",Tabla1[[#This Row],[TIPO]]))</f>
        <v/>
      </c>
      <c r="C717" s="343" t="str">
        <f>IF(Tabla1[[#This Row],[Código_Actividad]]="","",'Formulario PPGR1'!#REF!)</f>
        <v/>
      </c>
      <c r="D717" s="343" t="str">
        <f>IF(Tabla1[[#This Row],[Código_Actividad]]="","",'Formulario PPGR1'!#REF!)</f>
        <v/>
      </c>
      <c r="E717" s="343" t="str">
        <f>IF(Tabla1[[#This Row],[Código_Actividad]]="","",'Formulario PPGR1'!#REF!)</f>
        <v/>
      </c>
      <c r="F717" s="343" t="str">
        <f>IF(Tabla1[[#This Row],[Código_Actividad]]="","",'Formulario PPGR1'!#REF!)</f>
        <v/>
      </c>
      <c r="G717" s="344"/>
      <c r="H717" s="345" t="str">
        <f>IFERROR(VLOOKUP(Tabla1[[#This Row],[Código_Actividad]],'Formulario PPGR2'!$C$9:$D$1048576,2,FALSE),"")</f>
        <v/>
      </c>
      <c r="I717" s="346" t="str">
        <f>IFERROR(VLOOKUP(Tabla1[[#This Row],[Código_Actividad]],Tabla2[[Código]:[Total de Acciones ]],15,FALSE),"")</f>
        <v/>
      </c>
      <c r="J717" s="347" t="s">
        <v>2092</v>
      </c>
      <c r="K717" s="348" t="str">
        <f>IFERROR(VLOOKUP($J717,LSIns!$B$5:$C$45,2,FALSE),"")</f>
        <v/>
      </c>
      <c r="L717" s="349"/>
      <c r="M717" s="348" t="s">
        <v>1914</v>
      </c>
      <c r="N717" s="195">
        <v>10</v>
      </c>
      <c r="O717" s="199">
        <v>2800</v>
      </c>
      <c r="P717" s="200">
        <f t="shared" si="14"/>
        <v>28000</v>
      </c>
      <c r="Q717" s="351"/>
      <c r="R717" s="347"/>
      <c r="S717" s="56"/>
      <c r="T717" s="56"/>
    </row>
    <row r="718" spans="2:20" x14ac:dyDescent="0.25">
      <c r="B718" s="343" t="str">
        <f>IF(Tabla1[[#This Row],[Código_Actividad]]="","",CONCATENATE(Tabla1[[#This Row],[POA]],".",Tabla1[[#This Row],[SRS]],".",Tabla1[[#This Row],[AREA]],".",Tabla1[[#This Row],[TIPO]]))</f>
        <v/>
      </c>
      <c r="C718" s="343" t="str">
        <f>IF(Tabla1[[#This Row],[Código_Actividad]]="","",'Formulario PPGR1'!#REF!)</f>
        <v/>
      </c>
      <c r="D718" s="343" t="str">
        <f>IF(Tabla1[[#This Row],[Código_Actividad]]="","",'Formulario PPGR1'!#REF!)</f>
        <v/>
      </c>
      <c r="E718" s="343" t="str">
        <f>IF(Tabla1[[#This Row],[Código_Actividad]]="","",'Formulario PPGR1'!#REF!)</f>
        <v/>
      </c>
      <c r="F718" s="343" t="str">
        <f>IF(Tabla1[[#This Row],[Código_Actividad]]="","",'Formulario PPGR1'!#REF!)</f>
        <v/>
      </c>
      <c r="G718" s="344"/>
      <c r="H718" s="345" t="str">
        <f>IFERROR(VLOOKUP(Tabla1[[#This Row],[Código_Actividad]],'Formulario PPGR2'!$C$9:$D$1048576,2,FALSE),"")</f>
        <v/>
      </c>
      <c r="I718" s="346" t="str">
        <f>IFERROR(VLOOKUP(Tabla1[[#This Row],[Código_Actividad]],Tabla2[[Código]:[Total de Acciones ]],15,FALSE),"")</f>
        <v/>
      </c>
      <c r="J718" s="347" t="s">
        <v>2093</v>
      </c>
      <c r="K718" s="348" t="str">
        <f>IFERROR(VLOOKUP($J718,LSIns!$B$5:$C$45,2,FALSE),"")</f>
        <v/>
      </c>
      <c r="L718" s="349"/>
      <c r="M718" s="348" t="s">
        <v>1914</v>
      </c>
      <c r="N718" s="195">
        <v>10</v>
      </c>
      <c r="O718" s="199">
        <v>1800</v>
      </c>
      <c r="P718" s="200">
        <f t="shared" si="14"/>
        <v>18000</v>
      </c>
      <c r="Q718" s="351"/>
      <c r="R718" s="347"/>
      <c r="S718" s="56"/>
      <c r="T718" s="56"/>
    </row>
    <row r="719" spans="2:20" x14ac:dyDescent="0.25">
      <c r="B719" s="343" t="str">
        <f>IF(Tabla1[[#This Row],[Código_Actividad]]="","",CONCATENATE(Tabla1[[#This Row],[POA]],".",Tabla1[[#This Row],[SRS]],".",Tabla1[[#This Row],[AREA]],".",Tabla1[[#This Row],[TIPO]]))</f>
        <v/>
      </c>
      <c r="C719" s="343" t="str">
        <f>IF(Tabla1[[#This Row],[Código_Actividad]]="","",'Formulario PPGR1'!#REF!)</f>
        <v/>
      </c>
      <c r="D719" s="343" t="str">
        <f>IF(Tabla1[[#This Row],[Código_Actividad]]="","",'Formulario PPGR1'!#REF!)</f>
        <v/>
      </c>
      <c r="E719" s="343" t="str">
        <f>IF(Tabla1[[#This Row],[Código_Actividad]]="","",'Formulario PPGR1'!#REF!)</f>
        <v/>
      </c>
      <c r="F719" s="343" t="str">
        <f>IF(Tabla1[[#This Row],[Código_Actividad]]="","",'Formulario PPGR1'!#REF!)</f>
        <v/>
      </c>
      <c r="G719" s="344"/>
      <c r="H719" s="345" t="str">
        <f>IFERROR(VLOOKUP(Tabla1[[#This Row],[Código_Actividad]],'Formulario PPGR2'!$C$9:$D$1048576,2,FALSE),"")</f>
        <v/>
      </c>
      <c r="I719" s="346" t="str">
        <f>IFERROR(VLOOKUP(Tabla1[[#This Row],[Código_Actividad]],Tabla2[[Código]:[Total de Acciones ]],15,FALSE),"")</f>
        <v/>
      </c>
      <c r="J719" s="347" t="s">
        <v>2094</v>
      </c>
      <c r="K719" s="348" t="str">
        <f>IFERROR(VLOOKUP($J719,LSIns!$B$5:$C$45,2,FALSE),"")</f>
        <v/>
      </c>
      <c r="L719" s="349"/>
      <c r="M719" s="348" t="s">
        <v>1914</v>
      </c>
      <c r="N719" s="195">
        <v>100</v>
      </c>
      <c r="O719" s="199">
        <v>50</v>
      </c>
      <c r="P719" s="200">
        <f t="shared" si="14"/>
        <v>5000</v>
      </c>
      <c r="Q719" s="351"/>
      <c r="R719" s="347"/>
      <c r="S719" s="56"/>
      <c r="T719" s="56"/>
    </row>
    <row r="720" spans="2:20" x14ac:dyDescent="0.25">
      <c r="B720" s="343" t="str">
        <f>IF(Tabla1[[#This Row],[Código_Actividad]]="","",CONCATENATE(Tabla1[[#This Row],[POA]],".",Tabla1[[#This Row],[SRS]],".",Tabla1[[#This Row],[AREA]],".",Tabla1[[#This Row],[TIPO]]))</f>
        <v/>
      </c>
      <c r="C720" s="343" t="str">
        <f>IF(Tabla1[[#This Row],[Código_Actividad]]="","",'Formulario PPGR1'!#REF!)</f>
        <v/>
      </c>
      <c r="D720" s="343" t="str">
        <f>IF(Tabla1[[#This Row],[Código_Actividad]]="","",'Formulario PPGR1'!#REF!)</f>
        <v/>
      </c>
      <c r="E720" s="343" t="str">
        <f>IF(Tabla1[[#This Row],[Código_Actividad]]="","",'Formulario PPGR1'!#REF!)</f>
        <v/>
      </c>
      <c r="F720" s="343" t="str">
        <f>IF(Tabla1[[#This Row],[Código_Actividad]]="","",'Formulario PPGR1'!#REF!)</f>
        <v/>
      </c>
      <c r="G720" s="344"/>
      <c r="H720" s="345" t="str">
        <f>IFERROR(VLOOKUP(Tabla1[[#This Row],[Código_Actividad]],'Formulario PPGR2'!$C$9:$D$1048576,2,FALSE),"")</f>
        <v/>
      </c>
      <c r="I720" s="346" t="str">
        <f>IFERROR(VLOOKUP(Tabla1[[#This Row],[Código_Actividad]],Tabla2[[Código]:[Total de Acciones ]],15,FALSE),"")</f>
        <v/>
      </c>
      <c r="J720" s="347" t="s">
        <v>2095</v>
      </c>
      <c r="K720" s="348" t="str">
        <f>IFERROR(VLOOKUP($J720,LSIns!$B$5:$C$45,2,FALSE),"")</f>
        <v/>
      </c>
      <c r="L720" s="349"/>
      <c r="M720" s="348" t="s">
        <v>2104</v>
      </c>
      <c r="N720" s="195">
        <v>1000</v>
      </c>
      <c r="O720" s="199">
        <v>8</v>
      </c>
      <c r="P720" s="200">
        <f t="shared" si="14"/>
        <v>8000</v>
      </c>
      <c r="Q720" s="351"/>
      <c r="R720" s="347"/>
      <c r="S720" s="56"/>
      <c r="T720" s="56"/>
    </row>
    <row r="721" spans="2:20" x14ac:dyDescent="0.25">
      <c r="B721" s="343" t="str">
        <f>IF(Tabla1[[#This Row],[Código_Actividad]]="","",CONCATENATE(Tabla1[[#This Row],[POA]],".",Tabla1[[#This Row],[SRS]],".",Tabla1[[#This Row],[AREA]],".",Tabla1[[#This Row],[TIPO]]))</f>
        <v/>
      </c>
      <c r="C721" s="343" t="str">
        <f>IF(Tabla1[[#This Row],[Código_Actividad]]="","",'Formulario PPGR1'!#REF!)</f>
        <v/>
      </c>
      <c r="D721" s="343" t="str">
        <f>IF(Tabla1[[#This Row],[Código_Actividad]]="","",'Formulario PPGR1'!#REF!)</f>
        <v/>
      </c>
      <c r="E721" s="343" t="str">
        <f>IF(Tabla1[[#This Row],[Código_Actividad]]="","",'Formulario PPGR1'!#REF!)</f>
        <v/>
      </c>
      <c r="F721" s="343" t="str">
        <f>IF(Tabla1[[#This Row],[Código_Actividad]]="","",'Formulario PPGR1'!#REF!)</f>
        <v/>
      </c>
      <c r="G721" s="344"/>
      <c r="H721" s="345" t="str">
        <f>IFERROR(VLOOKUP(Tabla1[[#This Row],[Código_Actividad]],'Formulario PPGR2'!$C$9:$D$1048576,2,FALSE),"")</f>
        <v/>
      </c>
      <c r="I721" s="346" t="str">
        <f>IFERROR(VLOOKUP(Tabla1[[#This Row],[Código_Actividad]],Tabla2[[Código]:[Total de Acciones ]],15,FALSE),"")</f>
        <v/>
      </c>
      <c r="J721" s="347" t="s">
        <v>2096</v>
      </c>
      <c r="K721" s="348" t="str">
        <f>IFERROR(VLOOKUP($J721,LSIns!$B$5:$C$45,2,FALSE),"")</f>
        <v/>
      </c>
      <c r="L721" s="349"/>
      <c r="M721" s="348" t="s">
        <v>1914</v>
      </c>
      <c r="N721" s="195">
        <v>6</v>
      </c>
      <c r="O721" s="199">
        <v>10200</v>
      </c>
      <c r="P721" s="200">
        <f t="shared" si="14"/>
        <v>61200</v>
      </c>
      <c r="Q721" s="351"/>
      <c r="R721" s="347"/>
      <c r="S721" s="56"/>
      <c r="T721" s="56"/>
    </row>
    <row r="722" spans="2:20" x14ac:dyDescent="0.25">
      <c r="B722" s="343" t="str">
        <f>IF(Tabla1[[#This Row],[Código_Actividad]]="","",CONCATENATE(Tabla1[[#This Row],[POA]],".",Tabla1[[#This Row],[SRS]],".",Tabla1[[#This Row],[AREA]],".",Tabla1[[#This Row],[TIPO]]))</f>
        <v/>
      </c>
      <c r="C722" s="343" t="str">
        <f>IF(Tabla1[[#This Row],[Código_Actividad]]="","",'Formulario PPGR1'!#REF!)</f>
        <v/>
      </c>
      <c r="D722" s="343" t="str">
        <f>IF(Tabla1[[#This Row],[Código_Actividad]]="","",'Formulario PPGR1'!#REF!)</f>
        <v/>
      </c>
      <c r="E722" s="343" t="str">
        <f>IF(Tabla1[[#This Row],[Código_Actividad]]="","",'Formulario PPGR1'!#REF!)</f>
        <v/>
      </c>
      <c r="F722" s="343" t="str">
        <f>IF(Tabla1[[#This Row],[Código_Actividad]]="","",'Formulario PPGR1'!#REF!)</f>
        <v/>
      </c>
      <c r="G722" s="344"/>
      <c r="H722" s="345" t="str">
        <f>IFERROR(VLOOKUP(Tabla1[[#This Row],[Código_Actividad]],'Formulario PPGR2'!$C$9:$D$1048576,2,FALSE),"")</f>
        <v/>
      </c>
      <c r="I722" s="346" t="str">
        <f>IFERROR(VLOOKUP(Tabla1[[#This Row],[Código_Actividad]],Tabla2[[Código]:[Total de Acciones ]],15,FALSE),"")</f>
        <v/>
      </c>
      <c r="J722" s="347" t="s">
        <v>2097</v>
      </c>
      <c r="K722" s="348" t="str">
        <f>IFERROR(VLOOKUP($J722,LSIns!$B$5:$C$45,2,FALSE),"")</f>
        <v/>
      </c>
      <c r="L722" s="349"/>
      <c r="M722" s="348" t="s">
        <v>1914</v>
      </c>
      <c r="N722" s="195">
        <v>10</v>
      </c>
      <c r="O722" s="199">
        <v>1200</v>
      </c>
      <c r="P722" s="200">
        <f t="shared" si="14"/>
        <v>12000</v>
      </c>
      <c r="Q722" s="351"/>
      <c r="R722" s="347"/>
      <c r="S722" s="56"/>
      <c r="T722" s="56"/>
    </row>
    <row r="723" spans="2:20" x14ac:dyDescent="0.25">
      <c r="B723" s="343" t="str">
        <f>IF(Tabla1[[#This Row],[Código_Actividad]]="","",CONCATENATE(Tabla1[[#This Row],[POA]],".",Tabla1[[#This Row],[SRS]],".",Tabla1[[#This Row],[AREA]],".",Tabla1[[#This Row],[TIPO]]))</f>
        <v/>
      </c>
      <c r="C723" s="343" t="str">
        <f>IF(Tabla1[[#This Row],[Código_Actividad]]="","",'Formulario PPGR1'!#REF!)</f>
        <v/>
      </c>
      <c r="D723" s="343" t="str">
        <f>IF(Tabla1[[#This Row],[Código_Actividad]]="","",'Formulario PPGR1'!#REF!)</f>
        <v/>
      </c>
      <c r="E723" s="343" t="str">
        <f>IF(Tabla1[[#This Row],[Código_Actividad]]="","",'Formulario PPGR1'!#REF!)</f>
        <v/>
      </c>
      <c r="F723" s="343" t="str">
        <f>IF(Tabla1[[#This Row],[Código_Actividad]]="","",'Formulario PPGR1'!#REF!)</f>
        <v/>
      </c>
      <c r="G723" s="344"/>
      <c r="H723" s="345" t="str">
        <f>IFERROR(VLOOKUP(Tabla1[[#This Row],[Código_Actividad]],'Formulario PPGR2'!$C$9:$D$1048576,2,FALSE),"")</f>
        <v/>
      </c>
      <c r="I723" s="346" t="str">
        <f>IFERROR(VLOOKUP(Tabla1[[#This Row],[Código_Actividad]],Tabla2[[Código]:[Total de Acciones ]],15,FALSE),"")</f>
        <v/>
      </c>
      <c r="J723" s="347" t="s">
        <v>2098</v>
      </c>
      <c r="K723" s="348" t="str">
        <f>IFERROR(VLOOKUP($J723,LSIns!$B$5:$C$45,2,FALSE),"")</f>
        <v/>
      </c>
      <c r="L723" s="349"/>
      <c r="M723" s="348" t="s">
        <v>1914</v>
      </c>
      <c r="N723" s="195">
        <v>15</v>
      </c>
      <c r="O723" s="199">
        <v>950</v>
      </c>
      <c r="P723" s="200">
        <f t="shared" si="14"/>
        <v>14250</v>
      </c>
      <c r="Q723" s="351"/>
      <c r="R723" s="347"/>
      <c r="S723" s="56"/>
      <c r="T723" s="56"/>
    </row>
    <row r="724" spans="2:20" x14ac:dyDescent="0.25">
      <c r="B724" s="343" t="str">
        <f>IF(Tabla1[[#This Row],[Código_Actividad]]="","",CONCATENATE(Tabla1[[#This Row],[POA]],".",Tabla1[[#This Row],[SRS]],".",Tabla1[[#This Row],[AREA]],".",Tabla1[[#This Row],[TIPO]]))</f>
        <v/>
      </c>
      <c r="C724" s="343" t="str">
        <f>IF(Tabla1[[#This Row],[Código_Actividad]]="","",'Formulario PPGR1'!#REF!)</f>
        <v/>
      </c>
      <c r="D724" s="343" t="str">
        <f>IF(Tabla1[[#This Row],[Código_Actividad]]="","",'Formulario PPGR1'!#REF!)</f>
        <v/>
      </c>
      <c r="E724" s="343" t="str">
        <f>IF(Tabla1[[#This Row],[Código_Actividad]]="","",'Formulario PPGR1'!#REF!)</f>
        <v/>
      </c>
      <c r="F724" s="343" t="str">
        <f>IF(Tabla1[[#This Row],[Código_Actividad]]="","",'Formulario PPGR1'!#REF!)</f>
        <v/>
      </c>
      <c r="G724" s="344"/>
      <c r="H724" s="345" t="str">
        <f>IFERROR(VLOOKUP(Tabla1[[#This Row],[Código_Actividad]],'Formulario PPGR2'!$C$9:$D$1048576,2,FALSE),"")</f>
        <v/>
      </c>
      <c r="I724" s="346" t="str">
        <f>IFERROR(VLOOKUP(Tabla1[[#This Row],[Código_Actividad]],Tabla2[[Código]:[Total de Acciones ]],15,FALSE),"")</f>
        <v/>
      </c>
      <c r="J724" s="347" t="s">
        <v>2099</v>
      </c>
      <c r="K724" s="348" t="str">
        <f>IFERROR(VLOOKUP($J724,LSIns!$B$5:$C$45,2,FALSE),"")</f>
        <v/>
      </c>
      <c r="L724" s="349"/>
      <c r="M724" s="348" t="s">
        <v>1914</v>
      </c>
      <c r="N724" s="195">
        <v>8</v>
      </c>
      <c r="O724" s="199">
        <v>1900</v>
      </c>
      <c r="P724" s="200">
        <f t="shared" si="14"/>
        <v>15200</v>
      </c>
      <c r="Q724" s="351"/>
      <c r="R724" s="347"/>
      <c r="S724" s="56"/>
      <c r="T724" s="56"/>
    </row>
    <row r="725" spans="2:20" x14ac:dyDescent="0.25">
      <c r="B725" s="343" t="str">
        <f>IF(Tabla1[[#This Row],[Código_Actividad]]="","",CONCATENATE(Tabla1[[#This Row],[POA]],".",Tabla1[[#This Row],[SRS]],".",Tabla1[[#This Row],[AREA]],".",Tabla1[[#This Row],[TIPO]]))</f>
        <v/>
      </c>
      <c r="C725" s="343" t="str">
        <f>IF(Tabla1[[#This Row],[Código_Actividad]]="","",'Formulario PPGR1'!#REF!)</f>
        <v/>
      </c>
      <c r="D725" s="343" t="str">
        <f>IF(Tabla1[[#This Row],[Código_Actividad]]="","",'Formulario PPGR1'!#REF!)</f>
        <v/>
      </c>
      <c r="E725" s="343" t="str">
        <f>IF(Tabla1[[#This Row],[Código_Actividad]]="","",'Formulario PPGR1'!#REF!)</f>
        <v/>
      </c>
      <c r="F725" s="343" t="str">
        <f>IF(Tabla1[[#This Row],[Código_Actividad]]="","",'Formulario PPGR1'!#REF!)</f>
        <v/>
      </c>
      <c r="G725" s="344"/>
      <c r="H725" s="345" t="str">
        <f>IFERROR(VLOOKUP(Tabla1[[#This Row],[Código_Actividad]],'Formulario PPGR2'!$C$9:$D$1048576,2,FALSE),"")</f>
        <v/>
      </c>
      <c r="I725" s="346" t="str">
        <f>IFERROR(VLOOKUP(Tabla1[[#This Row],[Código_Actividad]],Tabla2[[Código]:[Total de Acciones ]],15,FALSE),"")</f>
        <v/>
      </c>
      <c r="J725" s="347" t="s">
        <v>2100</v>
      </c>
      <c r="K725" s="348" t="str">
        <f>IFERROR(VLOOKUP($J725,LSIns!$B$5:$C$45,2,FALSE),"")</f>
        <v/>
      </c>
      <c r="L725" s="349"/>
      <c r="M725" s="348" t="s">
        <v>1914</v>
      </c>
      <c r="N725" s="195">
        <v>1</v>
      </c>
      <c r="O725" s="199">
        <v>6000</v>
      </c>
      <c r="P725" s="200">
        <f t="shared" si="14"/>
        <v>6000</v>
      </c>
      <c r="Q725" s="351"/>
      <c r="R725" s="347"/>
      <c r="S725" s="56"/>
      <c r="T725" s="56"/>
    </row>
    <row r="726" spans="2:20" x14ac:dyDescent="0.25">
      <c r="B726" s="343" t="str">
        <f>IF(Tabla1[[#This Row],[Código_Actividad]]="","",CONCATENATE(Tabla1[[#This Row],[POA]],".",Tabla1[[#This Row],[SRS]],".",Tabla1[[#This Row],[AREA]],".",Tabla1[[#This Row],[TIPO]]))</f>
        <v/>
      </c>
      <c r="C726" s="343" t="str">
        <f>IF(Tabla1[[#This Row],[Código_Actividad]]="","",'Formulario PPGR1'!#REF!)</f>
        <v/>
      </c>
      <c r="D726" s="343" t="str">
        <f>IF(Tabla1[[#This Row],[Código_Actividad]]="","",'Formulario PPGR1'!#REF!)</f>
        <v/>
      </c>
      <c r="E726" s="343" t="str">
        <f>IF(Tabla1[[#This Row],[Código_Actividad]]="","",'Formulario PPGR1'!#REF!)</f>
        <v/>
      </c>
      <c r="F726" s="343" t="str">
        <f>IF(Tabla1[[#This Row],[Código_Actividad]]="","",'Formulario PPGR1'!#REF!)</f>
        <v/>
      </c>
      <c r="G726" s="344"/>
      <c r="H726" s="345" t="str">
        <f>IFERROR(VLOOKUP(Tabla1[[#This Row],[Código_Actividad]],'Formulario PPGR2'!$C$9:$D$1048576,2,FALSE),"")</f>
        <v/>
      </c>
      <c r="I726" s="346" t="str">
        <f>IFERROR(VLOOKUP(Tabla1[[#This Row],[Código_Actividad]],Tabla2[[Código]:[Total de Acciones ]],15,FALSE),"")</f>
        <v/>
      </c>
      <c r="J726" s="347" t="s">
        <v>2101</v>
      </c>
      <c r="K726" s="348" t="str">
        <f>IFERROR(VLOOKUP($J726,LSIns!$B$5:$C$45,2,FALSE),"")</f>
        <v/>
      </c>
      <c r="L726" s="349"/>
      <c r="M726" s="348" t="s">
        <v>1914</v>
      </c>
      <c r="N726" s="195">
        <v>4</v>
      </c>
      <c r="O726" s="199">
        <v>2000</v>
      </c>
      <c r="P726" s="200">
        <f t="shared" si="14"/>
        <v>8000</v>
      </c>
      <c r="Q726" s="351"/>
      <c r="R726" s="347"/>
      <c r="S726" s="56"/>
      <c r="T726" s="56"/>
    </row>
    <row r="727" spans="2:20" x14ac:dyDescent="0.25">
      <c r="B727" s="343" t="str">
        <f>IF(Tabla1[[#This Row],[Código_Actividad]]="","",CONCATENATE(Tabla1[[#This Row],[POA]],".",Tabla1[[#This Row],[SRS]],".",Tabla1[[#This Row],[AREA]],".",Tabla1[[#This Row],[TIPO]]))</f>
        <v/>
      </c>
      <c r="C727" s="343" t="str">
        <f>IF(Tabla1[[#This Row],[Código_Actividad]]="","",'Formulario PPGR1'!#REF!)</f>
        <v/>
      </c>
      <c r="D727" s="343" t="str">
        <f>IF(Tabla1[[#This Row],[Código_Actividad]]="","",'Formulario PPGR1'!#REF!)</f>
        <v/>
      </c>
      <c r="E727" s="343" t="str">
        <f>IF(Tabla1[[#This Row],[Código_Actividad]]="","",'Formulario PPGR1'!#REF!)</f>
        <v/>
      </c>
      <c r="F727" s="343" t="str">
        <f>IF(Tabla1[[#This Row],[Código_Actividad]]="","",'Formulario PPGR1'!#REF!)</f>
        <v/>
      </c>
      <c r="G727" s="344"/>
      <c r="H727" s="345" t="str">
        <f>IFERROR(VLOOKUP(Tabla1[[#This Row],[Código_Actividad]],'Formulario PPGR2'!$C$9:$D$1048576,2,FALSE),"")</f>
        <v/>
      </c>
      <c r="I727" s="346" t="str">
        <f>IFERROR(VLOOKUP(Tabla1[[#This Row],[Código_Actividad]],Tabla2[[Código]:[Total de Acciones ]],15,FALSE),"")</f>
        <v/>
      </c>
      <c r="J727" s="347" t="s">
        <v>2102</v>
      </c>
      <c r="K727" s="348" t="str">
        <f>IFERROR(VLOOKUP($J727,LSIns!$B$5:$C$45,2,FALSE),"")</f>
        <v/>
      </c>
      <c r="L727" s="349"/>
      <c r="M727" s="348" t="s">
        <v>1914</v>
      </c>
      <c r="N727" s="195">
        <v>1</v>
      </c>
      <c r="O727" s="199">
        <v>25000</v>
      </c>
      <c r="P727" s="200">
        <f t="shared" si="14"/>
        <v>25000</v>
      </c>
      <c r="Q727" s="351" t="s">
        <v>868</v>
      </c>
      <c r="R727" s="347" t="s">
        <v>925</v>
      </c>
      <c r="S727" s="56"/>
      <c r="T727" s="56"/>
    </row>
    <row r="728" spans="2:20" x14ac:dyDescent="0.25">
      <c r="B728" s="343" t="str">
        <f>IF(Tabla1[[#This Row],[Código_Actividad]]="","",CONCATENATE(Tabla1[[#This Row],[POA]],".",Tabla1[[#This Row],[SRS]],".",Tabla1[[#This Row],[AREA]],".",Tabla1[[#This Row],[TIPO]]))</f>
        <v/>
      </c>
      <c r="C728" s="343" t="str">
        <f>IF(Tabla1[[#This Row],[Código_Actividad]]="","",'Formulario PPGR1'!#REF!)</f>
        <v/>
      </c>
      <c r="D728" s="343" t="str">
        <f>IF(Tabla1[[#This Row],[Código_Actividad]]="","",'Formulario PPGR1'!#REF!)</f>
        <v/>
      </c>
      <c r="E728" s="343" t="str">
        <f>IF(Tabla1[[#This Row],[Código_Actividad]]="","",'Formulario PPGR1'!#REF!)</f>
        <v/>
      </c>
      <c r="F728" s="343" t="str">
        <f>IF(Tabla1[[#This Row],[Código_Actividad]]="","",'Formulario PPGR1'!#REF!)</f>
        <v/>
      </c>
      <c r="G728" s="344"/>
      <c r="H728" s="345" t="str">
        <f>IFERROR(VLOOKUP(Tabla1[[#This Row],[Código_Actividad]],'Formulario PPGR2'!$C$9:$D$1048576,2,FALSE),"")</f>
        <v/>
      </c>
      <c r="I728" s="346" t="str">
        <f>IFERROR(VLOOKUP(Tabla1[[#This Row],[Código_Actividad]],Tabla2[[Código]:[Total de Acciones ]],15,FALSE),"")</f>
        <v/>
      </c>
      <c r="J728" s="347" t="s">
        <v>2103</v>
      </c>
      <c r="K728" s="348" t="str">
        <f>IFERROR(VLOOKUP($J728,LSIns!$B$5:$C$45,2,FALSE),"")</f>
        <v/>
      </c>
      <c r="L728" s="349"/>
      <c r="M728" s="348" t="s">
        <v>1914</v>
      </c>
      <c r="N728" s="195">
        <v>2</v>
      </c>
      <c r="O728" s="199">
        <v>2300</v>
      </c>
      <c r="P728" s="200">
        <f t="shared" si="14"/>
        <v>4600</v>
      </c>
      <c r="Q728" s="351"/>
      <c r="R728" s="347"/>
      <c r="S728" s="56"/>
      <c r="T728" s="56"/>
    </row>
    <row r="729" spans="2:20" x14ac:dyDescent="0.25">
      <c r="B729" s="343" t="str">
        <f>IF(Tabla1[[#This Row],[Código_Actividad]]="","",CONCATENATE(Tabla1[[#This Row],[POA]],".",Tabla1[[#This Row],[SRS]],".",Tabla1[[#This Row],[AREA]],".",Tabla1[[#This Row],[TIPO]]))</f>
        <v/>
      </c>
      <c r="C729" s="343" t="str">
        <f>IF(Tabla1[[#This Row],[Código_Actividad]]="","",'Formulario PPGR1'!#REF!)</f>
        <v/>
      </c>
      <c r="D729" s="343" t="str">
        <f>IF(Tabla1[[#This Row],[Código_Actividad]]="","",'Formulario PPGR1'!#REF!)</f>
        <v/>
      </c>
      <c r="E729" s="343" t="str">
        <f>IF(Tabla1[[#This Row],[Código_Actividad]]="","",'Formulario PPGR1'!#REF!)</f>
        <v/>
      </c>
      <c r="F729" s="343" t="str">
        <f>IF(Tabla1[[#This Row],[Código_Actividad]]="","",'Formulario PPGR1'!#REF!)</f>
        <v/>
      </c>
      <c r="G729" s="344"/>
      <c r="H729" s="345" t="str">
        <f>IFERROR(VLOOKUP(Tabla1[[#This Row],[Código_Actividad]],'Formulario PPGR2'!$C$9:$D$1048576,2,FALSE),"")</f>
        <v/>
      </c>
      <c r="I729" s="346" t="str">
        <f>IFERROR(VLOOKUP(Tabla1[[#This Row],[Código_Actividad]],Tabla2[[Código]:[Total de Acciones ]],15,FALSE),"")</f>
        <v/>
      </c>
      <c r="J729" s="347"/>
      <c r="K729" s="348" t="str">
        <f>IFERROR(VLOOKUP($J729,LSIns!$B$5:$C$45,2,FALSE),"")</f>
        <v/>
      </c>
      <c r="L729" s="349"/>
      <c r="M729" s="348" t="str">
        <f>IFERROR(VLOOKUP($L729,#REF!,2,FALSE),"")</f>
        <v/>
      </c>
      <c r="N729" s="352"/>
      <c r="O729" s="199"/>
      <c r="P729" s="200">
        <f t="shared" si="14"/>
        <v>0</v>
      </c>
      <c r="Q729" s="351"/>
      <c r="R729" s="347"/>
      <c r="S729" s="56"/>
      <c r="T729" s="56"/>
    </row>
    <row r="730" spans="2:20" x14ac:dyDescent="0.25">
      <c r="B730" s="343" t="str">
        <f>IF(Tabla1[[#This Row],[Código_Actividad]]="","",CONCATENATE(Tabla1[[#This Row],[POA]],".",Tabla1[[#This Row],[SRS]],".",Tabla1[[#This Row],[AREA]],".",Tabla1[[#This Row],[TIPO]]))</f>
        <v/>
      </c>
      <c r="C730" s="343" t="str">
        <f>IF(Tabla1[[#This Row],[Código_Actividad]]="","",'Formulario PPGR1'!#REF!)</f>
        <v/>
      </c>
      <c r="D730" s="343" t="str">
        <f>IF(Tabla1[[#This Row],[Código_Actividad]]="","",'Formulario PPGR1'!#REF!)</f>
        <v/>
      </c>
      <c r="E730" s="343" t="str">
        <f>IF(Tabla1[[#This Row],[Código_Actividad]]="","",'Formulario PPGR1'!#REF!)</f>
        <v/>
      </c>
      <c r="F730" s="343" t="str">
        <f>IF(Tabla1[[#This Row],[Código_Actividad]]="","",'Formulario PPGR1'!#REF!)</f>
        <v/>
      </c>
      <c r="G730" s="344"/>
      <c r="H730" s="345" t="str">
        <f>IFERROR(VLOOKUP(Tabla1[[#This Row],[Código_Actividad]],'Formulario PPGR2'!$C$9:$D$1048576,2,FALSE),"")</f>
        <v/>
      </c>
      <c r="I730" s="346" t="str">
        <f>IFERROR(VLOOKUP(Tabla1[[#This Row],[Código_Actividad]],Tabla2[[Código]:[Total de Acciones ]],15,FALSE),"")</f>
        <v/>
      </c>
      <c r="J730" s="347"/>
      <c r="K730" s="348" t="str">
        <f>IFERROR(VLOOKUP($J730,LSIns!$B$5:$C$45,2,FALSE),"")</f>
        <v/>
      </c>
      <c r="L730" s="349"/>
      <c r="M730" s="348" t="str">
        <f>IFERROR(VLOOKUP($L730,#REF!,2,FALSE),"")</f>
        <v/>
      </c>
      <c r="N730" s="352"/>
      <c r="O730" s="199"/>
      <c r="P730" s="200">
        <f t="shared" si="14"/>
        <v>0</v>
      </c>
      <c r="Q730" s="351"/>
      <c r="R730" s="347"/>
      <c r="S730" s="56"/>
      <c r="T730" s="56"/>
    </row>
    <row r="731" spans="2:20" x14ac:dyDescent="0.25">
      <c r="B731" s="343" t="str">
        <f>IF(Tabla1[[#This Row],[Código_Actividad]]="","",CONCATENATE(Tabla1[[#This Row],[POA]],".",Tabla1[[#This Row],[SRS]],".",Tabla1[[#This Row],[AREA]],".",Tabla1[[#This Row],[TIPO]]))</f>
        <v/>
      </c>
      <c r="C731" s="343" t="str">
        <f>IF(Tabla1[[#This Row],[Código_Actividad]]="","",'Formulario PPGR1'!#REF!)</f>
        <v/>
      </c>
      <c r="D731" s="343" t="str">
        <f>IF(Tabla1[[#This Row],[Código_Actividad]]="","",'Formulario PPGR1'!#REF!)</f>
        <v/>
      </c>
      <c r="E731" s="343" t="str">
        <f>IF(Tabla1[[#This Row],[Código_Actividad]]="","",'Formulario PPGR1'!#REF!)</f>
        <v/>
      </c>
      <c r="F731" s="343" t="str">
        <f>IF(Tabla1[[#This Row],[Código_Actividad]]="","",'Formulario PPGR1'!#REF!)</f>
        <v/>
      </c>
      <c r="G731" s="344"/>
      <c r="H731" s="345" t="str">
        <f>IFERROR(VLOOKUP(Tabla1[[#This Row],[Código_Actividad]],'Formulario PPGR2'!$C$9:$D$1048576,2,FALSE),"")</f>
        <v/>
      </c>
      <c r="I731" s="346" t="str">
        <f>IFERROR(VLOOKUP(Tabla1[[#This Row],[Código_Actividad]],Tabla2[[Código]:[Total de Acciones ]],15,FALSE),"")</f>
        <v/>
      </c>
      <c r="J731" s="347"/>
      <c r="K731" s="348" t="str">
        <f>IFERROR(VLOOKUP($J731,LSIns!$B$5:$C$45,2,FALSE),"")</f>
        <v/>
      </c>
      <c r="L731" s="349"/>
      <c r="M731" s="348" t="str">
        <f>IFERROR(VLOOKUP($L731,#REF!,2,FALSE),"")</f>
        <v/>
      </c>
      <c r="N731" s="352"/>
      <c r="O731" s="199"/>
      <c r="P731" s="200">
        <f t="shared" si="14"/>
        <v>0</v>
      </c>
      <c r="Q731" s="351"/>
      <c r="R731" s="347"/>
      <c r="S731" s="56"/>
      <c r="T731" s="56"/>
    </row>
    <row r="732" spans="2:20" x14ac:dyDescent="0.25">
      <c r="B732" s="343" t="e">
        <f>IF(Tabla1[[#This Row],[Código_Actividad]]="","",CONCATENATE(Tabla1[[#This Row],[POA]],".",Tabla1[[#This Row],[SRS]],".",Tabla1[[#This Row],[AREA]],".",Tabla1[[#This Row],[TIPO]]))</f>
        <v>#REF!</v>
      </c>
      <c r="C732" s="343" t="e">
        <f>IF(Tabla1[[#This Row],[Código_Actividad]]="","",'Formulario PPGR1'!#REF!)</f>
        <v>#REF!</v>
      </c>
      <c r="D732" s="343" t="e">
        <f>IF(Tabla1[[#This Row],[Código_Actividad]]="","",'Formulario PPGR1'!#REF!)</f>
        <v>#REF!</v>
      </c>
      <c r="E732" s="343" t="e">
        <f>IF(Tabla1[[#This Row],[Código_Actividad]]="","",'Formulario PPGR1'!#REF!)</f>
        <v>#REF!</v>
      </c>
      <c r="F732" s="343" t="e">
        <f>IF(Tabla1[[#This Row],[Código_Actividad]]="","",'Formulario PPGR1'!#REF!)</f>
        <v>#REF!</v>
      </c>
      <c r="G732" s="344" t="s">
        <v>1511</v>
      </c>
      <c r="H732" s="345" t="str">
        <f>IFERROR(VLOOKUP(Tabla1[[#This Row],[Código_Actividad]],'Formulario PPGR2'!$C$9:$D$1048576,2,FALSE),"")</f>
        <v>Garantizar la Seguridad de la Informacion del SRS</v>
      </c>
      <c r="I732" s="346">
        <f>IFERROR(VLOOKUP(Tabla1[[#This Row],[Código_Actividad]],Tabla2[[Código]:[Total de Acciones ]],15,FALSE),"")</f>
        <v>1</v>
      </c>
      <c r="J732" s="347" t="s">
        <v>2105</v>
      </c>
      <c r="K732" s="348"/>
      <c r="L732" s="349"/>
      <c r="M732" s="348" t="s">
        <v>2107</v>
      </c>
      <c r="N732" s="195">
        <v>1</v>
      </c>
      <c r="O732" s="199">
        <v>15000</v>
      </c>
      <c r="P732" s="200">
        <f t="shared" si="14"/>
        <v>15000</v>
      </c>
      <c r="Q732" s="351"/>
      <c r="R732" s="347"/>
      <c r="S732" s="56"/>
      <c r="T732" s="56"/>
    </row>
    <row r="733" spans="2:20" x14ac:dyDescent="0.25">
      <c r="B733" s="343" t="str">
        <f>IF(Tabla1[[#This Row],[Código_Actividad]]="","",CONCATENATE(Tabla1[[#This Row],[POA]],".",Tabla1[[#This Row],[SRS]],".",Tabla1[[#This Row],[AREA]],".",Tabla1[[#This Row],[TIPO]]))</f>
        <v/>
      </c>
      <c r="C733" s="343" t="str">
        <f>IF(Tabla1[[#This Row],[Código_Actividad]]="","",'Formulario PPGR1'!#REF!)</f>
        <v/>
      </c>
      <c r="D733" s="343" t="str">
        <f>IF(Tabla1[[#This Row],[Código_Actividad]]="","",'Formulario PPGR1'!#REF!)</f>
        <v/>
      </c>
      <c r="E733" s="343" t="str">
        <f>IF(Tabla1[[#This Row],[Código_Actividad]]="","",'Formulario PPGR1'!#REF!)</f>
        <v/>
      </c>
      <c r="F733" s="343" t="str">
        <f>IF(Tabla1[[#This Row],[Código_Actividad]]="","",'Formulario PPGR1'!#REF!)</f>
        <v/>
      </c>
      <c r="G733" s="344"/>
      <c r="H733" s="345" t="str">
        <f>IFERROR(VLOOKUP(Tabla1[[#This Row],[Código_Actividad]],'Formulario PPGR2'!$C$9:$D$1048576,2,FALSE),"")</f>
        <v/>
      </c>
      <c r="I733" s="346" t="str">
        <f>IFERROR(VLOOKUP(Tabla1[[#This Row],[Código_Actividad]],Tabla2[[Código]:[Total de Acciones ]],15,FALSE),"")</f>
        <v/>
      </c>
      <c r="J733" s="347" t="s">
        <v>2106</v>
      </c>
      <c r="K733" s="348"/>
      <c r="L733" s="349"/>
      <c r="M733" s="348" t="s">
        <v>2107</v>
      </c>
      <c r="N733" s="195">
        <v>1</v>
      </c>
      <c r="O733" s="199">
        <v>36000</v>
      </c>
      <c r="P733" s="200">
        <f t="shared" si="14"/>
        <v>36000</v>
      </c>
      <c r="Q733" s="351"/>
      <c r="R733" s="347"/>
      <c r="S733" s="56"/>
      <c r="T733" s="56"/>
    </row>
    <row r="734" spans="2:20" x14ac:dyDescent="0.25">
      <c r="B734" s="343" t="str">
        <f>IF(Tabla1[[#This Row],[Código_Actividad]]="","",CONCATENATE(Tabla1[[#This Row],[POA]],".",Tabla1[[#This Row],[SRS]],".",Tabla1[[#This Row],[AREA]],".",Tabla1[[#This Row],[TIPO]]))</f>
        <v/>
      </c>
      <c r="C734" s="343" t="str">
        <f>IF(Tabla1[[#This Row],[Código_Actividad]]="","",'Formulario PPGR1'!#REF!)</f>
        <v/>
      </c>
      <c r="D734" s="343" t="str">
        <f>IF(Tabla1[[#This Row],[Código_Actividad]]="","",'Formulario PPGR1'!#REF!)</f>
        <v/>
      </c>
      <c r="E734" s="343" t="str">
        <f>IF(Tabla1[[#This Row],[Código_Actividad]]="","",'Formulario PPGR1'!#REF!)</f>
        <v/>
      </c>
      <c r="F734" s="343" t="str">
        <f>IF(Tabla1[[#This Row],[Código_Actividad]]="","",'Formulario PPGR1'!#REF!)</f>
        <v/>
      </c>
      <c r="G734" s="344"/>
      <c r="H734" s="345" t="str">
        <f>IFERROR(VLOOKUP(Tabla1[[#This Row],[Código_Actividad]],'Formulario PPGR2'!$C$9:$D$1048576,2,FALSE),"")</f>
        <v/>
      </c>
      <c r="I734" s="346" t="str">
        <f>IFERROR(VLOOKUP(Tabla1[[#This Row],[Código_Actividad]],Tabla2[[Código]:[Total de Acciones ]],15,FALSE),"")</f>
        <v/>
      </c>
      <c r="J734" s="347"/>
      <c r="K734" s="348" t="str">
        <f>IFERROR(VLOOKUP($J734,LSIns!$B$5:$C$45,2,FALSE),"")</f>
        <v/>
      </c>
      <c r="L734" s="349"/>
      <c r="M734" s="348" t="str">
        <f>IFERROR(VLOOKUP($L734,#REF!,2,FALSE),"")</f>
        <v/>
      </c>
      <c r="N734" s="352"/>
      <c r="O734" s="199"/>
      <c r="P734" s="200">
        <f t="shared" si="14"/>
        <v>0</v>
      </c>
      <c r="Q734" s="351"/>
      <c r="R734" s="347"/>
      <c r="S734" s="56"/>
      <c r="T734" s="56"/>
    </row>
    <row r="735" spans="2:20" x14ac:dyDescent="0.25">
      <c r="B735" s="343" t="str">
        <f>IF(Tabla1[[#This Row],[Código_Actividad]]="","",CONCATENATE(Tabla1[[#This Row],[POA]],".",Tabla1[[#This Row],[SRS]],".",Tabla1[[#This Row],[AREA]],".",Tabla1[[#This Row],[TIPO]]))</f>
        <v/>
      </c>
      <c r="C735" s="343" t="str">
        <f>IF(Tabla1[[#This Row],[Código_Actividad]]="","",'Formulario PPGR1'!#REF!)</f>
        <v/>
      </c>
      <c r="D735" s="343" t="str">
        <f>IF(Tabla1[[#This Row],[Código_Actividad]]="","",'Formulario PPGR1'!#REF!)</f>
        <v/>
      </c>
      <c r="E735" s="343" t="str">
        <f>IF(Tabla1[[#This Row],[Código_Actividad]]="","",'Formulario PPGR1'!#REF!)</f>
        <v/>
      </c>
      <c r="F735" s="343" t="str">
        <f>IF(Tabla1[[#This Row],[Código_Actividad]]="","",'Formulario PPGR1'!#REF!)</f>
        <v/>
      </c>
      <c r="G735" s="344"/>
      <c r="H735" s="345" t="str">
        <f>IFERROR(VLOOKUP(Tabla1[[#This Row],[Código_Actividad]],'Formulario PPGR2'!$C$9:$D$1048576,2,FALSE),"")</f>
        <v/>
      </c>
      <c r="I735" s="346" t="str">
        <f>IFERROR(VLOOKUP(Tabla1[[#This Row],[Código_Actividad]],Tabla2[[Código]:[Total de Acciones ]],15,FALSE),"")</f>
        <v/>
      </c>
      <c r="J735" s="347"/>
      <c r="K735" s="348" t="str">
        <f>IFERROR(VLOOKUP($J735,LSIns!$B$5:$C$45,2,FALSE),"")</f>
        <v/>
      </c>
      <c r="L735" s="349"/>
      <c r="M735" s="348" t="str">
        <f>IFERROR(VLOOKUP($L735,#REF!,2,FALSE),"")</f>
        <v/>
      </c>
      <c r="N735" s="352"/>
      <c r="O735" s="199"/>
      <c r="P735" s="200">
        <f t="shared" si="14"/>
        <v>0</v>
      </c>
      <c r="Q735" s="351"/>
      <c r="R735" s="347"/>
      <c r="S735" s="56"/>
      <c r="T735" s="56"/>
    </row>
    <row r="736" spans="2:20" x14ac:dyDescent="0.25">
      <c r="B736" s="343" t="str">
        <f>IF(Tabla1[[#This Row],[Código_Actividad]]="","",CONCATENATE(Tabla1[[#This Row],[POA]],".",Tabla1[[#This Row],[SRS]],".",Tabla1[[#This Row],[AREA]],".",Tabla1[[#This Row],[TIPO]]))</f>
        <v/>
      </c>
      <c r="C736" s="343" t="str">
        <f>IF(Tabla1[[#This Row],[Código_Actividad]]="","",'Formulario PPGR1'!#REF!)</f>
        <v/>
      </c>
      <c r="D736" s="343" t="str">
        <f>IF(Tabla1[[#This Row],[Código_Actividad]]="","",'Formulario PPGR1'!#REF!)</f>
        <v/>
      </c>
      <c r="E736" s="343" t="str">
        <f>IF(Tabla1[[#This Row],[Código_Actividad]]="","",'Formulario PPGR1'!#REF!)</f>
        <v/>
      </c>
      <c r="F736" s="343" t="str">
        <f>IF(Tabla1[[#This Row],[Código_Actividad]]="","",'Formulario PPGR1'!#REF!)</f>
        <v/>
      </c>
      <c r="G736" s="344"/>
      <c r="H736" s="345" t="str">
        <f>IFERROR(VLOOKUP(Tabla1[[#This Row],[Código_Actividad]],'Formulario PPGR2'!$C$9:$D$1048576,2,FALSE),"")</f>
        <v/>
      </c>
      <c r="I736" s="346" t="str">
        <f>IFERROR(VLOOKUP(Tabla1[[#This Row],[Código_Actividad]],Tabla2[[Código]:[Total de Acciones ]],15,FALSE),"")</f>
        <v/>
      </c>
      <c r="J736" s="347"/>
      <c r="K736" s="348" t="str">
        <f>IFERROR(VLOOKUP($J736,LSIns!$B$5:$C$45,2,FALSE),"")</f>
        <v/>
      </c>
      <c r="L736" s="349"/>
      <c r="M736" s="348" t="str">
        <f>IFERROR(VLOOKUP($L736,#REF!,2,FALSE),"")</f>
        <v/>
      </c>
      <c r="N736" s="352"/>
      <c r="O736" s="199"/>
      <c r="P736" s="200">
        <f t="shared" si="14"/>
        <v>0</v>
      </c>
      <c r="Q736" s="351"/>
      <c r="R736" s="347"/>
      <c r="S736" s="56"/>
      <c r="T736" s="56"/>
    </row>
    <row r="737" spans="2:20" x14ac:dyDescent="0.25">
      <c r="B737" s="343" t="e">
        <f>IF(Tabla1[[#This Row],[Código_Actividad]]="","",CONCATENATE(Tabla1[[#This Row],[POA]],".",Tabla1[[#This Row],[SRS]],".",Tabla1[[#This Row],[AREA]],".",Tabla1[[#This Row],[TIPO]]))</f>
        <v>#REF!</v>
      </c>
      <c r="C737" s="343" t="e">
        <f>IF(Tabla1[[#This Row],[Código_Actividad]]="","",'Formulario PPGR1'!#REF!)</f>
        <v>#REF!</v>
      </c>
      <c r="D737" s="343" t="e">
        <f>IF(Tabla1[[#This Row],[Código_Actividad]]="","",'Formulario PPGR1'!#REF!)</f>
        <v>#REF!</v>
      </c>
      <c r="E737" s="343" t="e">
        <f>IF(Tabla1[[#This Row],[Código_Actividad]]="","",'Formulario PPGR1'!#REF!)</f>
        <v>#REF!</v>
      </c>
      <c r="F737" s="343" t="e">
        <f>IF(Tabla1[[#This Row],[Código_Actividad]]="","",'Formulario PPGR1'!#REF!)</f>
        <v>#REF!</v>
      </c>
      <c r="G737" s="344" t="s">
        <v>1512</v>
      </c>
      <c r="H737" s="345" t="str">
        <f>IFERROR(VLOOKUP(Tabla1[[#This Row],[Código_Actividad]],'Formulario PPGR2'!$C$9:$D$1048576,2,FALSE),"")</f>
        <v>Seguimiento a la disminución de las listas de espera quirúrgica</v>
      </c>
      <c r="I737" s="346">
        <f>IFERROR(VLOOKUP(Tabla1[[#This Row],[Código_Actividad]],Tabla2[[Código]:[Total de Acciones ]],15,FALSE),"")</f>
        <v>4</v>
      </c>
      <c r="J737" s="347" t="s">
        <v>2108</v>
      </c>
      <c r="K737" s="348" t="str">
        <f>IFERROR(VLOOKUP($J737,LSIns!$B$5:$C$45,2,FALSE),"")</f>
        <v/>
      </c>
      <c r="L737" s="349"/>
      <c r="M737" s="348" t="str">
        <f>IFERROR(VLOOKUP($L737,#REF!,2,FALSE),"")</f>
        <v/>
      </c>
      <c r="N737" s="352"/>
      <c r="O737" s="199"/>
      <c r="P737" s="200">
        <f t="shared" si="14"/>
        <v>0</v>
      </c>
      <c r="Q737" s="351"/>
      <c r="R737" s="347"/>
      <c r="S737" s="56"/>
      <c r="T737" s="56"/>
    </row>
    <row r="738" spans="2:20" x14ac:dyDescent="0.25">
      <c r="B738" s="343" t="str">
        <f>IF(Tabla1[[#This Row],[Código_Actividad]]="","",CONCATENATE(Tabla1[[#This Row],[POA]],".",Tabla1[[#This Row],[SRS]],".",Tabla1[[#This Row],[AREA]],".",Tabla1[[#This Row],[TIPO]]))</f>
        <v/>
      </c>
      <c r="C738" s="343" t="str">
        <f>IF(Tabla1[[#This Row],[Código_Actividad]]="","",'Formulario PPGR1'!#REF!)</f>
        <v/>
      </c>
      <c r="D738" s="343" t="str">
        <f>IF(Tabla1[[#This Row],[Código_Actividad]]="","",'Formulario PPGR1'!#REF!)</f>
        <v/>
      </c>
      <c r="E738" s="343" t="str">
        <f>IF(Tabla1[[#This Row],[Código_Actividad]]="","",'Formulario PPGR1'!#REF!)</f>
        <v/>
      </c>
      <c r="F738" s="343" t="str">
        <f>IF(Tabla1[[#This Row],[Código_Actividad]]="","",'Formulario PPGR1'!#REF!)</f>
        <v/>
      </c>
      <c r="G738" s="344"/>
      <c r="H738" s="345" t="str">
        <f>IFERROR(VLOOKUP(Tabla1[[#This Row],[Código_Actividad]],'Formulario PPGR2'!$C$9:$D$1048576,2,FALSE),"")</f>
        <v/>
      </c>
      <c r="I738" s="346" t="str">
        <f>IFERROR(VLOOKUP(Tabla1[[#This Row],[Código_Actividad]],Tabla2[[Código]:[Total de Acciones ]],15,FALSE),"")</f>
        <v/>
      </c>
      <c r="J738" s="347"/>
      <c r="K738" s="348" t="str">
        <f>IFERROR(VLOOKUP($J738,LSIns!$B$5:$C$45,2,FALSE),"")</f>
        <v/>
      </c>
      <c r="L738" s="349"/>
      <c r="M738" s="348" t="str">
        <f>IFERROR(VLOOKUP($L738,#REF!,2,FALSE),"")</f>
        <v/>
      </c>
      <c r="N738" s="352"/>
      <c r="O738" s="199"/>
      <c r="P738" s="200">
        <f t="shared" si="14"/>
        <v>0</v>
      </c>
      <c r="Q738" s="351"/>
      <c r="R738" s="347"/>
      <c r="S738" s="56"/>
      <c r="T738" s="56"/>
    </row>
    <row r="739" spans="2:20" x14ac:dyDescent="0.25">
      <c r="B739" s="343" t="str">
        <f>IF(Tabla1[[#This Row],[Código_Actividad]]="","",CONCATENATE(Tabla1[[#This Row],[POA]],".",Tabla1[[#This Row],[SRS]],".",Tabla1[[#This Row],[AREA]],".",Tabla1[[#This Row],[TIPO]]))</f>
        <v/>
      </c>
      <c r="C739" s="343" t="str">
        <f>IF(Tabla1[[#This Row],[Código_Actividad]]="","",'Formulario PPGR1'!#REF!)</f>
        <v/>
      </c>
      <c r="D739" s="343" t="str">
        <f>IF(Tabla1[[#This Row],[Código_Actividad]]="","",'Formulario PPGR1'!#REF!)</f>
        <v/>
      </c>
      <c r="E739" s="343" t="str">
        <f>IF(Tabla1[[#This Row],[Código_Actividad]]="","",'Formulario PPGR1'!#REF!)</f>
        <v/>
      </c>
      <c r="F739" s="343" t="str">
        <f>IF(Tabla1[[#This Row],[Código_Actividad]]="","",'Formulario PPGR1'!#REF!)</f>
        <v/>
      </c>
      <c r="G739" s="344"/>
      <c r="H739" s="345" t="str">
        <f>IFERROR(VLOOKUP(Tabla1[[#This Row],[Código_Actividad]],'Formulario PPGR2'!$C$9:$D$1048576,2,FALSE),"")</f>
        <v/>
      </c>
      <c r="I739" s="346" t="str">
        <f>IFERROR(VLOOKUP(Tabla1[[#This Row],[Código_Actividad]],Tabla2[[Código]:[Total de Acciones ]],15,FALSE),"")</f>
        <v/>
      </c>
      <c r="J739" s="347"/>
      <c r="K739" s="348" t="str">
        <f>IFERROR(VLOOKUP($J739,LSIns!$B$5:$C$45,2,FALSE),"")</f>
        <v/>
      </c>
      <c r="L739" s="349"/>
      <c r="M739" s="348" t="str">
        <f>IFERROR(VLOOKUP($L739,#REF!,2,FALSE),"")</f>
        <v/>
      </c>
      <c r="N739" s="352"/>
      <c r="O739" s="199"/>
      <c r="P739" s="200">
        <f t="shared" si="14"/>
        <v>0</v>
      </c>
      <c r="Q739" s="351"/>
      <c r="R739" s="347"/>
      <c r="S739" s="56"/>
      <c r="T739" s="56"/>
    </row>
    <row r="740" spans="2:20" x14ac:dyDescent="0.25">
      <c r="B740" s="343" t="str">
        <f>IF(Tabla1[[#This Row],[Código_Actividad]]="","",CONCATENATE(Tabla1[[#This Row],[POA]],".",Tabla1[[#This Row],[SRS]],".",Tabla1[[#This Row],[AREA]],".",Tabla1[[#This Row],[TIPO]]))</f>
        <v/>
      </c>
      <c r="C740" s="343" t="str">
        <f>IF(Tabla1[[#This Row],[Código_Actividad]]="","",'Formulario PPGR1'!#REF!)</f>
        <v/>
      </c>
      <c r="D740" s="343" t="str">
        <f>IF(Tabla1[[#This Row],[Código_Actividad]]="","",'Formulario PPGR1'!#REF!)</f>
        <v/>
      </c>
      <c r="E740" s="343" t="str">
        <f>IF(Tabla1[[#This Row],[Código_Actividad]]="","",'Formulario PPGR1'!#REF!)</f>
        <v/>
      </c>
      <c r="F740" s="343" t="str">
        <f>IF(Tabla1[[#This Row],[Código_Actividad]]="","",'Formulario PPGR1'!#REF!)</f>
        <v/>
      </c>
      <c r="G740" s="344"/>
      <c r="H740" s="345" t="str">
        <f>IFERROR(VLOOKUP(Tabla1[[#This Row],[Código_Actividad]],'Formulario PPGR2'!$C$9:$D$1048576,2,FALSE),"")</f>
        <v/>
      </c>
      <c r="I740" s="346" t="str">
        <f>IFERROR(VLOOKUP(Tabla1[[#This Row],[Código_Actividad]],Tabla2[[Código]:[Total de Acciones ]],15,FALSE),"")</f>
        <v/>
      </c>
      <c r="J740" s="347"/>
      <c r="K740" s="348" t="str">
        <f>IFERROR(VLOOKUP($J740,LSIns!$B$5:$C$45,2,FALSE),"")</f>
        <v/>
      </c>
      <c r="L740" s="349"/>
      <c r="M740" s="348" t="str">
        <f>IFERROR(VLOOKUP($L740,#REF!,2,FALSE),"")</f>
        <v/>
      </c>
      <c r="N740" s="352"/>
      <c r="O740" s="199"/>
      <c r="P740" s="200">
        <f t="shared" si="14"/>
        <v>0</v>
      </c>
      <c r="Q740" s="351"/>
      <c r="R740" s="347"/>
      <c r="S740" s="56"/>
      <c r="T740" s="56"/>
    </row>
    <row r="741" spans="2:20" x14ac:dyDescent="0.25">
      <c r="B741" s="343" t="e">
        <f>IF(Tabla1[[#This Row],[Código_Actividad]]="","",CONCATENATE(Tabla1[[#This Row],[POA]],".",Tabla1[[#This Row],[SRS]],".",Tabla1[[#This Row],[AREA]],".",Tabla1[[#This Row],[TIPO]]))</f>
        <v>#REF!</v>
      </c>
      <c r="C741" s="343" t="e">
        <f>IF(Tabla1[[#This Row],[Código_Actividad]]="","",'Formulario PPGR1'!#REF!)</f>
        <v>#REF!</v>
      </c>
      <c r="D741" s="343" t="e">
        <f>IF(Tabla1[[#This Row],[Código_Actividad]]="","",'Formulario PPGR1'!#REF!)</f>
        <v>#REF!</v>
      </c>
      <c r="E741" s="343" t="e">
        <f>IF(Tabla1[[#This Row],[Código_Actividad]]="","",'Formulario PPGR1'!#REF!)</f>
        <v>#REF!</v>
      </c>
      <c r="F741" s="343" t="e">
        <f>IF(Tabla1[[#This Row],[Código_Actividad]]="","",'Formulario PPGR1'!#REF!)</f>
        <v>#REF!</v>
      </c>
      <c r="G741" s="344" t="s">
        <v>1513</v>
      </c>
      <c r="H741" s="345" t="str">
        <f>IFERROR(VLOOKUP(Tabla1[[#This Row],[Código_Actividad]],'Formulario PPGR2'!$C$9:$D$1048576,2,FALSE),"")</f>
        <v>Coordinación de acuerdos intra  sectoriales para apoyar la disminución de las listas de espera quirúrgicas</v>
      </c>
      <c r="I741" s="346">
        <f>IFERROR(VLOOKUP(Tabla1[[#This Row],[Código_Actividad]],Tabla2[[Código]:[Total de Acciones ]],15,FALSE),"")</f>
        <v>4</v>
      </c>
      <c r="J741" s="347" t="s">
        <v>1894</v>
      </c>
      <c r="K741" s="348" t="s">
        <v>1902</v>
      </c>
      <c r="L741" s="349"/>
      <c r="M741" s="348" t="s">
        <v>1893</v>
      </c>
      <c r="N741" s="364">
        <v>0.16</v>
      </c>
      <c r="O741" s="199">
        <v>250</v>
      </c>
      <c r="P741" s="200">
        <f t="shared" si="14"/>
        <v>40</v>
      </c>
      <c r="Q741" s="351" t="s">
        <v>2114</v>
      </c>
      <c r="R741" s="347" t="s">
        <v>923</v>
      </c>
      <c r="S741" s="56"/>
      <c r="T741" s="56"/>
    </row>
    <row r="742" spans="2:20" x14ac:dyDescent="0.25">
      <c r="B742" s="343" t="str">
        <f>IF(Tabla1[[#This Row],[Código_Actividad]]="","",CONCATENATE(Tabla1[[#This Row],[POA]],".",Tabla1[[#This Row],[SRS]],".",Tabla1[[#This Row],[AREA]],".",Tabla1[[#This Row],[TIPO]]))</f>
        <v/>
      </c>
      <c r="C742" s="343" t="str">
        <f>IF(Tabla1[[#This Row],[Código_Actividad]]="","",'Formulario PPGR1'!#REF!)</f>
        <v/>
      </c>
      <c r="D742" s="343" t="str">
        <f>IF(Tabla1[[#This Row],[Código_Actividad]]="","",'Formulario PPGR1'!#REF!)</f>
        <v/>
      </c>
      <c r="E742" s="343" t="str">
        <f>IF(Tabla1[[#This Row],[Código_Actividad]]="","",'Formulario PPGR1'!#REF!)</f>
        <v/>
      </c>
      <c r="F742" s="343" t="str">
        <f>IF(Tabla1[[#This Row],[Código_Actividad]]="","",'Formulario PPGR1'!#REF!)</f>
        <v/>
      </c>
      <c r="G742" s="344"/>
      <c r="H742" s="345" t="str">
        <f>IFERROR(VLOOKUP(Tabla1[[#This Row],[Código_Actividad]],'Formulario PPGR2'!$C$9:$D$1048576,2,FALSE),"")</f>
        <v/>
      </c>
      <c r="I742" s="346" t="str">
        <f>IFERROR(VLOOKUP(Tabla1[[#This Row],[Código_Actividad]],Tabla2[[Código]:[Total de Acciones ]],15,FALSE),"")</f>
        <v/>
      </c>
      <c r="J742" s="347" t="s">
        <v>1910</v>
      </c>
      <c r="K742" s="348" t="s">
        <v>1902</v>
      </c>
      <c r="L742" s="349"/>
      <c r="M742" s="348" t="s">
        <v>1906</v>
      </c>
      <c r="N742" s="364">
        <v>0.16</v>
      </c>
      <c r="O742" s="199">
        <v>648</v>
      </c>
      <c r="P742" s="200">
        <f t="shared" si="14"/>
        <v>103.68</v>
      </c>
      <c r="Q742" s="351" t="s">
        <v>2114</v>
      </c>
      <c r="R742" s="347" t="s">
        <v>925</v>
      </c>
      <c r="S742" s="56"/>
      <c r="T742" s="56"/>
    </row>
    <row r="743" spans="2:20" x14ac:dyDescent="0.25">
      <c r="B743" s="343" t="str">
        <f>IF(Tabla1[[#This Row],[Código_Actividad]]="","",CONCATENATE(Tabla1[[#This Row],[POA]],".",Tabla1[[#This Row],[SRS]],".",Tabla1[[#This Row],[AREA]],".",Tabla1[[#This Row],[TIPO]]))</f>
        <v/>
      </c>
      <c r="C743" s="343" t="str">
        <f>IF(Tabla1[[#This Row],[Código_Actividad]]="","",'Formulario PPGR1'!#REF!)</f>
        <v/>
      </c>
      <c r="D743" s="343" t="str">
        <f>IF(Tabla1[[#This Row],[Código_Actividad]]="","",'Formulario PPGR1'!#REF!)</f>
        <v/>
      </c>
      <c r="E743" s="343" t="str">
        <f>IF(Tabla1[[#This Row],[Código_Actividad]]="","",'Formulario PPGR1'!#REF!)</f>
        <v/>
      </c>
      <c r="F743" s="343" t="str">
        <f>IF(Tabla1[[#This Row],[Código_Actividad]]="","",'Formulario PPGR1'!#REF!)</f>
        <v/>
      </c>
      <c r="G743" s="344"/>
      <c r="H743" s="345" t="str">
        <f>IFERROR(VLOOKUP(Tabla1[[#This Row],[Código_Actividad]],'Formulario PPGR2'!$C$9:$D$1048576,2,FALSE),"")</f>
        <v/>
      </c>
      <c r="I743" s="346" t="str">
        <f>IFERROR(VLOOKUP(Tabla1[[#This Row],[Código_Actividad]],Tabla2[[Código]:[Total de Acciones ]],15,FALSE),"")</f>
        <v/>
      </c>
      <c r="J743" s="347" t="s">
        <v>1916</v>
      </c>
      <c r="K743" s="348" t="s">
        <v>1902</v>
      </c>
      <c r="L743" s="349"/>
      <c r="M743" s="348" t="s">
        <v>1917</v>
      </c>
      <c r="N743" s="352">
        <v>0.4</v>
      </c>
      <c r="O743" s="199">
        <v>84</v>
      </c>
      <c r="P743" s="200">
        <f t="shared" si="14"/>
        <v>33.6</v>
      </c>
      <c r="Q743" s="351" t="s">
        <v>2117</v>
      </c>
      <c r="R743" s="347" t="s">
        <v>925</v>
      </c>
      <c r="S743" s="56"/>
      <c r="T743" s="56"/>
    </row>
    <row r="744" spans="2:20" x14ac:dyDescent="0.25">
      <c r="B744" s="343" t="str">
        <f>IF(Tabla1[[#This Row],[Código_Actividad]]="","",CONCATENATE(Tabla1[[#This Row],[POA]],".",Tabla1[[#This Row],[SRS]],".",Tabla1[[#This Row],[AREA]],".",Tabla1[[#This Row],[TIPO]]))</f>
        <v/>
      </c>
      <c r="C744" s="343" t="str">
        <f>IF(Tabla1[[#This Row],[Código_Actividad]]="","",'Formulario PPGR1'!#REF!)</f>
        <v/>
      </c>
      <c r="D744" s="343" t="str">
        <f>IF(Tabla1[[#This Row],[Código_Actividad]]="","",'Formulario PPGR1'!#REF!)</f>
        <v/>
      </c>
      <c r="E744" s="343" t="str">
        <f>IF(Tabla1[[#This Row],[Código_Actividad]]="","",'Formulario PPGR1'!#REF!)</f>
        <v/>
      </c>
      <c r="F744" s="343" t="str">
        <f>IF(Tabla1[[#This Row],[Código_Actividad]]="","",'Formulario PPGR1'!#REF!)</f>
        <v/>
      </c>
      <c r="G744" s="344"/>
      <c r="H744" s="345" t="str">
        <f>IFERROR(VLOOKUP(Tabla1[[#This Row],[Código_Actividad]],'Formulario PPGR2'!$C$9:$D$1048576,2,FALSE),"")</f>
        <v/>
      </c>
      <c r="I744" s="346" t="str">
        <f>IFERROR(VLOOKUP(Tabla1[[#This Row],[Código_Actividad]],Tabla2[[Código]:[Total de Acciones ]],15,FALSE),"")</f>
        <v/>
      </c>
      <c r="J744" s="347" t="s">
        <v>1996</v>
      </c>
      <c r="K744" s="348" t="s">
        <v>1902</v>
      </c>
      <c r="L744" s="349"/>
      <c r="M744" s="348" t="s">
        <v>592</v>
      </c>
      <c r="N744" s="195">
        <v>6</v>
      </c>
      <c r="O744" s="199">
        <v>7500</v>
      </c>
      <c r="P744" s="200">
        <f t="shared" si="14"/>
        <v>45000</v>
      </c>
      <c r="Q744" s="351" t="s">
        <v>2115</v>
      </c>
      <c r="R744" s="347" t="s">
        <v>925</v>
      </c>
      <c r="S744" s="56"/>
      <c r="T744" s="56"/>
    </row>
    <row r="745" spans="2:20" x14ac:dyDescent="0.25">
      <c r="B745" s="343" t="str">
        <f>IF(Tabla1[[#This Row],[Código_Actividad]]="","",CONCATENATE(Tabla1[[#This Row],[POA]],".",Tabla1[[#This Row],[SRS]],".",Tabla1[[#This Row],[AREA]],".",Tabla1[[#This Row],[TIPO]]))</f>
        <v/>
      </c>
      <c r="C745" s="343" t="str">
        <f>IF(Tabla1[[#This Row],[Código_Actividad]]="","",'Formulario PPGR1'!#REF!)</f>
        <v/>
      </c>
      <c r="D745" s="343" t="str">
        <f>IF(Tabla1[[#This Row],[Código_Actividad]]="","",'Formulario PPGR1'!#REF!)</f>
        <v/>
      </c>
      <c r="E745" s="343" t="str">
        <f>IF(Tabla1[[#This Row],[Código_Actividad]]="","",'Formulario PPGR1'!#REF!)</f>
        <v/>
      </c>
      <c r="F745" s="343" t="str">
        <f>IF(Tabla1[[#This Row],[Código_Actividad]]="","",'Formulario PPGR1'!#REF!)</f>
        <v/>
      </c>
      <c r="G745" s="344"/>
      <c r="H745" s="345" t="str">
        <f>IFERROR(VLOOKUP(Tabla1[[#This Row],[Código_Actividad]],'Formulario PPGR2'!$C$9:$D$1048576,2,FALSE),"")</f>
        <v/>
      </c>
      <c r="I745" s="346" t="str">
        <f>IFERROR(VLOOKUP(Tabla1[[#This Row],[Código_Actividad]],Tabla2[[Código]:[Total de Acciones ]],15,FALSE),"")</f>
        <v/>
      </c>
      <c r="J745" s="347"/>
      <c r="K745" s="348" t="str">
        <f>IFERROR(VLOOKUP($J745,LSIns!$B$5:$C$45,2,FALSE),"")</f>
        <v/>
      </c>
      <c r="L745" s="349"/>
      <c r="M745" s="348" t="str">
        <f>IFERROR(VLOOKUP($L745,#REF!,2,FALSE),"")</f>
        <v/>
      </c>
      <c r="N745" s="352"/>
      <c r="O745" s="199"/>
      <c r="P745" s="200">
        <f t="shared" si="14"/>
        <v>0</v>
      </c>
      <c r="Q745" s="351"/>
      <c r="R745" s="347"/>
      <c r="S745" s="56"/>
      <c r="T745" s="56"/>
    </row>
    <row r="746" spans="2:20" x14ac:dyDescent="0.25">
      <c r="B746" s="343" t="str">
        <f>IF(Tabla1[[#This Row],[Código_Actividad]]="","",CONCATENATE(Tabla1[[#This Row],[POA]],".",Tabla1[[#This Row],[SRS]],".",Tabla1[[#This Row],[AREA]],".",Tabla1[[#This Row],[TIPO]]))</f>
        <v/>
      </c>
      <c r="C746" s="343" t="str">
        <f>IF(Tabla1[[#This Row],[Código_Actividad]]="","",'Formulario PPGR1'!#REF!)</f>
        <v/>
      </c>
      <c r="D746" s="343" t="str">
        <f>IF(Tabla1[[#This Row],[Código_Actividad]]="","",'Formulario PPGR1'!#REF!)</f>
        <v/>
      </c>
      <c r="E746" s="343" t="str">
        <f>IF(Tabla1[[#This Row],[Código_Actividad]]="","",'Formulario PPGR1'!#REF!)</f>
        <v/>
      </c>
      <c r="F746" s="343" t="str">
        <f>IF(Tabla1[[#This Row],[Código_Actividad]]="","",'Formulario PPGR1'!#REF!)</f>
        <v/>
      </c>
      <c r="G746" s="344"/>
      <c r="H746" s="345" t="str">
        <f>IFERROR(VLOOKUP(Tabla1[[#This Row],[Código_Actividad]],'Formulario PPGR2'!$C$9:$D$1048576,2,FALSE),"")</f>
        <v/>
      </c>
      <c r="I746" s="346" t="str">
        <f>IFERROR(VLOOKUP(Tabla1[[#This Row],[Código_Actividad]],Tabla2[[Código]:[Total de Acciones ]],15,FALSE),"")</f>
        <v/>
      </c>
      <c r="J746" s="347"/>
      <c r="K746" s="348" t="str">
        <f>IFERROR(VLOOKUP($J746,LSIns!$B$5:$C$45,2,FALSE),"")</f>
        <v/>
      </c>
      <c r="L746" s="349"/>
      <c r="M746" s="348" t="str">
        <f>IFERROR(VLOOKUP($L746,#REF!,2,FALSE),"")</f>
        <v/>
      </c>
      <c r="N746" s="352"/>
      <c r="O746" s="199"/>
      <c r="P746" s="200">
        <f t="shared" si="14"/>
        <v>0</v>
      </c>
      <c r="Q746" s="351"/>
      <c r="R746" s="347"/>
      <c r="S746" s="56"/>
      <c r="T746" s="56"/>
    </row>
    <row r="747" spans="2:20" x14ac:dyDescent="0.25">
      <c r="B747" s="343" t="str">
        <f>IF(Tabla1[[#This Row],[Código_Actividad]]="","",CONCATENATE(Tabla1[[#This Row],[POA]],".",Tabla1[[#This Row],[SRS]],".",Tabla1[[#This Row],[AREA]],".",Tabla1[[#This Row],[TIPO]]))</f>
        <v/>
      </c>
      <c r="C747" s="343" t="str">
        <f>IF(Tabla1[[#This Row],[Código_Actividad]]="","",'Formulario PPGR1'!#REF!)</f>
        <v/>
      </c>
      <c r="D747" s="343" t="str">
        <f>IF(Tabla1[[#This Row],[Código_Actividad]]="","",'Formulario PPGR1'!#REF!)</f>
        <v/>
      </c>
      <c r="E747" s="343" t="str">
        <f>IF(Tabla1[[#This Row],[Código_Actividad]]="","",'Formulario PPGR1'!#REF!)</f>
        <v/>
      </c>
      <c r="F747" s="343" t="str">
        <f>IF(Tabla1[[#This Row],[Código_Actividad]]="","",'Formulario PPGR1'!#REF!)</f>
        <v/>
      </c>
      <c r="G747" s="344"/>
      <c r="H747" s="345" t="str">
        <f>IFERROR(VLOOKUP(Tabla1[[#This Row],[Código_Actividad]],'Formulario PPGR2'!$C$9:$D$1048576,2,FALSE),"")</f>
        <v/>
      </c>
      <c r="I747" s="346" t="str">
        <f>IFERROR(VLOOKUP(Tabla1[[#This Row],[Código_Actividad]],Tabla2[[Código]:[Total de Acciones ]],15,FALSE),"")</f>
        <v/>
      </c>
      <c r="J747" s="347"/>
      <c r="K747" s="348" t="str">
        <f>IFERROR(VLOOKUP($J747,LSIns!$B$5:$C$45,2,FALSE),"")</f>
        <v/>
      </c>
      <c r="L747" s="349"/>
      <c r="M747" s="348" t="str">
        <f>IFERROR(VLOOKUP($L747,#REF!,2,FALSE),"")</f>
        <v/>
      </c>
      <c r="N747" s="352"/>
      <c r="O747" s="199"/>
      <c r="P747" s="200">
        <f t="shared" si="14"/>
        <v>0</v>
      </c>
      <c r="Q747" s="351"/>
      <c r="R747" s="347"/>
      <c r="S747" s="56"/>
      <c r="T747" s="56"/>
    </row>
    <row r="748" spans="2:20" x14ac:dyDescent="0.25">
      <c r="B748" s="343" t="e">
        <f>IF(Tabla1[[#This Row],[Código_Actividad]]="","",CONCATENATE(Tabla1[[#This Row],[POA]],".",Tabla1[[#This Row],[SRS]],".",Tabla1[[#This Row],[AREA]],".",Tabla1[[#This Row],[TIPO]]))</f>
        <v>#REF!</v>
      </c>
      <c r="C748" s="343" t="e">
        <f>IF(Tabla1[[#This Row],[Código_Actividad]]="","",'Formulario PPGR1'!#REF!)</f>
        <v>#REF!</v>
      </c>
      <c r="D748" s="343" t="e">
        <f>IF(Tabla1[[#This Row],[Código_Actividad]]="","",'Formulario PPGR1'!#REF!)</f>
        <v>#REF!</v>
      </c>
      <c r="E748" s="343" t="e">
        <f>IF(Tabla1[[#This Row],[Código_Actividad]]="","",'Formulario PPGR1'!#REF!)</f>
        <v>#REF!</v>
      </c>
      <c r="F748" s="343" t="e">
        <f>IF(Tabla1[[#This Row],[Código_Actividad]]="","",'Formulario PPGR1'!#REF!)</f>
        <v>#REF!</v>
      </c>
      <c r="G748" s="344" t="s">
        <v>1514</v>
      </c>
      <c r="H748" s="345" t="str">
        <f>IFERROR(VLOOKUP(Tabla1[[#This Row],[Código_Actividad]],'Formulario PPGR2'!$C$9:$D$1048576,2,FALSE),"")</f>
        <v xml:space="preserve">Capacitacion en la MGP a los CEAS de influencia </v>
      </c>
      <c r="I748" s="346">
        <f>IFERROR(VLOOKUP(Tabla1[[#This Row],[Código_Actividad]],Tabla2[[Código]:[Total de Acciones ]],15,FALSE),"")</f>
        <v>3</v>
      </c>
      <c r="J748" s="347" t="s">
        <v>1894</v>
      </c>
      <c r="K748" s="348" t="s">
        <v>1902</v>
      </c>
      <c r="L748" s="349"/>
      <c r="M748" s="348" t="s">
        <v>1893</v>
      </c>
      <c r="N748" s="364">
        <v>0.12</v>
      </c>
      <c r="O748" s="199">
        <v>250</v>
      </c>
      <c r="P748" s="200">
        <f t="shared" si="14"/>
        <v>30</v>
      </c>
      <c r="Q748" s="351" t="s">
        <v>2114</v>
      </c>
      <c r="R748" s="347" t="s">
        <v>923</v>
      </c>
      <c r="S748" s="56"/>
      <c r="T748" s="56"/>
    </row>
    <row r="749" spans="2:20" x14ac:dyDescent="0.25">
      <c r="B749" s="343" t="str">
        <f>IF(Tabla1[[#This Row],[Código_Actividad]]="","",CONCATENATE(Tabla1[[#This Row],[POA]],".",Tabla1[[#This Row],[SRS]],".",Tabla1[[#This Row],[AREA]],".",Tabla1[[#This Row],[TIPO]]))</f>
        <v/>
      </c>
      <c r="C749" s="343" t="str">
        <f>IF(Tabla1[[#This Row],[Código_Actividad]]="","",'Formulario PPGR1'!#REF!)</f>
        <v/>
      </c>
      <c r="D749" s="343" t="str">
        <f>IF(Tabla1[[#This Row],[Código_Actividad]]="","",'Formulario PPGR1'!#REF!)</f>
        <v/>
      </c>
      <c r="E749" s="343" t="str">
        <f>IF(Tabla1[[#This Row],[Código_Actividad]]="","",'Formulario PPGR1'!#REF!)</f>
        <v/>
      </c>
      <c r="F749" s="343" t="str">
        <f>IF(Tabla1[[#This Row],[Código_Actividad]]="","",'Formulario PPGR1'!#REF!)</f>
        <v/>
      </c>
      <c r="G749" s="344"/>
      <c r="H749" s="345" t="str">
        <f>IFERROR(VLOOKUP(Tabla1[[#This Row],[Código_Actividad]],'Formulario PPGR2'!$C$9:$D$1048576,2,FALSE),"")</f>
        <v/>
      </c>
      <c r="I749" s="346" t="str">
        <f>IFERROR(VLOOKUP(Tabla1[[#This Row],[Código_Actividad]],Tabla2[[Código]:[Total de Acciones ]],15,FALSE),"")</f>
        <v/>
      </c>
      <c r="J749" s="347" t="s">
        <v>1910</v>
      </c>
      <c r="K749" s="348" t="s">
        <v>1902</v>
      </c>
      <c r="L749" s="349"/>
      <c r="M749" s="348" t="s">
        <v>1906</v>
      </c>
      <c r="N749" s="364">
        <v>0.12</v>
      </c>
      <c r="O749" s="199">
        <v>648</v>
      </c>
      <c r="P749" s="200">
        <f t="shared" si="14"/>
        <v>77.759999999999991</v>
      </c>
      <c r="Q749" s="351" t="s">
        <v>2114</v>
      </c>
      <c r="R749" s="347" t="s">
        <v>925</v>
      </c>
      <c r="S749" s="56"/>
      <c r="T749" s="56"/>
    </row>
    <row r="750" spans="2:20" x14ac:dyDescent="0.25">
      <c r="B750" s="343" t="str">
        <f>IF(Tabla1[[#This Row],[Código_Actividad]]="","",CONCATENATE(Tabla1[[#This Row],[POA]],".",Tabla1[[#This Row],[SRS]],".",Tabla1[[#This Row],[AREA]],".",Tabla1[[#This Row],[TIPO]]))</f>
        <v/>
      </c>
      <c r="C750" s="343" t="str">
        <f>IF(Tabla1[[#This Row],[Código_Actividad]]="","",'Formulario PPGR1'!#REF!)</f>
        <v/>
      </c>
      <c r="D750" s="343" t="str">
        <f>IF(Tabla1[[#This Row],[Código_Actividad]]="","",'Formulario PPGR1'!#REF!)</f>
        <v/>
      </c>
      <c r="E750" s="343" t="str">
        <f>IF(Tabla1[[#This Row],[Código_Actividad]]="","",'Formulario PPGR1'!#REF!)</f>
        <v/>
      </c>
      <c r="F750" s="343" t="str">
        <f>IF(Tabla1[[#This Row],[Código_Actividad]]="","",'Formulario PPGR1'!#REF!)</f>
        <v/>
      </c>
      <c r="G750" s="344"/>
      <c r="H750" s="345" t="str">
        <f>IFERROR(VLOOKUP(Tabla1[[#This Row],[Código_Actividad]],'Formulario PPGR2'!$C$9:$D$1048576,2,FALSE),"")</f>
        <v/>
      </c>
      <c r="I750" s="346" t="str">
        <f>IFERROR(VLOOKUP(Tabla1[[#This Row],[Código_Actividad]],Tabla2[[Código]:[Total de Acciones ]],15,FALSE),"")</f>
        <v/>
      </c>
      <c r="J750" s="347" t="s">
        <v>1916</v>
      </c>
      <c r="K750" s="348" t="s">
        <v>1902</v>
      </c>
      <c r="L750" s="349"/>
      <c r="M750" s="348" t="s">
        <v>1917</v>
      </c>
      <c r="N750" s="352">
        <v>0.3</v>
      </c>
      <c r="O750" s="199">
        <v>84</v>
      </c>
      <c r="P750" s="200">
        <f t="shared" si="14"/>
        <v>25.2</v>
      </c>
      <c r="Q750" s="351" t="s">
        <v>2117</v>
      </c>
      <c r="R750" s="347" t="s">
        <v>925</v>
      </c>
      <c r="S750" s="56"/>
      <c r="T750" s="56"/>
    </row>
    <row r="751" spans="2:20" x14ac:dyDescent="0.25">
      <c r="B751" s="343" t="str">
        <f>IF(Tabla1[[#This Row],[Código_Actividad]]="","",CONCATENATE(Tabla1[[#This Row],[POA]],".",Tabla1[[#This Row],[SRS]],".",Tabla1[[#This Row],[AREA]],".",Tabla1[[#This Row],[TIPO]]))</f>
        <v/>
      </c>
      <c r="C751" s="343" t="str">
        <f>IF(Tabla1[[#This Row],[Código_Actividad]]="","",'Formulario PPGR1'!#REF!)</f>
        <v/>
      </c>
      <c r="D751" s="343" t="str">
        <f>IF(Tabla1[[#This Row],[Código_Actividad]]="","",'Formulario PPGR1'!#REF!)</f>
        <v/>
      </c>
      <c r="E751" s="343" t="str">
        <f>IF(Tabla1[[#This Row],[Código_Actividad]]="","",'Formulario PPGR1'!#REF!)</f>
        <v/>
      </c>
      <c r="F751" s="343" t="str">
        <f>IF(Tabla1[[#This Row],[Código_Actividad]]="","",'Formulario PPGR1'!#REF!)</f>
        <v/>
      </c>
      <c r="G751" s="344"/>
      <c r="H751" s="345" t="str">
        <f>IFERROR(VLOOKUP(Tabla1[[#This Row],[Código_Actividad]],'Formulario PPGR2'!$C$9:$D$1048576,2,FALSE),"")</f>
        <v/>
      </c>
      <c r="I751" s="346" t="str">
        <f>IFERROR(VLOOKUP(Tabla1[[#This Row],[Código_Actividad]],Tabla2[[Código]:[Total de Acciones ]],15,FALSE),"")</f>
        <v/>
      </c>
      <c r="J751" s="347" t="s">
        <v>1996</v>
      </c>
      <c r="K751" s="348" t="s">
        <v>1902</v>
      </c>
      <c r="L751" s="349"/>
      <c r="M751" s="348" t="s">
        <v>592</v>
      </c>
      <c r="N751" s="195">
        <v>3</v>
      </c>
      <c r="O751" s="199">
        <v>7500</v>
      </c>
      <c r="P751" s="200">
        <f t="shared" si="14"/>
        <v>22500</v>
      </c>
      <c r="Q751" s="351" t="s">
        <v>2115</v>
      </c>
      <c r="R751" s="347" t="s">
        <v>925</v>
      </c>
      <c r="S751" s="56"/>
      <c r="T751" s="56"/>
    </row>
    <row r="752" spans="2:20" x14ac:dyDescent="0.25">
      <c r="B752" s="343" t="str">
        <f>IF(Tabla1[[#This Row],[Código_Actividad]]="","",CONCATENATE(Tabla1[[#This Row],[POA]],".",Tabla1[[#This Row],[SRS]],".",Tabla1[[#This Row],[AREA]],".",Tabla1[[#This Row],[TIPO]]))</f>
        <v/>
      </c>
      <c r="C752" s="343" t="str">
        <f>IF(Tabla1[[#This Row],[Código_Actividad]]="","",'Formulario PPGR1'!#REF!)</f>
        <v/>
      </c>
      <c r="D752" s="343" t="str">
        <f>IF(Tabla1[[#This Row],[Código_Actividad]]="","",'Formulario PPGR1'!#REF!)</f>
        <v/>
      </c>
      <c r="E752" s="343" t="str">
        <f>IF(Tabla1[[#This Row],[Código_Actividad]]="","",'Formulario PPGR1'!#REF!)</f>
        <v/>
      </c>
      <c r="F752" s="343" t="str">
        <f>IF(Tabla1[[#This Row],[Código_Actividad]]="","",'Formulario PPGR1'!#REF!)</f>
        <v/>
      </c>
      <c r="G752" s="344"/>
      <c r="H752" s="345" t="str">
        <f>IFERROR(VLOOKUP(Tabla1[[#This Row],[Código_Actividad]],'Formulario PPGR2'!$C$9:$D$1048576,2,FALSE),"")</f>
        <v/>
      </c>
      <c r="I752" s="346" t="str">
        <f>IFERROR(VLOOKUP(Tabla1[[#This Row],[Código_Actividad]],Tabla2[[Código]:[Total de Acciones ]],15,FALSE),"")</f>
        <v/>
      </c>
      <c r="J752" s="347"/>
      <c r="K752" s="348" t="str">
        <f>IFERROR(VLOOKUP($J752,LSIns!$B$5:$C$45,2,FALSE),"")</f>
        <v/>
      </c>
      <c r="L752" s="349"/>
      <c r="M752" s="348" t="str">
        <f>IFERROR(VLOOKUP($L752,#REF!,2,FALSE),"")</f>
        <v/>
      </c>
      <c r="N752" s="352"/>
      <c r="O752" s="199"/>
      <c r="P752" s="200">
        <f t="shared" si="14"/>
        <v>0</v>
      </c>
      <c r="Q752" s="351"/>
      <c r="R752" s="347"/>
      <c r="S752" s="56"/>
      <c r="T752" s="56"/>
    </row>
    <row r="753" spans="2:20" x14ac:dyDescent="0.25">
      <c r="B753" s="343" t="e">
        <f>IF(Tabla1[[#This Row],[Código_Actividad]]="","",CONCATENATE(Tabla1[[#This Row],[POA]],".",Tabla1[[#This Row],[SRS]],".",Tabla1[[#This Row],[AREA]],".",Tabla1[[#This Row],[TIPO]]))</f>
        <v>#REF!</v>
      </c>
      <c r="C753" s="343" t="e">
        <f>IF(Tabla1[[#This Row],[Código_Actividad]]="","",'Formulario PPGR1'!#REF!)</f>
        <v>#REF!</v>
      </c>
      <c r="D753" s="343" t="e">
        <f>IF(Tabla1[[#This Row],[Código_Actividad]]="","",'Formulario PPGR1'!#REF!)</f>
        <v>#REF!</v>
      </c>
      <c r="E753" s="343" t="e">
        <f>IF(Tabla1[[#This Row],[Código_Actividad]]="","",'Formulario PPGR1'!#REF!)</f>
        <v>#REF!</v>
      </c>
      <c r="F753" s="343" t="e">
        <f>IF(Tabla1[[#This Row],[Código_Actividad]]="","",'Formulario PPGR1'!#REF!)</f>
        <v>#REF!</v>
      </c>
      <c r="G753" s="344" t="s">
        <v>1515</v>
      </c>
      <c r="H753" s="345" t="str">
        <f>IFERROR(VLOOKUP(Tabla1[[#This Row],[Código_Actividad]],'Formulario PPGR2'!$C$9:$D$1048576,2,FALSE),"")</f>
        <v xml:space="preserve">Apoyo en la elaboracion y seguimiento de planes de mejora de los CEAS  </v>
      </c>
      <c r="I753" s="346">
        <f>IFERROR(VLOOKUP(Tabla1[[#This Row],[Código_Actividad]],Tabla2[[Código]:[Total de Acciones ]],15,FALSE),"")</f>
        <v>3</v>
      </c>
      <c r="J753" s="347" t="s">
        <v>1894</v>
      </c>
      <c r="K753" s="348" t="s">
        <v>1902</v>
      </c>
      <c r="L753" s="349"/>
      <c r="M753" s="348" t="s">
        <v>1893</v>
      </c>
      <c r="N753" s="364">
        <v>0.16</v>
      </c>
      <c r="O753" s="199">
        <v>250</v>
      </c>
      <c r="P753" s="200">
        <f t="shared" si="14"/>
        <v>40</v>
      </c>
      <c r="Q753" s="351" t="s">
        <v>2114</v>
      </c>
      <c r="R753" s="347" t="s">
        <v>923</v>
      </c>
      <c r="S753" s="56"/>
      <c r="T753" s="56"/>
    </row>
    <row r="754" spans="2:20" x14ac:dyDescent="0.25">
      <c r="B754" s="343" t="str">
        <f>IF(Tabla1[[#This Row],[Código_Actividad]]="","",CONCATENATE(Tabla1[[#This Row],[POA]],".",Tabla1[[#This Row],[SRS]],".",Tabla1[[#This Row],[AREA]],".",Tabla1[[#This Row],[TIPO]]))</f>
        <v/>
      </c>
      <c r="C754" s="343" t="str">
        <f>IF(Tabla1[[#This Row],[Código_Actividad]]="","",'Formulario PPGR1'!#REF!)</f>
        <v/>
      </c>
      <c r="D754" s="343" t="str">
        <f>IF(Tabla1[[#This Row],[Código_Actividad]]="","",'Formulario PPGR1'!#REF!)</f>
        <v/>
      </c>
      <c r="E754" s="343" t="str">
        <f>IF(Tabla1[[#This Row],[Código_Actividad]]="","",'Formulario PPGR1'!#REF!)</f>
        <v/>
      </c>
      <c r="F754" s="343" t="str">
        <f>IF(Tabla1[[#This Row],[Código_Actividad]]="","",'Formulario PPGR1'!#REF!)</f>
        <v/>
      </c>
      <c r="G754" s="344"/>
      <c r="H754" s="345" t="str">
        <f>IFERROR(VLOOKUP(Tabla1[[#This Row],[Código_Actividad]],'Formulario PPGR2'!$C$9:$D$1048576,2,FALSE),"")</f>
        <v/>
      </c>
      <c r="I754" s="346" t="str">
        <f>IFERROR(VLOOKUP(Tabla1[[#This Row],[Código_Actividad]],Tabla2[[Código]:[Total de Acciones ]],15,FALSE),"")</f>
        <v/>
      </c>
      <c r="J754" s="347" t="s">
        <v>1910</v>
      </c>
      <c r="K754" s="348" t="s">
        <v>1902</v>
      </c>
      <c r="L754" s="349"/>
      <c r="M754" s="348" t="s">
        <v>1906</v>
      </c>
      <c r="N754" s="364">
        <v>0.16</v>
      </c>
      <c r="O754" s="199">
        <v>648</v>
      </c>
      <c r="P754" s="200">
        <f t="shared" si="14"/>
        <v>103.68</v>
      </c>
      <c r="Q754" s="351" t="s">
        <v>2114</v>
      </c>
      <c r="R754" s="347" t="s">
        <v>925</v>
      </c>
      <c r="S754" s="56"/>
      <c r="T754" s="56"/>
    </row>
    <row r="755" spans="2:20" x14ac:dyDescent="0.25">
      <c r="B755" s="343" t="str">
        <f>IF(Tabla1[[#This Row],[Código_Actividad]]="","",CONCATENATE(Tabla1[[#This Row],[POA]],".",Tabla1[[#This Row],[SRS]],".",Tabla1[[#This Row],[AREA]],".",Tabla1[[#This Row],[TIPO]]))</f>
        <v/>
      </c>
      <c r="C755" s="343" t="str">
        <f>IF(Tabla1[[#This Row],[Código_Actividad]]="","",'Formulario PPGR1'!#REF!)</f>
        <v/>
      </c>
      <c r="D755" s="343" t="str">
        <f>IF(Tabla1[[#This Row],[Código_Actividad]]="","",'Formulario PPGR1'!#REF!)</f>
        <v/>
      </c>
      <c r="E755" s="343" t="str">
        <f>IF(Tabla1[[#This Row],[Código_Actividad]]="","",'Formulario PPGR1'!#REF!)</f>
        <v/>
      </c>
      <c r="F755" s="343" t="str">
        <f>IF(Tabla1[[#This Row],[Código_Actividad]]="","",'Formulario PPGR1'!#REF!)</f>
        <v/>
      </c>
      <c r="G755" s="344"/>
      <c r="H755" s="345" t="str">
        <f>IFERROR(VLOOKUP(Tabla1[[#This Row],[Código_Actividad]],'Formulario PPGR2'!$C$9:$D$1048576,2,FALSE),"")</f>
        <v/>
      </c>
      <c r="I755" s="346" t="str">
        <f>IFERROR(VLOOKUP(Tabla1[[#This Row],[Código_Actividad]],Tabla2[[Código]:[Total de Acciones ]],15,FALSE),"")</f>
        <v/>
      </c>
      <c r="J755" s="347" t="s">
        <v>1916</v>
      </c>
      <c r="K755" s="348" t="s">
        <v>1902</v>
      </c>
      <c r="L755" s="349"/>
      <c r="M755" s="348" t="s">
        <v>1917</v>
      </c>
      <c r="N755" s="352">
        <v>0.4</v>
      </c>
      <c r="O755" s="199">
        <v>84</v>
      </c>
      <c r="P755" s="200">
        <f t="shared" si="14"/>
        <v>33.6</v>
      </c>
      <c r="Q755" s="351" t="s">
        <v>2117</v>
      </c>
      <c r="R755" s="347" t="s">
        <v>925</v>
      </c>
      <c r="S755" s="56"/>
      <c r="T755" s="56"/>
    </row>
    <row r="756" spans="2:20" x14ac:dyDescent="0.25">
      <c r="B756" s="343" t="str">
        <f>IF(Tabla1[[#This Row],[Código_Actividad]]="","",CONCATENATE(Tabla1[[#This Row],[POA]],".",Tabla1[[#This Row],[SRS]],".",Tabla1[[#This Row],[AREA]],".",Tabla1[[#This Row],[TIPO]]))</f>
        <v/>
      </c>
      <c r="C756" s="343" t="str">
        <f>IF(Tabla1[[#This Row],[Código_Actividad]]="","",'Formulario PPGR1'!#REF!)</f>
        <v/>
      </c>
      <c r="D756" s="343" t="str">
        <f>IF(Tabla1[[#This Row],[Código_Actividad]]="","",'Formulario PPGR1'!#REF!)</f>
        <v/>
      </c>
      <c r="E756" s="343" t="str">
        <f>IF(Tabla1[[#This Row],[Código_Actividad]]="","",'Formulario PPGR1'!#REF!)</f>
        <v/>
      </c>
      <c r="F756" s="343" t="str">
        <f>IF(Tabla1[[#This Row],[Código_Actividad]]="","",'Formulario PPGR1'!#REF!)</f>
        <v/>
      </c>
      <c r="G756" s="344"/>
      <c r="H756" s="345" t="str">
        <f>IFERROR(VLOOKUP(Tabla1[[#This Row],[Código_Actividad]],'Formulario PPGR2'!$C$9:$D$1048576,2,FALSE),"")</f>
        <v/>
      </c>
      <c r="I756" s="346" t="str">
        <f>IFERROR(VLOOKUP(Tabla1[[#This Row],[Código_Actividad]],Tabla2[[Código]:[Total de Acciones ]],15,FALSE),"")</f>
        <v/>
      </c>
      <c r="J756" s="347" t="s">
        <v>1996</v>
      </c>
      <c r="K756" s="348" t="s">
        <v>1902</v>
      </c>
      <c r="L756" s="349"/>
      <c r="M756" s="348" t="s">
        <v>592</v>
      </c>
      <c r="N756" s="195">
        <v>4</v>
      </c>
      <c r="O756" s="199">
        <v>7500</v>
      </c>
      <c r="P756" s="200">
        <f t="shared" si="14"/>
        <v>30000</v>
      </c>
      <c r="Q756" s="351" t="s">
        <v>2115</v>
      </c>
      <c r="R756" s="347" t="s">
        <v>925</v>
      </c>
      <c r="S756" s="56"/>
      <c r="T756" s="56"/>
    </row>
    <row r="757" spans="2:20" x14ac:dyDescent="0.25">
      <c r="B757" s="343" t="str">
        <f>IF(Tabla1[[#This Row],[Código_Actividad]]="","",CONCATENATE(Tabla1[[#This Row],[POA]],".",Tabla1[[#This Row],[SRS]],".",Tabla1[[#This Row],[AREA]],".",Tabla1[[#This Row],[TIPO]]))</f>
        <v/>
      </c>
      <c r="C757" s="343" t="str">
        <f>IF(Tabla1[[#This Row],[Código_Actividad]]="","",'Formulario PPGR1'!#REF!)</f>
        <v/>
      </c>
      <c r="D757" s="343" t="str">
        <f>IF(Tabla1[[#This Row],[Código_Actividad]]="","",'Formulario PPGR1'!#REF!)</f>
        <v/>
      </c>
      <c r="E757" s="343" t="str">
        <f>IF(Tabla1[[#This Row],[Código_Actividad]]="","",'Formulario PPGR1'!#REF!)</f>
        <v/>
      </c>
      <c r="F757" s="343" t="str">
        <f>IF(Tabla1[[#This Row],[Código_Actividad]]="","",'Formulario PPGR1'!#REF!)</f>
        <v/>
      </c>
      <c r="G757" s="344"/>
      <c r="H757" s="345" t="str">
        <f>IFERROR(VLOOKUP(Tabla1[[#This Row],[Código_Actividad]],'Formulario PPGR2'!$C$9:$D$1048576,2,FALSE),"")</f>
        <v/>
      </c>
      <c r="I757" s="346" t="str">
        <f>IFERROR(VLOOKUP(Tabla1[[#This Row],[Código_Actividad]],Tabla2[[Código]:[Total de Acciones ]],15,FALSE),"")</f>
        <v/>
      </c>
      <c r="J757" s="347"/>
      <c r="K757" s="348" t="str">
        <f>IFERROR(VLOOKUP($J757,LSIns!$B$5:$C$45,2,FALSE),"")</f>
        <v/>
      </c>
      <c r="L757" s="349"/>
      <c r="M757" s="348" t="str">
        <f>IFERROR(VLOOKUP($L757,#REF!,2,FALSE),"")</f>
        <v/>
      </c>
      <c r="N757" s="352"/>
      <c r="O757" s="199"/>
      <c r="P757" s="200">
        <f t="shared" si="14"/>
        <v>0</v>
      </c>
      <c r="Q757" s="351"/>
      <c r="R757" s="347"/>
      <c r="S757" s="56"/>
      <c r="T757" s="56"/>
    </row>
    <row r="758" spans="2:20" x14ac:dyDescent="0.25">
      <c r="B758" s="343" t="e">
        <f>IF(Tabla1[[#This Row],[Código_Actividad]]="","",CONCATENATE(Tabla1[[#This Row],[POA]],".",Tabla1[[#This Row],[SRS]],".",Tabla1[[#This Row],[AREA]],".",Tabla1[[#This Row],[TIPO]]))</f>
        <v>#REF!</v>
      </c>
      <c r="C758" s="343" t="e">
        <f>IF(Tabla1[[#This Row],[Código_Actividad]]="","",'Formulario PPGR1'!#REF!)</f>
        <v>#REF!</v>
      </c>
      <c r="D758" s="343" t="e">
        <f>IF(Tabla1[[#This Row],[Código_Actividad]]="","",'Formulario PPGR1'!#REF!)</f>
        <v>#REF!</v>
      </c>
      <c r="E758" s="343" t="e">
        <f>IF(Tabla1[[#This Row],[Código_Actividad]]="","",'Formulario PPGR1'!#REF!)</f>
        <v>#REF!</v>
      </c>
      <c r="F758" s="343" t="e">
        <f>IF(Tabla1[[#This Row],[Código_Actividad]]="","",'Formulario PPGR1'!#REF!)</f>
        <v>#REF!</v>
      </c>
      <c r="G758" s="344" t="s">
        <v>1516</v>
      </c>
      <c r="H758" s="345" t="str">
        <f>IFERROR(VLOOKUP(Tabla1[[#This Row],[Código_Actividad]],'Formulario PPGR2'!$C$9:$D$1048576,2,FALSE),"")</f>
        <v>Seguimiento a los CEAS para el cumplimiento de los indicadores del Convenio Marco</v>
      </c>
      <c r="I758" s="346">
        <f>IFERROR(VLOOKUP(Tabla1[[#This Row],[Código_Actividad]],Tabla2[[Código]:[Total de Acciones ]],15,FALSE),"")</f>
        <v>2</v>
      </c>
      <c r="J758" s="347" t="s">
        <v>1894</v>
      </c>
      <c r="K758" s="348" t="s">
        <v>1902</v>
      </c>
      <c r="L758" s="349"/>
      <c r="M758" s="348" t="s">
        <v>1893</v>
      </c>
      <c r="N758" s="364">
        <v>0.04</v>
      </c>
      <c r="O758" s="199">
        <v>250</v>
      </c>
      <c r="P758" s="200">
        <f t="shared" si="14"/>
        <v>10</v>
      </c>
      <c r="Q758" s="351" t="s">
        <v>2114</v>
      </c>
      <c r="R758" s="347" t="s">
        <v>923</v>
      </c>
      <c r="S758" s="56"/>
      <c r="T758" s="56"/>
    </row>
    <row r="759" spans="2:20" x14ac:dyDescent="0.25">
      <c r="B759" s="343" t="str">
        <f>IF(Tabla1[[#This Row],[Código_Actividad]]="","",CONCATENATE(Tabla1[[#This Row],[POA]],".",Tabla1[[#This Row],[SRS]],".",Tabla1[[#This Row],[AREA]],".",Tabla1[[#This Row],[TIPO]]))</f>
        <v/>
      </c>
      <c r="C759" s="343" t="str">
        <f>IF(Tabla1[[#This Row],[Código_Actividad]]="","",'Formulario PPGR1'!#REF!)</f>
        <v/>
      </c>
      <c r="D759" s="343" t="str">
        <f>IF(Tabla1[[#This Row],[Código_Actividad]]="","",'Formulario PPGR1'!#REF!)</f>
        <v/>
      </c>
      <c r="E759" s="343" t="str">
        <f>IF(Tabla1[[#This Row],[Código_Actividad]]="","",'Formulario PPGR1'!#REF!)</f>
        <v/>
      </c>
      <c r="F759" s="343" t="str">
        <f>IF(Tabla1[[#This Row],[Código_Actividad]]="","",'Formulario PPGR1'!#REF!)</f>
        <v/>
      </c>
      <c r="G759" s="344"/>
      <c r="H759" s="345" t="str">
        <f>IFERROR(VLOOKUP(Tabla1[[#This Row],[Código_Actividad]],'Formulario PPGR2'!$C$9:$D$1048576,2,FALSE),"")</f>
        <v/>
      </c>
      <c r="I759" s="346" t="str">
        <f>IFERROR(VLOOKUP(Tabla1[[#This Row],[Código_Actividad]],Tabla2[[Código]:[Total de Acciones ]],15,FALSE),"")</f>
        <v/>
      </c>
      <c r="J759" s="347" t="s">
        <v>1910</v>
      </c>
      <c r="K759" s="348" t="s">
        <v>1902</v>
      </c>
      <c r="L759" s="349"/>
      <c r="M759" s="348" t="s">
        <v>1906</v>
      </c>
      <c r="N759" s="364">
        <v>0.04</v>
      </c>
      <c r="O759" s="199">
        <v>648</v>
      </c>
      <c r="P759" s="200">
        <f t="shared" si="14"/>
        <v>25.92</v>
      </c>
      <c r="Q759" s="351" t="s">
        <v>2114</v>
      </c>
      <c r="R759" s="347" t="s">
        <v>925</v>
      </c>
      <c r="S759" s="56"/>
      <c r="T759" s="56"/>
    </row>
    <row r="760" spans="2:20" x14ac:dyDescent="0.25">
      <c r="B760" s="343" t="str">
        <f>IF(Tabla1[[#This Row],[Código_Actividad]]="","",CONCATENATE(Tabla1[[#This Row],[POA]],".",Tabla1[[#This Row],[SRS]],".",Tabla1[[#This Row],[AREA]],".",Tabla1[[#This Row],[TIPO]]))</f>
        <v/>
      </c>
      <c r="C760" s="343" t="str">
        <f>IF(Tabla1[[#This Row],[Código_Actividad]]="","",'Formulario PPGR1'!#REF!)</f>
        <v/>
      </c>
      <c r="D760" s="343" t="str">
        <f>IF(Tabla1[[#This Row],[Código_Actividad]]="","",'Formulario PPGR1'!#REF!)</f>
        <v/>
      </c>
      <c r="E760" s="343" t="str">
        <f>IF(Tabla1[[#This Row],[Código_Actividad]]="","",'Formulario PPGR1'!#REF!)</f>
        <v/>
      </c>
      <c r="F760" s="343" t="str">
        <f>IF(Tabla1[[#This Row],[Código_Actividad]]="","",'Formulario PPGR1'!#REF!)</f>
        <v/>
      </c>
      <c r="G760" s="344"/>
      <c r="H760" s="345" t="str">
        <f>IFERROR(VLOOKUP(Tabla1[[#This Row],[Código_Actividad]],'Formulario PPGR2'!$C$9:$D$1048576,2,FALSE),"")</f>
        <v/>
      </c>
      <c r="I760" s="346" t="str">
        <f>IFERROR(VLOOKUP(Tabla1[[#This Row],[Código_Actividad]],Tabla2[[Código]:[Total de Acciones ]],15,FALSE),"")</f>
        <v/>
      </c>
      <c r="J760" s="347"/>
      <c r="K760" s="348" t="str">
        <f>IFERROR(VLOOKUP($J760,LSIns!$B$5:$C$45,2,FALSE),"")</f>
        <v/>
      </c>
      <c r="L760" s="349"/>
      <c r="M760" s="348" t="str">
        <f>IFERROR(VLOOKUP($L760,#REF!,2,FALSE),"")</f>
        <v/>
      </c>
      <c r="N760" s="352"/>
      <c r="O760" s="199"/>
      <c r="P760" s="200">
        <f t="shared" si="14"/>
        <v>0</v>
      </c>
      <c r="Q760" s="351"/>
      <c r="R760" s="347"/>
      <c r="S760" s="56"/>
      <c r="T760" s="56"/>
    </row>
    <row r="761" spans="2:20" x14ac:dyDescent="0.25">
      <c r="B761" s="343" t="str">
        <f>IF(Tabla1[[#This Row],[Código_Actividad]]="","",CONCATENATE(Tabla1[[#This Row],[POA]],".",Tabla1[[#This Row],[SRS]],".",Tabla1[[#This Row],[AREA]],".",Tabla1[[#This Row],[TIPO]]))</f>
        <v/>
      </c>
      <c r="C761" s="343" t="str">
        <f>IF(Tabla1[[#This Row],[Código_Actividad]]="","",'Formulario PPGR1'!#REF!)</f>
        <v/>
      </c>
      <c r="D761" s="343" t="str">
        <f>IF(Tabla1[[#This Row],[Código_Actividad]]="","",'Formulario PPGR1'!#REF!)</f>
        <v/>
      </c>
      <c r="E761" s="343" t="str">
        <f>IF(Tabla1[[#This Row],[Código_Actividad]]="","",'Formulario PPGR1'!#REF!)</f>
        <v/>
      </c>
      <c r="F761" s="343" t="str">
        <f>IF(Tabla1[[#This Row],[Código_Actividad]]="","",'Formulario PPGR1'!#REF!)</f>
        <v/>
      </c>
      <c r="G761" s="344"/>
      <c r="H761" s="345" t="str">
        <f>IFERROR(VLOOKUP(Tabla1[[#This Row],[Código_Actividad]],'Formulario PPGR2'!$C$9:$D$1048576,2,FALSE),"")</f>
        <v/>
      </c>
      <c r="I761" s="346" t="str">
        <f>IFERROR(VLOOKUP(Tabla1[[#This Row],[Código_Actividad]],Tabla2[[Código]:[Total de Acciones ]],15,FALSE),"")</f>
        <v/>
      </c>
      <c r="J761" s="347"/>
      <c r="K761" s="348" t="str">
        <f>IFERROR(VLOOKUP($J761,LSIns!$B$5:$C$45,2,FALSE),"")</f>
        <v/>
      </c>
      <c r="L761" s="349"/>
      <c r="M761" s="348" t="str">
        <f>IFERROR(VLOOKUP($L761,#REF!,2,FALSE),"")</f>
        <v/>
      </c>
      <c r="N761" s="352"/>
      <c r="O761" s="199"/>
      <c r="P761" s="200">
        <f t="shared" si="14"/>
        <v>0</v>
      </c>
      <c r="Q761" s="351"/>
      <c r="R761" s="347"/>
      <c r="S761" s="56"/>
      <c r="T761" s="56"/>
    </row>
    <row r="762" spans="2:20" x14ac:dyDescent="0.25">
      <c r="B762" s="343" t="e">
        <f>IF(Tabla1[[#This Row],[Código_Actividad]]="","",CONCATENATE(Tabla1[[#This Row],[POA]],".",Tabla1[[#This Row],[SRS]],".",Tabla1[[#This Row],[AREA]],".",Tabla1[[#This Row],[TIPO]]))</f>
        <v>#REF!</v>
      </c>
      <c r="C762" s="343" t="e">
        <f>IF(Tabla1[[#This Row],[Código_Actividad]]="","",'Formulario PPGR1'!#REF!)</f>
        <v>#REF!</v>
      </c>
      <c r="D762" s="343" t="e">
        <f>IF(Tabla1[[#This Row],[Código_Actividad]]="","",'Formulario PPGR1'!#REF!)</f>
        <v>#REF!</v>
      </c>
      <c r="E762" s="343" t="e">
        <f>IF(Tabla1[[#This Row],[Código_Actividad]]="","",'Formulario PPGR1'!#REF!)</f>
        <v>#REF!</v>
      </c>
      <c r="F762" s="343" t="e">
        <f>IF(Tabla1[[#This Row],[Código_Actividad]]="","",'Formulario PPGR1'!#REF!)</f>
        <v>#REF!</v>
      </c>
      <c r="G762" s="344" t="s">
        <v>1517</v>
      </c>
      <c r="H762" s="345" t="str">
        <f>IFERROR(VLOOKUP(Tabla1[[#This Row],[Código_Actividad]],'Formulario PPGR2'!$C$9:$D$1048576,2,FALSE),"")</f>
        <v>Capacitacion para el fortalecimiento de las habilidades tecnicas y blandas de los colaboradores</v>
      </c>
      <c r="I762" s="346">
        <f>IFERROR(VLOOKUP(Tabla1[[#This Row],[Código_Actividad]],Tabla2[[Código]:[Total de Acciones ]],15,FALSE),"")</f>
        <v>2</v>
      </c>
      <c r="J762" s="347" t="s">
        <v>1894</v>
      </c>
      <c r="K762" s="348" t="s">
        <v>1902</v>
      </c>
      <c r="L762" s="349"/>
      <c r="M762" s="348" t="s">
        <v>1893</v>
      </c>
      <c r="N762" s="364">
        <v>0.04</v>
      </c>
      <c r="O762" s="199">
        <v>250</v>
      </c>
      <c r="P762" s="200">
        <f t="shared" si="14"/>
        <v>10</v>
      </c>
      <c r="Q762" s="351" t="s">
        <v>2114</v>
      </c>
      <c r="R762" s="347" t="s">
        <v>923</v>
      </c>
      <c r="S762" s="56"/>
      <c r="T762" s="56"/>
    </row>
    <row r="763" spans="2:20" x14ac:dyDescent="0.25">
      <c r="B763" s="343" t="str">
        <f>IF(Tabla1[[#This Row],[Código_Actividad]]="","",CONCATENATE(Tabla1[[#This Row],[POA]],".",Tabla1[[#This Row],[SRS]],".",Tabla1[[#This Row],[AREA]],".",Tabla1[[#This Row],[TIPO]]))</f>
        <v/>
      </c>
      <c r="C763" s="343" t="str">
        <f>IF(Tabla1[[#This Row],[Código_Actividad]]="","",'Formulario PPGR1'!#REF!)</f>
        <v/>
      </c>
      <c r="D763" s="343" t="str">
        <f>IF(Tabla1[[#This Row],[Código_Actividad]]="","",'Formulario PPGR1'!#REF!)</f>
        <v/>
      </c>
      <c r="E763" s="343" t="str">
        <f>IF(Tabla1[[#This Row],[Código_Actividad]]="","",'Formulario PPGR1'!#REF!)</f>
        <v/>
      </c>
      <c r="F763" s="343" t="str">
        <f>IF(Tabla1[[#This Row],[Código_Actividad]]="","",'Formulario PPGR1'!#REF!)</f>
        <v/>
      </c>
      <c r="G763" s="344"/>
      <c r="H763" s="345" t="str">
        <f>IFERROR(VLOOKUP(Tabla1[[#This Row],[Código_Actividad]],'Formulario PPGR2'!$C$9:$D$1048576,2,FALSE),"")</f>
        <v/>
      </c>
      <c r="I763" s="346" t="str">
        <f>IFERROR(VLOOKUP(Tabla1[[#This Row],[Código_Actividad]],Tabla2[[Código]:[Total de Acciones ]],15,FALSE),"")</f>
        <v/>
      </c>
      <c r="J763" s="347" t="s">
        <v>1910</v>
      </c>
      <c r="K763" s="348" t="s">
        <v>1902</v>
      </c>
      <c r="L763" s="349"/>
      <c r="M763" s="348" t="s">
        <v>1906</v>
      </c>
      <c r="N763" s="364">
        <v>0.04</v>
      </c>
      <c r="O763" s="199">
        <v>648</v>
      </c>
      <c r="P763" s="200">
        <f t="shared" si="14"/>
        <v>25.92</v>
      </c>
      <c r="Q763" s="351" t="s">
        <v>2114</v>
      </c>
      <c r="R763" s="347" t="s">
        <v>925</v>
      </c>
      <c r="S763" s="56"/>
      <c r="T763" s="56"/>
    </row>
    <row r="764" spans="2:20" x14ac:dyDescent="0.25">
      <c r="B764" s="343" t="str">
        <f>IF(Tabla1[[#This Row],[Código_Actividad]]="","",CONCATENATE(Tabla1[[#This Row],[POA]],".",Tabla1[[#This Row],[SRS]],".",Tabla1[[#This Row],[AREA]],".",Tabla1[[#This Row],[TIPO]]))</f>
        <v/>
      </c>
      <c r="C764" s="343" t="str">
        <f>IF(Tabla1[[#This Row],[Código_Actividad]]="","",'Formulario PPGR1'!#REF!)</f>
        <v/>
      </c>
      <c r="D764" s="343" t="str">
        <f>IF(Tabla1[[#This Row],[Código_Actividad]]="","",'Formulario PPGR1'!#REF!)</f>
        <v/>
      </c>
      <c r="E764" s="343" t="str">
        <f>IF(Tabla1[[#This Row],[Código_Actividad]]="","",'Formulario PPGR1'!#REF!)</f>
        <v/>
      </c>
      <c r="F764" s="343" t="str">
        <f>IF(Tabla1[[#This Row],[Código_Actividad]]="","",'Formulario PPGR1'!#REF!)</f>
        <v/>
      </c>
      <c r="G764" s="344"/>
      <c r="H764" s="345" t="str">
        <f>IFERROR(VLOOKUP(Tabla1[[#This Row],[Código_Actividad]],'Formulario PPGR2'!$C$9:$D$1048576,2,FALSE),"")</f>
        <v/>
      </c>
      <c r="I764" s="346" t="str">
        <f>IFERROR(VLOOKUP(Tabla1[[#This Row],[Código_Actividad]],Tabla2[[Código]:[Total de Acciones ]],15,FALSE),"")</f>
        <v/>
      </c>
      <c r="J764" s="347" t="s">
        <v>1916</v>
      </c>
      <c r="K764" s="348" t="s">
        <v>1902</v>
      </c>
      <c r="L764" s="349"/>
      <c r="M764" s="348" t="s">
        <v>1917</v>
      </c>
      <c r="N764" s="352">
        <v>0.2</v>
      </c>
      <c r="O764" s="199">
        <v>84</v>
      </c>
      <c r="P764" s="200">
        <f t="shared" si="14"/>
        <v>16.8</v>
      </c>
      <c r="Q764" s="351" t="s">
        <v>2117</v>
      </c>
      <c r="R764" s="347" t="s">
        <v>925</v>
      </c>
      <c r="S764" s="56"/>
      <c r="T764" s="56"/>
    </row>
    <row r="765" spans="2:20" x14ac:dyDescent="0.25">
      <c r="B765" s="343" t="str">
        <f>IF(Tabla1[[#This Row],[Código_Actividad]]="","",CONCATENATE(Tabla1[[#This Row],[POA]],".",Tabla1[[#This Row],[SRS]],".",Tabla1[[#This Row],[AREA]],".",Tabla1[[#This Row],[TIPO]]))</f>
        <v/>
      </c>
      <c r="C765" s="343" t="str">
        <f>IF(Tabla1[[#This Row],[Código_Actividad]]="","",'Formulario PPGR1'!#REF!)</f>
        <v/>
      </c>
      <c r="D765" s="343" t="str">
        <f>IF(Tabla1[[#This Row],[Código_Actividad]]="","",'Formulario PPGR1'!#REF!)</f>
        <v/>
      </c>
      <c r="E765" s="343" t="str">
        <f>IF(Tabla1[[#This Row],[Código_Actividad]]="","",'Formulario PPGR1'!#REF!)</f>
        <v/>
      </c>
      <c r="F765" s="343" t="str">
        <f>IF(Tabla1[[#This Row],[Código_Actividad]]="","",'Formulario PPGR1'!#REF!)</f>
        <v/>
      </c>
      <c r="G765" s="344"/>
      <c r="H765" s="345" t="str">
        <f>IFERROR(VLOOKUP(Tabla1[[#This Row],[Código_Actividad]],'Formulario PPGR2'!$C$9:$D$1048576,2,FALSE),"")</f>
        <v/>
      </c>
      <c r="I765" s="346" t="str">
        <f>IFERROR(VLOOKUP(Tabla1[[#This Row],[Código_Actividad]],Tabla2[[Código]:[Total de Acciones ]],15,FALSE),"")</f>
        <v/>
      </c>
      <c r="J765" s="347" t="s">
        <v>1996</v>
      </c>
      <c r="K765" s="348" t="s">
        <v>1902</v>
      </c>
      <c r="L765" s="349"/>
      <c r="M765" s="348" t="s">
        <v>592</v>
      </c>
      <c r="N765" s="352">
        <v>2</v>
      </c>
      <c r="O765" s="199">
        <v>7500</v>
      </c>
      <c r="P765" s="200">
        <f t="shared" si="14"/>
        <v>15000</v>
      </c>
      <c r="Q765" s="351" t="s">
        <v>2115</v>
      </c>
      <c r="R765" s="347" t="s">
        <v>925</v>
      </c>
      <c r="S765" s="56"/>
      <c r="T765" s="56"/>
    </row>
    <row r="766" spans="2:20" x14ac:dyDescent="0.25">
      <c r="B766" s="343" t="str">
        <f>IF(Tabla1[[#This Row],[Código_Actividad]]="","",CONCATENATE(Tabla1[[#This Row],[POA]],".",Tabla1[[#This Row],[SRS]],".",Tabla1[[#This Row],[AREA]],".",Tabla1[[#This Row],[TIPO]]))</f>
        <v/>
      </c>
      <c r="C766" s="343" t="str">
        <f>IF(Tabla1[[#This Row],[Código_Actividad]]="","",'Formulario PPGR1'!#REF!)</f>
        <v/>
      </c>
      <c r="D766" s="343" t="str">
        <f>IF(Tabla1[[#This Row],[Código_Actividad]]="","",'Formulario PPGR1'!#REF!)</f>
        <v/>
      </c>
      <c r="E766" s="343" t="str">
        <f>IF(Tabla1[[#This Row],[Código_Actividad]]="","",'Formulario PPGR1'!#REF!)</f>
        <v/>
      </c>
      <c r="F766" s="343" t="str">
        <f>IF(Tabla1[[#This Row],[Código_Actividad]]="","",'Formulario PPGR1'!#REF!)</f>
        <v/>
      </c>
      <c r="G766" s="344"/>
      <c r="H766" s="345" t="str">
        <f>IFERROR(VLOOKUP(Tabla1[[#This Row],[Código_Actividad]],'Formulario PPGR2'!$C$9:$D$1048576,2,FALSE),"")</f>
        <v/>
      </c>
      <c r="I766" s="346" t="str">
        <f>IFERROR(VLOOKUP(Tabla1[[#This Row],[Código_Actividad]],Tabla2[[Código]:[Total de Acciones ]],15,FALSE),"")</f>
        <v/>
      </c>
      <c r="J766" s="347"/>
      <c r="K766" s="348" t="str">
        <f>IFERROR(VLOOKUP($J766,LSIns!$B$5:$C$45,2,FALSE),"")</f>
        <v/>
      </c>
      <c r="L766" s="349"/>
      <c r="M766" s="348" t="str">
        <f>IFERROR(VLOOKUP($L766,#REF!,2,FALSE),"")</f>
        <v/>
      </c>
      <c r="N766" s="352"/>
      <c r="O766" s="199"/>
      <c r="P766" s="200">
        <f t="shared" si="14"/>
        <v>0</v>
      </c>
      <c r="Q766" s="351"/>
      <c r="R766" s="347"/>
      <c r="S766" s="56"/>
      <c r="T766" s="56"/>
    </row>
    <row r="767" spans="2:20" x14ac:dyDescent="0.25">
      <c r="B767" s="343" t="str">
        <f>IF(Tabla1[[#This Row],[Código_Actividad]]="","",CONCATENATE(Tabla1[[#This Row],[POA]],".",Tabla1[[#This Row],[SRS]],".",Tabla1[[#This Row],[AREA]],".",Tabla1[[#This Row],[TIPO]]))</f>
        <v/>
      </c>
      <c r="C767" s="343" t="str">
        <f>IF(Tabla1[[#This Row],[Código_Actividad]]="","",'Formulario PPGR1'!#REF!)</f>
        <v/>
      </c>
      <c r="D767" s="343" t="str">
        <f>IF(Tabla1[[#This Row],[Código_Actividad]]="","",'Formulario PPGR1'!#REF!)</f>
        <v/>
      </c>
      <c r="E767" s="343" t="str">
        <f>IF(Tabla1[[#This Row],[Código_Actividad]]="","",'Formulario PPGR1'!#REF!)</f>
        <v/>
      </c>
      <c r="F767" s="343" t="str">
        <f>IF(Tabla1[[#This Row],[Código_Actividad]]="","",'Formulario PPGR1'!#REF!)</f>
        <v/>
      </c>
      <c r="G767" s="344"/>
      <c r="H767" s="345" t="str">
        <f>IFERROR(VLOOKUP(Tabla1[[#This Row],[Código_Actividad]],'Formulario PPGR2'!$C$9:$D$1048576,2,FALSE),"")</f>
        <v/>
      </c>
      <c r="I767" s="346" t="str">
        <f>IFERROR(VLOOKUP(Tabla1[[#This Row],[Código_Actividad]],Tabla2[[Código]:[Total de Acciones ]],15,FALSE),"")</f>
        <v/>
      </c>
      <c r="J767" s="347"/>
      <c r="K767" s="348" t="str">
        <f>IFERROR(VLOOKUP($J767,LSIns!$B$5:$C$45,2,FALSE),"")</f>
        <v/>
      </c>
      <c r="L767" s="349"/>
      <c r="M767" s="348" t="str">
        <f>IFERROR(VLOOKUP($L767,#REF!,2,FALSE),"")</f>
        <v/>
      </c>
      <c r="N767" s="352"/>
      <c r="O767" s="199"/>
      <c r="P767" s="200">
        <f t="shared" si="14"/>
        <v>0</v>
      </c>
      <c r="Q767" s="351"/>
      <c r="R767" s="347"/>
      <c r="S767" s="56"/>
      <c r="T767" s="56"/>
    </row>
    <row r="768" spans="2:20" x14ac:dyDescent="0.25">
      <c r="B768" s="343" t="e">
        <f>IF(Tabla1[[#This Row],[Código_Actividad]]="","",CONCATENATE(Tabla1[[#This Row],[POA]],".",Tabla1[[#This Row],[SRS]],".",Tabla1[[#This Row],[AREA]],".",Tabla1[[#This Row],[TIPO]]))</f>
        <v>#REF!</v>
      </c>
      <c r="C768" s="343" t="e">
        <f>IF(Tabla1[[#This Row],[Código_Actividad]]="","",'Formulario PPGR1'!#REF!)</f>
        <v>#REF!</v>
      </c>
      <c r="D768" s="343" t="e">
        <f>IF(Tabla1[[#This Row],[Código_Actividad]]="","",'Formulario PPGR1'!#REF!)</f>
        <v>#REF!</v>
      </c>
      <c r="E768" s="343" t="e">
        <f>IF(Tabla1[[#This Row],[Código_Actividad]]="","",'Formulario PPGR1'!#REF!)</f>
        <v>#REF!</v>
      </c>
      <c r="F768" s="343" t="e">
        <f>IF(Tabla1[[#This Row],[Código_Actividad]]="","",'Formulario PPGR1'!#REF!)</f>
        <v>#REF!</v>
      </c>
      <c r="G768" s="344" t="s">
        <v>1518</v>
      </c>
      <c r="H768" s="345" t="str">
        <f>IFERROR(VLOOKUP(Tabla1[[#This Row],[Código_Actividad]],'Formulario PPGR2'!$C$9:$D$1048576,2,FALSE),"")</f>
        <v xml:space="preserve"> Capacitacion a personal faltante en el  EIS en los CEAS 
</v>
      </c>
      <c r="I768" s="346">
        <f>IFERROR(VLOOKUP(Tabla1[[#This Row],[Código_Actividad]],Tabla2[[Código]:[Total de Acciones ]],15,FALSE),"")</f>
        <v>2</v>
      </c>
      <c r="J768" s="347" t="s">
        <v>1894</v>
      </c>
      <c r="K768" s="348" t="s">
        <v>1902</v>
      </c>
      <c r="L768" s="349"/>
      <c r="M768" s="348" t="s">
        <v>1893</v>
      </c>
      <c r="N768" s="364">
        <v>0.16</v>
      </c>
      <c r="O768" s="199">
        <v>250</v>
      </c>
      <c r="P768" s="200">
        <f t="shared" si="14"/>
        <v>40</v>
      </c>
      <c r="Q768" s="351" t="s">
        <v>2114</v>
      </c>
      <c r="R768" s="347" t="s">
        <v>923</v>
      </c>
      <c r="S768" s="56"/>
      <c r="T768" s="56"/>
    </row>
    <row r="769" spans="2:20" x14ac:dyDescent="0.25">
      <c r="B769" s="343" t="str">
        <f>IF(Tabla1[[#This Row],[Código_Actividad]]="","",CONCATENATE(Tabla1[[#This Row],[POA]],".",Tabla1[[#This Row],[SRS]],".",Tabla1[[#This Row],[AREA]],".",Tabla1[[#This Row],[TIPO]]))</f>
        <v/>
      </c>
      <c r="C769" s="343" t="str">
        <f>IF(Tabla1[[#This Row],[Código_Actividad]]="","",'Formulario PPGR1'!#REF!)</f>
        <v/>
      </c>
      <c r="D769" s="343" t="str">
        <f>IF(Tabla1[[#This Row],[Código_Actividad]]="","",'Formulario PPGR1'!#REF!)</f>
        <v/>
      </c>
      <c r="E769" s="343" t="str">
        <f>IF(Tabla1[[#This Row],[Código_Actividad]]="","",'Formulario PPGR1'!#REF!)</f>
        <v/>
      </c>
      <c r="F769" s="343" t="str">
        <f>IF(Tabla1[[#This Row],[Código_Actividad]]="","",'Formulario PPGR1'!#REF!)</f>
        <v/>
      </c>
      <c r="G769" s="344"/>
      <c r="H769" s="345" t="str">
        <f>IFERROR(VLOOKUP(Tabla1[[#This Row],[Código_Actividad]],'Formulario PPGR2'!$C$9:$D$1048576,2,FALSE),"")</f>
        <v/>
      </c>
      <c r="I769" s="346" t="str">
        <f>IFERROR(VLOOKUP(Tabla1[[#This Row],[Código_Actividad]],Tabla2[[Código]:[Total de Acciones ]],15,FALSE),"")</f>
        <v/>
      </c>
      <c r="J769" s="347" t="s">
        <v>1910</v>
      </c>
      <c r="K769" s="348" t="s">
        <v>1902</v>
      </c>
      <c r="L769" s="349"/>
      <c r="M769" s="348" t="s">
        <v>1906</v>
      </c>
      <c r="N769" s="364">
        <v>0.16</v>
      </c>
      <c r="O769" s="199">
        <v>648</v>
      </c>
      <c r="P769" s="200">
        <f t="shared" si="14"/>
        <v>103.68</v>
      </c>
      <c r="Q769" s="351" t="s">
        <v>2114</v>
      </c>
      <c r="R769" s="347" t="s">
        <v>925</v>
      </c>
      <c r="S769" s="56"/>
      <c r="T769" s="56"/>
    </row>
    <row r="770" spans="2:20" x14ac:dyDescent="0.25">
      <c r="B770" s="343" t="str">
        <f>IF(Tabla1[[#This Row],[Código_Actividad]]="","",CONCATENATE(Tabla1[[#This Row],[POA]],".",Tabla1[[#This Row],[SRS]],".",Tabla1[[#This Row],[AREA]],".",Tabla1[[#This Row],[TIPO]]))</f>
        <v/>
      </c>
      <c r="C770" s="343" t="str">
        <f>IF(Tabla1[[#This Row],[Código_Actividad]]="","",'Formulario PPGR1'!#REF!)</f>
        <v/>
      </c>
      <c r="D770" s="343" t="str">
        <f>IF(Tabla1[[#This Row],[Código_Actividad]]="","",'Formulario PPGR1'!#REF!)</f>
        <v/>
      </c>
      <c r="E770" s="343" t="str">
        <f>IF(Tabla1[[#This Row],[Código_Actividad]]="","",'Formulario PPGR1'!#REF!)</f>
        <v/>
      </c>
      <c r="F770" s="343" t="str">
        <f>IF(Tabla1[[#This Row],[Código_Actividad]]="","",'Formulario PPGR1'!#REF!)</f>
        <v/>
      </c>
      <c r="G770" s="344"/>
      <c r="H770" s="345" t="str">
        <f>IFERROR(VLOOKUP(Tabla1[[#This Row],[Código_Actividad]],'Formulario PPGR2'!$C$9:$D$1048576,2,FALSE),"")</f>
        <v/>
      </c>
      <c r="I770" s="346" t="str">
        <f>IFERROR(VLOOKUP(Tabla1[[#This Row],[Código_Actividad]],Tabla2[[Código]:[Total de Acciones ]],15,FALSE),"")</f>
        <v/>
      </c>
      <c r="J770" s="347" t="s">
        <v>1916</v>
      </c>
      <c r="K770" s="348" t="s">
        <v>1902</v>
      </c>
      <c r="L770" s="349"/>
      <c r="M770" s="348" t="s">
        <v>1917</v>
      </c>
      <c r="N770" s="352">
        <v>0.4</v>
      </c>
      <c r="O770" s="199">
        <v>84</v>
      </c>
      <c r="P770" s="200">
        <f t="shared" si="14"/>
        <v>33.6</v>
      </c>
      <c r="Q770" s="351" t="s">
        <v>2117</v>
      </c>
      <c r="R770" s="347" t="s">
        <v>925</v>
      </c>
      <c r="S770" s="56"/>
      <c r="T770" s="56"/>
    </row>
    <row r="771" spans="2:20" x14ac:dyDescent="0.25">
      <c r="B771" s="343" t="str">
        <f>IF(Tabla1[[#This Row],[Código_Actividad]]="","",CONCATENATE(Tabla1[[#This Row],[POA]],".",Tabla1[[#This Row],[SRS]],".",Tabla1[[#This Row],[AREA]],".",Tabla1[[#This Row],[TIPO]]))</f>
        <v/>
      </c>
      <c r="C771" s="343" t="str">
        <f>IF(Tabla1[[#This Row],[Código_Actividad]]="","",'Formulario PPGR1'!#REF!)</f>
        <v/>
      </c>
      <c r="D771" s="343" t="str">
        <f>IF(Tabla1[[#This Row],[Código_Actividad]]="","",'Formulario PPGR1'!#REF!)</f>
        <v/>
      </c>
      <c r="E771" s="343" t="str">
        <f>IF(Tabla1[[#This Row],[Código_Actividad]]="","",'Formulario PPGR1'!#REF!)</f>
        <v/>
      </c>
      <c r="F771" s="343" t="str">
        <f>IF(Tabla1[[#This Row],[Código_Actividad]]="","",'Formulario PPGR1'!#REF!)</f>
        <v/>
      </c>
      <c r="G771" s="344"/>
      <c r="H771" s="345" t="str">
        <f>IFERROR(VLOOKUP(Tabla1[[#This Row],[Código_Actividad]],'Formulario PPGR2'!$C$9:$D$1048576,2,FALSE),"")</f>
        <v/>
      </c>
      <c r="I771" s="346" t="str">
        <f>IFERROR(VLOOKUP(Tabla1[[#This Row],[Código_Actividad]],Tabla2[[Código]:[Total de Acciones ]],15,FALSE),"")</f>
        <v/>
      </c>
      <c r="J771" s="347" t="s">
        <v>1996</v>
      </c>
      <c r="K771" s="348" t="s">
        <v>1902</v>
      </c>
      <c r="L771" s="349"/>
      <c r="M771" s="348" t="s">
        <v>592</v>
      </c>
      <c r="N771" s="195">
        <v>4</v>
      </c>
      <c r="O771" s="199">
        <v>7500</v>
      </c>
      <c r="P771" s="200">
        <f t="shared" si="14"/>
        <v>30000</v>
      </c>
      <c r="Q771" s="351" t="s">
        <v>2115</v>
      </c>
      <c r="R771" s="347" t="s">
        <v>925</v>
      </c>
      <c r="S771" s="56"/>
      <c r="T771" s="56"/>
    </row>
    <row r="772" spans="2:20" x14ac:dyDescent="0.25">
      <c r="B772" s="343" t="str">
        <f>IF(Tabla1[[#This Row],[Código_Actividad]]="","",CONCATENATE(Tabla1[[#This Row],[POA]],".",Tabla1[[#This Row],[SRS]],".",Tabla1[[#This Row],[AREA]],".",Tabla1[[#This Row],[TIPO]]))</f>
        <v/>
      </c>
      <c r="C772" s="343" t="str">
        <f>IF(Tabla1[[#This Row],[Código_Actividad]]="","",'Formulario PPGR1'!#REF!)</f>
        <v/>
      </c>
      <c r="D772" s="343" t="str">
        <f>IF(Tabla1[[#This Row],[Código_Actividad]]="","",'Formulario PPGR1'!#REF!)</f>
        <v/>
      </c>
      <c r="E772" s="343" t="str">
        <f>IF(Tabla1[[#This Row],[Código_Actividad]]="","",'Formulario PPGR1'!#REF!)</f>
        <v/>
      </c>
      <c r="F772" s="343" t="str">
        <f>IF(Tabla1[[#This Row],[Código_Actividad]]="","",'Formulario PPGR1'!#REF!)</f>
        <v/>
      </c>
      <c r="G772" s="344"/>
      <c r="H772" s="345" t="str">
        <f>IFERROR(VLOOKUP(Tabla1[[#This Row],[Código_Actividad]],'Formulario PPGR2'!$C$9:$D$1048576,2,FALSE),"")</f>
        <v/>
      </c>
      <c r="I772" s="346" t="str">
        <f>IFERROR(VLOOKUP(Tabla1[[#This Row],[Código_Actividad]],Tabla2[[Código]:[Total de Acciones ]],15,FALSE),"")</f>
        <v/>
      </c>
      <c r="J772" s="347"/>
      <c r="K772" s="348" t="str">
        <f>IFERROR(VLOOKUP($J772,LSIns!$B$5:$C$45,2,FALSE),"")</f>
        <v/>
      </c>
      <c r="L772" s="349"/>
      <c r="M772" s="348" t="str">
        <f>IFERROR(VLOOKUP($L772,#REF!,2,FALSE),"")</f>
        <v/>
      </c>
      <c r="N772" s="352"/>
      <c r="O772" s="199"/>
      <c r="P772" s="200">
        <f t="shared" si="14"/>
        <v>0</v>
      </c>
      <c r="Q772" s="351"/>
      <c r="R772" s="347"/>
      <c r="S772" s="56"/>
      <c r="T772" s="56"/>
    </row>
    <row r="773" spans="2:20" x14ac:dyDescent="0.25">
      <c r="B773" s="343" t="str">
        <f>IF(Tabla1[[#This Row],[Código_Actividad]]="","",CONCATENATE(Tabla1[[#This Row],[POA]],".",Tabla1[[#This Row],[SRS]],".",Tabla1[[#This Row],[AREA]],".",Tabla1[[#This Row],[TIPO]]))</f>
        <v/>
      </c>
      <c r="C773" s="343" t="str">
        <f>IF(Tabla1[[#This Row],[Código_Actividad]]="","",'Formulario PPGR1'!#REF!)</f>
        <v/>
      </c>
      <c r="D773" s="343" t="str">
        <f>IF(Tabla1[[#This Row],[Código_Actividad]]="","",'Formulario PPGR1'!#REF!)</f>
        <v/>
      </c>
      <c r="E773" s="343" t="str">
        <f>IF(Tabla1[[#This Row],[Código_Actividad]]="","",'Formulario PPGR1'!#REF!)</f>
        <v/>
      </c>
      <c r="F773" s="343" t="str">
        <f>IF(Tabla1[[#This Row],[Código_Actividad]]="","",'Formulario PPGR1'!#REF!)</f>
        <v/>
      </c>
      <c r="G773" s="344"/>
      <c r="H773" s="345" t="str">
        <f>IFERROR(VLOOKUP(Tabla1[[#This Row],[Código_Actividad]],'Formulario PPGR2'!$C$9:$D$1048576,2,FALSE),"")</f>
        <v/>
      </c>
      <c r="I773" s="346" t="str">
        <f>IFERROR(VLOOKUP(Tabla1[[#This Row],[Código_Actividad]],Tabla2[[Código]:[Total de Acciones ]],15,FALSE),"")</f>
        <v/>
      </c>
      <c r="J773" s="347"/>
      <c r="K773" s="348" t="str">
        <f>IFERROR(VLOOKUP($J773,LSIns!$B$5:$C$45,2,FALSE),"")</f>
        <v/>
      </c>
      <c r="L773" s="349"/>
      <c r="M773" s="348" t="str">
        <f>IFERROR(VLOOKUP($L773,#REF!,2,FALSE),"")</f>
        <v/>
      </c>
      <c r="N773" s="352"/>
      <c r="O773" s="199"/>
      <c r="P773" s="200">
        <f t="shared" si="14"/>
        <v>0</v>
      </c>
      <c r="Q773" s="351"/>
      <c r="R773" s="347"/>
      <c r="S773" s="56"/>
      <c r="T773" s="56"/>
    </row>
    <row r="774" spans="2:20" x14ac:dyDescent="0.25">
      <c r="B774" s="343" t="e">
        <f>IF(Tabla1[[#This Row],[Código_Actividad]]="","",CONCATENATE(Tabla1[[#This Row],[POA]],".",Tabla1[[#This Row],[SRS]],".",Tabla1[[#This Row],[AREA]],".",Tabla1[[#This Row],[TIPO]]))</f>
        <v>#REF!</v>
      </c>
      <c r="C774" s="343" t="e">
        <f>IF(Tabla1[[#This Row],[Código_Actividad]]="","",'Formulario PPGR1'!#REF!)</f>
        <v>#REF!</v>
      </c>
      <c r="D774" s="343" t="e">
        <f>IF(Tabla1[[#This Row],[Código_Actividad]]="","",'Formulario PPGR1'!#REF!)</f>
        <v>#REF!</v>
      </c>
      <c r="E774" s="343" t="e">
        <f>IF(Tabla1[[#This Row],[Código_Actividad]]="","",'Formulario PPGR1'!#REF!)</f>
        <v>#REF!</v>
      </c>
      <c r="F774" s="343" t="e">
        <f>IF(Tabla1[[#This Row],[Código_Actividad]]="","",'Formulario PPGR1'!#REF!)</f>
        <v>#REF!</v>
      </c>
      <c r="G774" s="344" t="s">
        <v>1519</v>
      </c>
      <c r="H774" s="345" t="str">
        <f>IFERROR(VLOOKUP(Tabla1[[#This Row],[Código_Actividad]],'Formulario PPGR2'!$C$9:$D$1048576,2,FALSE),"")</f>
        <v>Seguimiento al logro minimo  de 20% de registro en el EIS</v>
      </c>
      <c r="I774" s="346">
        <f>IFERROR(VLOOKUP(Tabla1[[#This Row],[Código_Actividad]],Tabla2[[Código]:[Total de Acciones ]],15,FALSE),"")</f>
        <v>4</v>
      </c>
      <c r="J774" s="347" t="s">
        <v>1894</v>
      </c>
      <c r="K774" s="348" t="s">
        <v>1902</v>
      </c>
      <c r="L774" s="349"/>
      <c r="M774" s="348" t="s">
        <v>1893</v>
      </c>
      <c r="N774" s="364">
        <v>0.04</v>
      </c>
      <c r="O774" s="199">
        <v>250</v>
      </c>
      <c r="P774" s="200">
        <f t="shared" si="14"/>
        <v>10</v>
      </c>
      <c r="Q774" s="351" t="s">
        <v>2114</v>
      </c>
      <c r="R774" s="347" t="s">
        <v>923</v>
      </c>
      <c r="S774" s="56"/>
      <c r="T774" s="56"/>
    </row>
    <row r="775" spans="2:20" x14ac:dyDescent="0.25">
      <c r="B775" s="343" t="str">
        <f>IF(Tabla1[[#This Row],[Código_Actividad]]="","",CONCATENATE(Tabla1[[#This Row],[POA]],".",Tabla1[[#This Row],[SRS]],".",Tabla1[[#This Row],[AREA]],".",Tabla1[[#This Row],[TIPO]]))</f>
        <v/>
      </c>
      <c r="C775" s="343" t="str">
        <f>IF(Tabla1[[#This Row],[Código_Actividad]]="","",'Formulario PPGR1'!#REF!)</f>
        <v/>
      </c>
      <c r="D775" s="343" t="str">
        <f>IF(Tabla1[[#This Row],[Código_Actividad]]="","",'Formulario PPGR1'!#REF!)</f>
        <v/>
      </c>
      <c r="E775" s="343" t="str">
        <f>IF(Tabla1[[#This Row],[Código_Actividad]]="","",'Formulario PPGR1'!#REF!)</f>
        <v/>
      </c>
      <c r="F775" s="343" t="str">
        <f>IF(Tabla1[[#This Row],[Código_Actividad]]="","",'Formulario PPGR1'!#REF!)</f>
        <v/>
      </c>
      <c r="G775" s="344"/>
      <c r="H775" s="345" t="str">
        <f>IFERROR(VLOOKUP(Tabla1[[#This Row],[Código_Actividad]],'Formulario PPGR2'!$C$9:$D$1048576,2,FALSE),"")</f>
        <v/>
      </c>
      <c r="I775" s="346" t="str">
        <f>IFERROR(VLOOKUP(Tabla1[[#This Row],[Código_Actividad]],Tabla2[[Código]:[Total de Acciones ]],15,FALSE),"")</f>
        <v/>
      </c>
      <c r="J775" s="347" t="s">
        <v>1910</v>
      </c>
      <c r="K775" s="348" t="s">
        <v>1902</v>
      </c>
      <c r="L775" s="349"/>
      <c r="M775" s="348" t="s">
        <v>1906</v>
      </c>
      <c r="N775" s="364">
        <v>0.04</v>
      </c>
      <c r="O775" s="199">
        <v>648</v>
      </c>
      <c r="P775" s="200">
        <f t="shared" si="14"/>
        <v>25.92</v>
      </c>
      <c r="Q775" s="351" t="s">
        <v>2114</v>
      </c>
      <c r="R775" s="347" t="s">
        <v>925</v>
      </c>
      <c r="S775" s="56"/>
      <c r="T775" s="56"/>
    </row>
    <row r="776" spans="2:20" x14ac:dyDescent="0.25">
      <c r="B776" s="343" t="str">
        <f>IF(Tabla1[[#This Row],[Código_Actividad]]="","",CONCATENATE(Tabla1[[#This Row],[POA]],".",Tabla1[[#This Row],[SRS]],".",Tabla1[[#This Row],[AREA]],".",Tabla1[[#This Row],[TIPO]]))</f>
        <v/>
      </c>
      <c r="C776" s="343" t="str">
        <f>IF(Tabla1[[#This Row],[Código_Actividad]]="","",'Formulario PPGR1'!#REF!)</f>
        <v/>
      </c>
      <c r="D776" s="343" t="str">
        <f>IF(Tabla1[[#This Row],[Código_Actividad]]="","",'Formulario PPGR1'!#REF!)</f>
        <v/>
      </c>
      <c r="E776" s="343" t="str">
        <f>IF(Tabla1[[#This Row],[Código_Actividad]]="","",'Formulario PPGR1'!#REF!)</f>
        <v/>
      </c>
      <c r="F776" s="343" t="str">
        <f>IF(Tabla1[[#This Row],[Código_Actividad]]="","",'Formulario PPGR1'!#REF!)</f>
        <v/>
      </c>
      <c r="G776" s="344"/>
      <c r="H776" s="345" t="str">
        <f>IFERROR(VLOOKUP(Tabla1[[#This Row],[Código_Actividad]],'Formulario PPGR2'!$C$9:$D$1048576,2,FALSE),"")</f>
        <v/>
      </c>
      <c r="I776" s="346" t="str">
        <f>IFERROR(VLOOKUP(Tabla1[[#This Row],[Código_Actividad]],Tabla2[[Código]:[Total de Acciones ]],15,FALSE),"")</f>
        <v/>
      </c>
      <c r="J776" s="347"/>
      <c r="K776" s="348" t="str">
        <f>IFERROR(VLOOKUP($J776,LSIns!$B$5:$C$45,2,FALSE),"")</f>
        <v/>
      </c>
      <c r="L776" s="349"/>
      <c r="M776" s="348" t="str">
        <f>IFERROR(VLOOKUP($L776,#REF!,2,FALSE),"")</f>
        <v/>
      </c>
      <c r="N776" s="352"/>
      <c r="O776" s="199"/>
      <c r="P776" s="200">
        <f t="shared" si="14"/>
        <v>0</v>
      </c>
      <c r="Q776" s="351"/>
      <c r="R776" s="347"/>
      <c r="S776" s="56"/>
      <c r="T776" s="56"/>
    </row>
    <row r="777" spans="2:20" x14ac:dyDescent="0.25">
      <c r="B777" s="343" t="str">
        <f>IF(Tabla1[[#This Row],[Código_Actividad]]="","",CONCATENATE(Tabla1[[#This Row],[POA]],".",Tabla1[[#This Row],[SRS]],".",Tabla1[[#This Row],[AREA]],".",Tabla1[[#This Row],[TIPO]]))</f>
        <v/>
      </c>
      <c r="C777" s="343" t="str">
        <f>IF(Tabla1[[#This Row],[Código_Actividad]]="","",'Formulario PPGR1'!#REF!)</f>
        <v/>
      </c>
      <c r="D777" s="343" t="str">
        <f>IF(Tabla1[[#This Row],[Código_Actividad]]="","",'Formulario PPGR1'!#REF!)</f>
        <v/>
      </c>
      <c r="E777" s="343" t="str">
        <f>IF(Tabla1[[#This Row],[Código_Actividad]]="","",'Formulario PPGR1'!#REF!)</f>
        <v/>
      </c>
      <c r="F777" s="343" t="str">
        <f>IF(Tabla1[[#This Row],[Código_Actividad]]="","",'Formulario PPGR1'!#REF!)</f>
        <v/>
      </c>
      <c r="G777" s="344"/>
      <c r="H777" s="345" t="str">
        <f>IFERROR(VLOOKUP(Tabla1[[#This Row],[Código_Actividad]],'Formulario PPGR2'!$C$9:$D$1048576,2,FALSE),"")</f>
        <v/>
      </c>
      <c r="I777" s="346" t="str">
        <f>IFERROR(VLOOKUP(Tabla1[[#This Row],[Código_Actividad]],Tabla2[[Código]:[Total de Acciones ]],15,FALSE),"")</f>
        <v/>
      </c>
      <c r="J777" s="347"/>
      <c r="K777" s="348" t="str">
        <f>IFERROR(VLOOKUP($J777,LSIns!$B$5:$C$45,2,FALSE),"")</f>
        <v/>
      </c>
      <c r="L777" s="349"/>
      <c r="M777" s="348" t="str">
        <f>IFERROR(VLOOKUP($L777,#REF!,2,FALSE),"")</f>
        <v/>
      </c>
      <c r="N777" s="352"/>
      <c r="O777" s="199"/>
      <c r="P777" s="200">
        <f t="shared" si="14"/>
        <v>0</v>
      </c>
      <c r="Q777" s="351"/>
      <c r="R777" s="347"/>
      <c r="S777" s="56"/>
      <c r="T777" s="56"/>
    </row>
    <row r="778" spans="2:20" x14ac:dyDescent="0.25">
      <c r="B778" s="343" t="str">
        <f>IF(Tabla1[[#This Row],[Código_Actividad]]="","",CONCATENATE(Tabla1[[#This Row],[POA]],".",Tabla1[[#This Row],[SRS]],".",Tabla1[[#This Row],[AREA]],".",Tabla1[[#This Row],[TIPO]]))</f>
        <v/>
      </c>
      <c r="C778" s="343" t="str">
        <f>IF(Tabla1[[#This Row],[Código_Actividad]]="","",'Formulario PPGR1'!#REF!)</f>
        <v/>
      </c>
      <c r="D778" s="343" t="str">
        <f>IF(Tabla1[[#This Row],[Código_Actividad]]="","",'Formulario PPGR1'!#REF!)</f>
        <v/>
      </c>
      <c r="E778" s="343" t="str">
        <f>IF(Tabla1[[#This Row],[Código_Actividad]]="","",'Formulario PPGR1'!#REF!)</f>
        <v/>
      </c>
      <c r="F778" s="343" t="str">
        <f>IF(Tabla1[[#This Row],[Código_Actividad]]="","",'Formulario PPGR1'!#REF!)</f>
        <v/>
      </c>
      <c r="G778" s="344"/>
      <c r="H778" s="345" t="str">
        <f>IFERROR(VLOOKUP(Tabla1[[#This Row],[Código_Actividad]],'Formulario PPGR2'!$C$9:$D$1048576,2,FALSE),"")</f>
        <v/>
      </c>
      <c r="I778" s="346" t="str">
        <f>IFERROR(VLOOKUP(Tabla1[[#This Row],[Código_Actividad]],Tabla2[[Código]:[Total de Acciones ]],15,FALSE),"")</f>
        <v/>
      </c>
      <c r="J778" s="347"/>
      <c r="K778" s="348" t="str">
        <f>IFERROR(VLOOKUP($J778,LSIns!$B$5:$C$45,2,FALSE),"")</f>
        <v/>
      </c>
      <c r="L778" s="349"/>
      <c r="M778" s="348" t="str">
        <f>IFERROR(VLOOKUP($L778,#REF!,2,FALSE),"")</f>
        <v/>
      </c>
      <c r="N778" s="364"/>
      <c r="O778" s="199"/>
      <c r="P778" s="200">
        <f t="shared" ref="P778:P841" si="15">+N778*O778</f>
        <v>0</v>
      </c>
      <c r="Q778" s="351"/>
      <c r="R778" s="347"/>
      <c r="S778" s="56"/>
      <c r="T778" s="56"/>
    </row>
    <row r="779" spans="2:20" x14ac:dyDescent="0.25">
      <c r="B779" s="343" t="e">
        <f>IF(Tabla1[[#This Row],[Código_Actividad]]="","",CONCATENATE(Tabla1[[#This Row],[POA]],".",Tabla1[[#This Row],[SRS]],".",Tabla1[[#This Row],[AREA]],".",Tabla1[[#This Row],[TIPO]]))</f>
        <v>#REF!</v>
      </c>
      <c r="C779" s="343" t="e">
        <f>IF(Tabla1[[#This Row],[Código_Actividad]]="","",'Formulario PPGR1'!#REF!)</f>
        <v>#REF!</v>
      </c>
      <c r="D779" s="343" t="e">
        <f>IF(Tabla1[[#This Row],[Código_Actividad]]="","",'Formulario PPGR1'!#REF!)</f>
        <v>#REF!</v>
      </c>
      <c r="E779" s="343" t="e">
        <f>IF(Tabla1[[#This Row],[Código_Actividad]]="","",'Formulario PPGR1'!#REF!)</f>
        <v>#REF!</v>
      </c>
      <c r="F779" s="343" t="e">
        <f>IF(Tabla1[[#This Row],[Código_Actividad]]="","",'Formulario PPGR1'!#REF!)</f>
        <v>#REF!</v>
      </c>
      <c r="G779" s="344" t="s">
        <v>1520</v>
      </c>
      <c r="H779" s="345" t="str">
        <f>IFERROR(VLOOKUP(Tabla1[[#This Row],[Código_Actividad]],'Formulario PPGR2'!$C$9:$D$1048576,2,FALSE),"")</f>
        <v xml:space="preserve">Seguimiento a la sincerizacion de las agendas medicas </v>
      </c>
      <c r="I779" s="346">
        <f>IFERROR(VLOOKUP(Tabla1[[#This Row],[Código_Actividad]],Tabla2[[Código]:[Total de Acciones ]],15,FALSE),"")</f>
        <v>4</v>
      </c>
      <c r="J779" s="347" t="s">
        <v>1894</v>
      </c>
      <c r="K779" s="348" t="s">
        <v>1902</v>
      </c>
      <c r="L779" s="349"/>
      <c r="M779" s="348" t="s">
        <v>1893</v>
      </c>
      <c r="N779" s="364">
        <v>0.04</v>
      </c>
      <c r="O779" s="199">
        <v>250</v>
      </c>
      <c r="P779" s="200">
        <f t="shared" si="15"/>
        <v>10</v>
      </c>
      <c r="Q779" s="351" t="s">
        <v>2114</v>
      </c>
      <c r="R779" s="347" t="s">
        <v>923</v>
      </c>
      <c r="S779" s="56"/>
      <c r="T779" s="56"/>
    </row>
    <row r="780" spans="2:20" x14ac:dyDescent="0.25">
      <c r="B780" s="343" t="str">
        <f>IF(Tabla1[[#This Row],[Código_Actividad]]="","",CONCATENATE(Tabla1[[#This Row],[POA]],".",Tabla1[[#This Row],[SRS]],".",Tabla1[[#This Row],[AREA]],".",Tabla1[[#This Row],[TIPO]]))</f>
        <v/>
      </c>
      <c r="C780" s="343" t="str">
        <f>IF(Tabla1[[#This Row],[Código_Actividad]]="","",'Formulario PPGR1'!#REF!)</f>
        <v/>
      </c>
      <c r="D780" s="343" t="str">
        <f>IF(Tabla1[[#This Row],[Código_Actividad]]="","",'Formulario PPGR1'!#REF!)</f>
        <v/>
      </c>
      <c r="E780" s="343" t="str">
        <f>IF(Tabla1[[#This Row],[Código_Actividad]]="","",'Formulario PPGR1'!#REF!)</f>
        <v/>
      </c>
      <c r="F780" s="343" t="str">
        <f>IF(Tabla1[[#This Row],[Código_Actividad]]="","",'Formulario PPGR1'!#REF!)</f>
        <v/>
      </c>
      <c r="G780" s="344"/>
      <c r="H780" s="345" t="str">
        <f>IFERROR(VLOOKUP(Tabla1[[#This Row],[Código_Actividad]],'Formulario PPGR2'!$C$9:$D$1048576,2,FALSE),"")</f>
        <v/>
      </c>
      <c r="I780" s="346" t="str">
        <f>IFERROR(VLOOKUP(Tabla1[[#This Row],[Código_Actividad]],Tabla2[[Código]:[Total de Acciones ]],15,FALSE),"")</f>
        <v/>
      </c>
      <c r="J780" s="347" t="s">
        <v>1910</v>
      </c>
      <c r="K780" s="348" t="s">
        <v>1902</v>
      </c>
      <c r="L780" s="349"/>
      <c r="M780" s="348" t="s">
        <v>1906</v>
      </c>
      <c r="N780" s="364">
        <v>0.04</v>
      </c>
      <c r="O780" s="199">
        <v>648</v>
      </c>
      <c r="P780" s="200">
        <f t="shared" si="15"/>
        <v>25.92</v>
      </c>
      <c r="Q780" s="351" t="s">
        <v>2114</v>
      </c>
      <c r="R780" s="347" t="s">
        <v>925</v>
      </c>
      <c r="S780" s="56"/>
      <c r="T780" s="56"/>
    </row>
    <row r="781" spans="2:20" x14ac:dyDescent="0.25">
      <c r="B781" s="343" t="str">
        <f>IF(Tabla1[[#This Row],[Código_Actividad]]="","",CONCATENATE(Tabla1[[#This Row],[POA]],".",Tabla1[[#This Row],[SRS]],".",Tabla1[[#This Row],[AREA]],".",Tabla1[[#This Row],[TIPO]]))</f>
        <v/>
      </c>
      <c r="C781" s="343" t="str">
        <f>IF(Tabla1[[#This Row],[Código_Actividad]]="","",'Formulario PPGR1'!#REF!)</f>
        <v/>
      </c>
      <c r="D781" s="343" t="str">
        <f>IF(Tabla1[[#This Row],[Código_Actividad]]="","",'Formulario PPGR1'!#REF!)</f>
        <v/>
      </c>
      <c r="E781" s="343" t="str">
        <f>IF(Tabla1[[#This Row],[Código_Actividad]]="","",'Formulario PPGR1'!#REF!)</f>
        <v/>
      </c>
      <c r="F781" s="343" t="str">
        <f>IF(Tabla1[[#This Row],[Código_Actividad]]="","",'Formulario PPGR1'!#REF!)</f>
        <v/>
      </c>
      <c r="G781" s="344"/>
      <c r="H781" s="345" t="str">
        <f>IFERROR(VLOOKUP(Tabla1[[#This Row],[Código_Actividad]],'Formulario PPGR2'!$C$9:$D$1048576,2,FALSE),"")</f>
        <v/>
      </c>
      <c r="I781" s="346" t="str">
        <f>IFERROR(VLOOKUP(Tabla1[[#This Row],[Código_Actividad]],Tabla2[[Código]:[Total de Acciones ]],15,FALSE),"")</f>
        <v/>
      </c>
      <c r="J781" s="347"/>
      <c r="K781" s="348" t="str">
        <f>IFERROR(VLOOKUP($J781,LSIns!$B$5:$C$45,2,FALSE),"")</f>
        <v/>
      </c>
      <c r="L781" s="349"/>
      <c r="M781" s="348" t="str">
        <f>IFERROR(VLOOKUP($L781,#REF!,2,FALSE),"")</f>
        <v/>
      </c>
      <c r="N781" s="352"/>
      <c r="O781" s="199"/>
      <c r="P781" s="200">
        <f t="shared" si="15"/>
        <v>0</v>
      </c>
      <c r="Q781" s="351"/>
      <c r="R781" s="347"/>
      <c r="S781" s="56"/>
      <c r="T781" s="56"/>
    </row>
    <row r="782" spans="2:20" x14ac:dyDescent="0.25">
      <c r="B782" s="343" t="str">
        <f>IF(Tabla1[[#This Row],[Código_Actividad]]="","",CONCATENATE(Tabla1[[#This Row],[POA]],".",Tabla1[[#This Row],[SRS]],".",Tabla1[[#This Row],[AREA]],".",Tabla1[[#This Row],[TIPO]]))</f>
        <v/>
      </c>
      <c r="C782" s="343" t="str">
        <f>IF(Tabla1[[#This Row],[Código_Actividad]]="","",'Formulario PPGR1'!#REF!)</f>
        <v/>
      </c>
      <c r="D782" s="343" t="str">
        <f>IF(Tabla1[[#This Row],[Código_Actividad]]="","",'Formulario PPGR1'!#REF!)</f>
        <v/>
      </c>
      <c r="E782" s="343" t="str">
        <f>IF(Tabla1[[#This Row],[Código_Actividad]]="","",'Formulario PPGR1'!#REF!)</f>
        <v/>
      </c>
      <c r="F782" s="343" t="str">
        <f>IF(Tabla1[[#This Row],[Código_Actividad]]="","",'Formulario PPGR1'!#REF!)</f>
        <v/>
      </c>
      <c r="G782" s="344"/>
      <c r="H782" s="345" t="str">
        <f>IFERROR(VLOOKUP(Tabla1[[#This Row],[Código_Actividad]],'Formulario PPGR2'!$C$9:$D$1048576,2,FALSE),"")</f>
        <v/>
      </c>
      <c r="I782" s="346" t="str">
        <f>IFERROR(VLOOKUP(Tabla1[[#This Row],[Código_Actividad]],Tabla2[[Código]:[Total de Acciones ]],15,FALSE),"")</f>
        <v/>
      </c>
      <c r="J782" s="347"/>
      <c r="K782" s="348" t="str">
        <f>IFERROR(VLOOKUP($J782,LSIns!$B$5:$C$45,2,FALSE),"")</f>
        <v/>
      </c>
      <c r="L782" s="349"/>
      <c r="M782" s="348" t="str">
        <f>IFERROR(VLOOKUP($L782,#REF!,2,FALSE),"")</f>
        <v/>
      </c>
      <c r="N782" s="352"/>
      <c r="O782" s="199"/>
      <c r="P782" s="200">
        <f t="shared" si="15"/>
        <v>0</v>
      </c>
      <c r="Q782" s="351"/>
      <c r="R782" s="347"/>
      <c r="S782" s="56"/>
      <c r="T782" s="56"/>
    </row>
    <row r="783" spans="2:20" x14ac:dyDescent="0.25">
      <c r="B783" s="343" t="e">
        <f>IF(Tabla1[[#This Row],[Código_Actividad]]="","",CONCATENATE(Tabla1[[#This Row],[POA]],".",Tabla1[[#This Row],[SRS]],".",Tabla1[[#This Row],[AREA]],".",Tabla1[[#This Row],[TIPO]]))</f>
        <v>#REF!</v>
      </c>
      <c r="C783" s="343" t="e">
        <f>IF(Tabla1[[#This Row],[Código_Actividad]]="","",'Formulario PPGR1'!#REF!)</f>
        <v>#REF!</v>
      </c>
      <c r="D783" s="343" t="e">
        <f>IF(Tabla1[[#This Row],[Código_Actividad]]="","",'Formulario PPGR1'!#REF!)</f>
        <v>#REF!</v>
      </c>
      <c r="E783" s="343" t="e">
        <f>IF(Tabla1[[#This Row],[Código_Actividad]]="","",'Formulario PPGR1'!#REF!)</f>
        <v>#REF!</v>
      </c>
      <c r="F783" s="343" t="e">
        <f>IF(Tabla1[[#This Row],[Código_Actividad]]="","",'Formulario PPGR1'!#REF!)</f>
        <v>#REF!</v>
      </c>
      <c r="G783" s="344" t="s">
        <v>1521</v>
      </c>
      <c r="H783" s="345" t="str">
        <f>IFERROR(VLOOKUP(Tabla1[[#This Row],[Código_Actividad]],'Formulario PPGR2'!$C$9:$D$1048576,2,FALSE),"")</f>
        <v>Seguimiento a la conformación de los Comité de Veeduría Ciudadana en Salud.</v>
      </c>
      <c r="I783" s="346">
        <f>IFERROR(VLOOKUP(Tabla1[[#This Row],[Código_Actividad]],Tabla2[[Código]:[Total de Acciones ]],15,FALSE),"")</f>
        <v>3</v>
      </c>
      <c r="J783" s="347" t="s">
        <v>2108</v>
      </c>
      <c r="K783" s="348" t="str">
        <f>IFERROR(VLOOKUP($J783,LSIns!$B$5:$C$45,2,FALSE),"")</f>
        <v/>
      </c>
      <c r="L783" s="349"/>
      <c r="M783" s="348" t="str">
        <f>IFERROR(VLOOKUP($L783,#REF!,2,FALSE),"")</f>
        <v/>
      </c>
      <c r="N783" s="352"/>
      <c r="O783" s="199"/>
      <c r="P783" s="200">
        <f t="shared" si="15"/>
        <v>0</v>
      </c>
      <c r="Q783" s="351"/>
      <c r="R783" s="347"/>
      <c r="S783" s="56"/>
      <c r="T783" s="56"/>
    </row>
    <row r="784" spans="2:20" x14ac:dyDescent="0.25">
      <c r="B784" s="343" t="str">
        <f>IF(Tabla1[[#This Row],[Código_Actividad]]="","",CONCATENATE(Tabla1[[#This Row],[POA]],".",Tabla1[[#This Row],[SRS]],".",Tabla1[[#This Row],[AREA]],".",Tabla1[[#This Row],[TIPO]]))</f>
        <v/>
      </c>
      <c r="C784" s="343" t="str">
        <f>IF(Tabla1[[#This Row],[Código_Actividad]]="","",'Formulario PPGR1'!#REF!)</f>
        <v/>
      </c>
      <c r="D784" s="343" t="str">
        <f>IF(Tabla1[[#This Row],[Código_Actividad]]="","",'Formulario PPGR1'!#REF!)</f>
        <v/>
      </c>
      <c r="E784" s="343" t="str">
        <f>IF(Tabla1[[#This Row],[Código_Actividad]]="","",'Formulario PPGR1'!#REF!)</f>
        <v/>
      </c>
      <c r="F784" s="343" t="str">
        <f>IF(Tabla1[[#This Row],[Código_Actividad]]="","",'Formulario PPGR1'!#REF!)</f>
        <v/>
      </c>
      <c r="G784" s="344"/>
      <c r="H784" s="345" t="str">
        <f>IFERROR(VLOOKUP(Tabla1[[#This Row],[Código_Actividad]],'Formulario PPGR2'!$C$9:$D$1048576,2,FALSE),"")</f>
        <v/>
      </c>
      <c r="I784" s="346" t="str">
        <f>IFERROR(VLOOKUP(Tabla1[[#This Row],[Código_Actividad]],Tabla2[[Código]:[Total de Acciones ]],15,FALSE),"")</f>
        <v/>
      </c>
      <c r="J784" s="347"/>
      <c r="K784" s="348" t="str">
        <f>IFERROR(VLOOKUP($J784,LSIns!$B$5:$C$45,2,FALSE),"")</f>
        <v/>
      </c>
      <c r="L784" s="349"/>
      <c r="M784" s="348" t="str">
        <f>IFERROR(VLOOKUP($L784,#REF!,2,FALSE),"")</f>
        <v/>
      </c>
      <c r="N784" s="352"/>
      <c r="O784" s="199"/>
      <c r="P784" s="200">
        <f t="shared" si="15"/>
        <v>0</v>
      </c>
      <c r="Q784" s="351"/>
      <c r="R784" s="347"/>
      <c r="S784" s="56"/>
      <c r="T784" s="56"/>
    </row>
    <row r="785" spans="2:20" x14ac:dyDescent="0.25">
      <c r="B785" s="343" t="str">
        <f>IF(Tabla1[[#This Row],[Código_Actividad]]="","",CONCATENATE(Tabla1[[#This Row],[POA]],".",Tabla1[[#This Row],[SRS]],".",Tabla1[[#This Row],[AREA]],".",Tabla1[[#This Row],[TIPO]]))</f>
        <v/>
      </c>
      <c r="C785" s="343" t="str">
        <f>IF(Tabla1[[#This Row],[Código_Actividad]]="","",'Formulario PPGR1'!#REF!)</f>
        <v/>
      </c>
      <c r="D785" s="343" t="str">
        <f>IF(Tabla1[[#This Row],[Código_Actividad]]="","",'Formulario PPGR1'!#REF!)</f>
        <v/>
      </c>
      <c r="E785" s="343" t="str">
        <f>IF(Tabla1[[#This Row],[Código_Actividad]]="","",'Formulario PPGR1'!#REF!)</f>
        <v/>
      </c>
      <c r="F785" s="343" t="str">
        <f>IF(Tabla1[[#This Row],[Código_Actividad]]="","",'Formulario PPGR1'!#REF!)</f>
        <v/>
      </c>
      <c r="G785" s="344"/>
      <c r="H785" s="345" t="str">
        <f>IFERROR(VLOOKUP(Tabla1[[#This Row],[Código_Actividad]],'Formulario PPGR2'!$C$9:$D$1048576,2,FALSE),"")</f>
        <v/>
      </c>
      <c r="I785" s="346" t="str">
        <f>IFERROR(VLOOKUP(Tabla1[[#This Row],[Código_Actividad]],Tabla2[[Código]:[Total de Acciones ]],15,FALSE),"")</f>
        <v/>
      </c>
      <c r="J785" s="347"/>
      <c r="K785" s="348" t="str">
        <f>IFERROR(VLOOKUP($J785,LSIns!$B$5:$C$45,2,FALSE),"")</f>
        <v/>
      </c>
      <c r="L785" s="349"/>
      <c r="M785" s="348" t="str">
        <f>IFERROR(VLOOKUP($L785,#REF!,2,FALSE),"")</f>
        <v/>
      </c>
      <c r="N785" s="352"/>
      <c r="O785" s="199"/>
      <c r="P785" s="200">
        <f t="shared" si="15"/>
        <v>0</v>
      </c>
      <c r="Q785" s="351"/>
      <c r="R785" s="347"/>
      <c r="S785" s="56"/>
      <c r="T785" s="56"/>
    </row>
    <row r="786" spans="2:20" x14ac:dyDescent="0.25">
      <c r="B786" s="343" t="e">
        <f>IF(Tabla1[[#This Row],[Código_Actividad]]="","",CONCATENATE(Tabla1[[#This Row],[POA]],".",Tabla1[[#This Row],[SRS]],".",Tabla1[[#This Row],[AREA]],".",Tabla1[[#This Row],[TIPO]]))</f>
        <v>#REF!</v>
      </c>
      <c r="C786" s="343" t="e">
        <f>IF(Tabla1[[#This Row],[Código_Actividad]]="","",'Formulario PPGR1'!#REF!)</f>
        <v>#REF!</v>
      </c>
      <c r="D786" s="343" t="e">
        <f>IF(Tabla1[[#This Row],[Código_Actividad]]="","",'Formulario PPGR1'!#REF!)</f>
        <v>#REF!</v>
      </c>
      <c r="E786" s="343" t="e">
        <f>IF(Tabla1[[#This Row],[Código_Actividad]]="","",'Formulario PPGR1'!#REF!)</f>
        <v>#REF!</v>
      </c>
      <c r="F786" s="343" t="e">
        <f>IF(Tabla1[[#This Row],[Código_Actividad]]="","",'Formulario PPGR1'!#REF!)</f>
        <v>#REF!</v>
      </c>
      <c r="G786" s="344" t="s">
        <v>1522</v>
      </c>
      <c r="H786" s="345" t="str">
        <f>IFERROR(VLOOKUP(Tabla1[[#This Row],[Código_Actividad]],'Formulario PPGR2'!$C$9:$D$1048576,2,FALSE),"")</f>
        <v>Talleres de  Veeduría Ciudadana de Salud.</v>
      </c>
      <c r="I786" s="346">
        <f>IFERROR(VLOOKUP(Tabla1[[#This Row],[Código_Actividad]],Tabla2[[Código]:[Total de Acciones ]],15,FALSE),"")</f>
        <v>3</v>
      </c>
      <c r="J786" s="347" t="s">
        <v>1894</v>
      </c>
      <c r="K786" s="348" t="s">
        <v>1902</v>
      </c>
      <c r="L786" s="349"/>
      <c r="M786" s="348" t="s">
        <v>1893</v>
      </c>
      <c r="N786" s="364">
        <v>0.16</v>
      </c>
      <c r="O786" s="199">
        <v>250</v>
      </c>
      <c r="P786" s="200">
        <f t="shared" si="15"/>
        <v>40</v>
      </c>
      <c r="Q786" s="351" t="s">
        <v>2114</v>
      </c>
      <c r="R786" s="347" t="s">
        <v>923</v>
      </c>
      <c r="S786" s="56"/>
      <c r="T786" s="56"/>
    </row>
    <row r="787" spans="2:20" x14ac:dyDescent="0.25">
      <c r="B787" s="343" t="str">
        <f>IF(Tabla1[[#This Row],[Código_Actividad]]="","",CONCATENATE(Tabla1[[#This Row],[POA]],".",Tabla1[[#This Row],[SRS]],".",Tabla1[[#This Row],[AREA]],".",Tabla1[[#This Row],[TIPO]]))</f>
        <v/>
      </c>
      <c r="C787" s="343" t="str">
        <f>IF(Tabla1[[#This Row],[Código_Actividad]]="","",'Formulario PPGR1'!#REF!)</f>
        <v/>
      </c>
      <c r="D787" s="343" t="str">
        <f>IF(Tabla1[[#This Row],[Código_Actividad]]="","",'Formulario PPGR1'!#REF!)</f>
        <v/>
      </c>
      <c r="E787" s="343" t="str">
        <f>IF(Tabla1[[#This Row],[Código_Actividad]]="","",'Formulario PPGR1'!#REF!)</f>
        <v/>
      </c>
      <c r="F787" s="343" t="str">
        <f>IF(Tabla1[[#This Row],[Código_Actividad]]="","",'Formulario PPGR1'!#REF!)</f>
        <v/>
      </c>
      <c r="G787" s="344"/>
      <c r="H787" s="345" t="str">
        <f>IFERROR(VLOOKUP(Tabla1[[#This Row],[Código_Actividad]],'Formulario PPGR2'!$C$9:$D$1048576,2,FALSE),"")</f>
        <v/>
      </c>
      <c r="I787" s="346" t="str">
        <f>IFERROR(VLOOKUP(Tabla1[[#This Row],[Código_Actividad]],Tabla2[[Código]:[Total de Acciones ]],15,FALSE),"")</f>
        <v/>
      </c>
      <c r="J787" s="347" t="s">
        <v>1910</v>
      </c>
      <c r="K787" s="348" t="s">
        <v>1902</v>
      </c>
      <c r="L787" s="349"/>
      <c r="M787" s="348" t="s">
        <v>1906</v>
      </c>
      <c r="N787" s="364">
        <v>0.16</v>
      </c>
      <c r="O787" s="199">
        <v>648</v>
      </c>
      <c r="P787" s="200">
        <f t="shared" si="15"/>
        <v>103.68</v>
      </c>
      <c r="Q787" s="351" t="s">
        <v>2114</v>
      </c>
      <c r="R787" s="347" t="s">
        <v>925</v>
      </c>
      <c r="S787" s="56"/>
      <c r="T787" s="56"/>
    </row>
    <row r="788" spans="2:20" x14ac:dyDescent="0.25">
      <c r="B788" s="343" t="str">
        <f>IF(Tabla1[[#This Row],[Código_Actividad]]="","",CONCATENATE(Tabla1[[#This Row],[POA]],".",Tabla1[[#This Row],[SRS]],".",Tabla1[[#This Row],[AREA]],".",Tabla1[[#This Row],[TIPO]]))</f>
        <v/>
      </c>
      <c r="C788" s="343" t="str">
        <f>IF(Tabla1[[#This Row],[Código_Actividad]]="","",'Formulario PPGR1'!#REF!)</f>
        <v/>
      </c>
      <c r="D788" s="343" t="str">
        <f>IF(Tabla1[[#This Row],[Código_Actividad]]="","",'Formulario PPGR1'!#REF!)</f>
        <v/>
      </c>
      <c r="E788" s="343" t="str">
        <f>IF(Tabla1[[#This Row],[Código_Actividad]]="","",'Formulario PPGR1'!#REF!)</f>
        <v/>
      </c>
      <c r="F788" s="343" t="str">
        <f>IF(Tabla1[[#This Row],[Código_Actividad]]="","",'Formulario PPGR1'!#REF!)</f>
        <v/>
      </c>
      <c r="G788" s="344"/>
      <c r="H788" s="345" t="str">
        <f>IFERROR(VLOOKUP(Tabla1[[#This Row],[Código_Actividad]],'Formulario PPGR2'!$C$9:$D$1048576,2,FALSE),"")</f>
        <v/>
      </c>
      <c r="I788" s="346" t="str">
        <f>IFERROR(VLOOKUP(Tabla1[[#This Row],[Código_Actividad]],Tabla2[[Código]:[Total de Acciones ]],15,FALSE),"")</f>
        <v/>
      </c>
      <c r="J788" s="347" t="s">
        <v>1916</v>
      </c>
      <c r="K788" s="348" t="s">
        <v>1902</v>
      </c>
      <c r="L788" s="349"/>
      <c r="M788" s="348" t="s">
        <v>1917</v>
      </c>
      <c r="N788" s="352">
        <v>0.4</v>
      </c>
      <c r="O788" s="199">
        <v>84</v>
      </c>
      <c r="P788" s="200">
        <f t="shared" si="15"/>
        <v>33.6</v>
      </c>
      <c r="Q788" s="351" t="s">
        <v>2117</v>
      </c>
      <c r="R788" s="347" t="s">
        <v>925</v>
      </c>
      <c r="S788" s="56"/>
      <c r="T788" s="56"/>
    </row>
    <row r="789" spans="2:20" x14ac:dyDescent="0.25">
      <c r="B789" s="343" t="str">
        <f>IF(Tabla1[[#This Row],[Código_Actividad]]="","",CONCATENATE(Tabla1[[#This Row],[POA]],".",Tabla1[[#This Row],[SRS]],".",Tabla1[[#This Row],[AREA]],".",Tabla1[[#This Row],[TIPO]]))</f>
        <v/>
      </c>
      <c r="C789" s="343" t="str">
        <f>IF(Tabla1[[#This Row],[Código_Actividad]]="","",'Formulario PPGR1'!#REF!)</f>
        <v/>
      </c>
      <c r="D789" s="343" t="str">
        <f>IF(Tabla1[[#This Row],[Código_Actividad]]="","",'Formulario PPGR1'!#REF!)</f>
        <v/>
      </c>
      <c r="E789" s="343" t="str">
        <f>IF(Tabla1[[#This Row],[Código_Actividad]]="","",'Formulario PPGR1'!#REF!)</f>
        <v/>
      </c>
      <c r="F789" s="343" t="str">
        <f>IF(Tabla1[[#This Row],[Código_Actividad]]="","",'Formulario PPGR1'!#REF!)</f>
        <v/>
      </c>
      <c r="G789" s="344"/>
      <c r="H789" s="345" t="str">
        <f>IFERROR(VLOOKUP(Tabla1[[#This Row],[Código_Actividad]],'Formulario PPGR2'!$C$9:$D$1048576,2,FALSE),"")</f>
        <v/>
      </c>
      <c r="I789" s="346" t="str">
        <f>IFERROR(VLOOKUP(Tabla1[[#This Row],[Código_Actividad]],Tabla2[[Código]:[Total de Acciones ]],15,FALSE),"")</f>
        <v/>
      </c>
      <c r="J789" s="347" t="s">
        <v>1996</v>
      </c>
      <c r="K789" s="348" t="s">
        <v>1902</v>
      </c>
      <c r="L789" s="349"/>
      <c r="M789" s="348" t="s">
        <v>592</v>
      </c>
      <c r="N789" s="352">
        <v>4</v>
      </c>
      <c r="O789" s="199">
        <v>7500</v>
      </c>
      <c r="P789" s="200">
        <f t="shared" si="15"/>
        <v>30000</v>
      </c>
      <c r="Q789" s="351" t="s">
        <v>2115</v>
      </c>
      <c r="R789" s="347" t="s">
        <v>925</v>
      </c>
      <c r="S789" s="56"/>
      <c r="T789" s="56"/>
    </row>
    <row r="790" spans="2:20" x14ac:dyDescent="0.25">
      <c r="B790" s="343" t="str">
        <f>IF(Tabla1[[#This Row],[Código_Actividad]]="","",CONCATENATE(Tabla1[[#This Row],[POA]],".",Tabla1[[#This Row],[SRS]],".",Tabla1[[#This Row],[AREA]],".",Tabla1[[#This Row],[TIPO]]))</f>
        <v/>
      </c>
      <c r="C790" s="343" t="str">
        <f>IF(Tabla1[[#This Row],[Código_Actividad]]="","",'Formulario PPGR1'!#REF!)</f>
        <v/>
      </c>
      <c r="D790" s="343" t="str">
        <f>IF(Tabla1[[#This Row],[Código_Actividad]]="","",'Formulario PPGR1'!#REF!)</f>
        <v/>
      </c>
      <c r="E790" s="343" t="str">
        <f>IF(Tabla1[[#This Row],[Código_Actividad]]="","",'Formulario PPGR1'!#REF!)</f>
        <v/>
      </c>
      <c r="F790" s="343" t="str">
        <f>IF(Tabla1[[#This Row],[Código_Actividad]]="","",'Formulario PPGR1'!#REF!)</f>
        <v/>
      </c>
      <c r="G790" s="344"/>
      <c r="H790" s="345" t="str">
        <f>IFERROR(VLOOKUP(Tabla1[[#This Row],[Código_Actividad]],'Formulario PPGR2'!$C$9:$D$1048576,2,FALSE),"")</f>
        <v/>
      </c>
      <c r="I790" s="346" t="str">
        <f>IFERROR(VLOOKUP(Tabla1[[#This Row],[Código_Actividad]],Tabla2[[Código]:[Total de Acciones ]],15,FALSE),"")</f>
        <v/>
      </c>
      <c r="J790" s="347"/>
      <c r="K790" s="348" t="str">
        <f>IFERROR(VLOOKUP($J790,LSIns!$B$5:$C$45,2,FALSE),"")</f>
        <v/>
      </c>
      <c r="L790" s="349"/>
      <c r="M790" s="348" t="str">
        <f>IFERROR(VLOOKUP($L790,#REF!,2,FALSE),"")</f>
        <v/>
      </c>
      <c r="N790" s="352"/>
      <c r="O790" s="199"/>
      <c r="P790" s="200">
        <f t="shared" si="15"/>
        <v>0</v>
      </c>
      <c r="Q790" s="351"/>
      <c r="R790" s="347"/>
      <c r="S790" s="56"/>
      <c r="T790" s="56"/>
    </row>
    <row r="791" spans="2:20" x14ac:dyDescent="0.25">
      <c r="B791" s="343" t="str">
        <f>IF(Tabla1[[#This Row],[Código_Actividad]]="","",CONCATENATE(Tabla1[[#This Row],[POA]],".",Tabla1[[#This Row],[SRS]],".",Tabla1[[#This Row],[AREA]],".",Tabla1[[#This Row],[TIPO]]))</f>
        <v/>
      </c>
      <c r="C791" s="343" t="str">
        <f>IF(Tabla1[[#This Row],[Código_Actividad]]="","",'Formulario PPGR1'!#REF!)</f>
        <v/>
      </c>
      <c r="D791" s="343" t="str">
        <f>IF(Tabla1[[#This Row],[Código_Actividad]]="","",'Formulario PPGR1'!#REF!)</f>
        <v/>
      </c>
      <c r="E791" s="343" t="str">
        <f>IF(Tabla1[[#This Row],[Código_Actividad]]="","",'Formulario PPGR1'!#REF!)</f>
        <v/>
      </c>
      <c r="F791" s="343" t="str">
        <f>IF(Tabla1[[#This Row],[Código_Actividad]]="","",'Formulario PPGR1'!#REF!)</f>
        <v/>
      </c>
      <c r="G791" s="344"/>
      <c r="H791" s="345" t="str">
        <f>IFERROR(VLOOKUP(Tabla1[[#This Row],[Código_Actividad]],'Formulario PPGR2'!$C$9:$D$1048576,2,FALSE),"")</f>
        <v/>
      </c>
      <c r="I791" s="346" t="str">
        <f>IFERROR(VLOOKUP(Tabla1[[#This Row],[Código_Actividad]],Tabla2[[Código]:[Total de Acciones ]],15,FALSE),"")</f>
        <v/>
      </c>
      <c r="J791" s="347"/>
      <c r="K791" s="348" t="str">
        <f>IFERROR(VLOOKUP($J791,LSIns!$B$5:$C$45,2,FALSE),"")</f>
        <v/>
      </c>
      <c r="L791" s="349"/>
      <c r="M791" s="348" t="str">
        <f>IFERROR(VLOOKUP($L791,#REF!,2,FALSE),"")</f>
        <v/>
      </c>
      <c r="N791" s="352"/>
      <c r="O791" s="199"/>
      <c r="P791" s="200">
        <f t="shared" si="15"/>
        <v>0</v>
      </c>
      <c r="Q791" s="351"/>
      <c r="R791" s="347"/>
      <c r="S791" s="56"/>
      <c r="T791" s="56"/>
    </row>
    <row r="792" spans="2:20" x14ac:dyDescent="0.25">
      <c r="B792" s="343" t="e">
        <f>IF(Tabla1[[#This Row],[Código_Actividad]]="","",CONCATENATE(Tabla1[[#This Row],[POA]],".",Tabla1[[#This Row],[SRS]],".",Tabla1[[#This Row],[AREA]],".",Tabla1[[#This Row],[TIPO]]))</f>
        <v>#REF!</v>
      </c>
      <c r="C792" s="343" t="e">
        <f>IF(Tabla1[[#This Row],[Código_Actividad]]="","",'Formulario PPGR1'!#REF!)</f>
        <v>#REF!</v>
      </c>
      <c r="D792" s="343" t="e">
        <f>IF(Tabla1[[#This Row],[Código_Actividad]]="","",'Formulario PPGR1'!#REF!)</f>
        <v>#REF!</v>
      </c>
      <c r="E792" s="343" t="e">
        <f>IF(Tabla1[[#This Row],[Código_Actividad]]="","",'Formulario PPGR1'!#REF!)</f>
        <v>#REF!</v>
      </c>
      <c r="F792" s="343" t="e">
        <f>IF(Tabla1[[#This Row],[Código_Actividad]]="","",'Formulario PPGR1'!#REF!)</f>
        <v>#REF!</v>
      </c>
      <c r="G792" s="344" t="s">
        <v>1523</v>
      </c>
      <c r="H792" s="345" t="str">
        <f>IFERROR(VLOOKUP(Tabla1[[#This Row],[Código_Actividad]],'Formulario PPGR2'!$C$9:$D$1048576,2,FALSE),"")</f>
        <v>Coordinación de la elaboración y seguimiento a la implementacion del Plan de mejora de los servicios materno-infantil y neonatal</v>
      </c>
      <c r="I792" s="346">
        <f>IFERROR(VLOOKUP(Tabla1[[#This Row],[Código_Actividad]],Tabla2[[Código]:[Total de Acciones ]],15,FALSE),"")</f>
        <v>1</v>
      </c>
      <c r="J792" s="347" t="s">
        <v>1894</v>
      </c>
      <c r="K792" s="348" t="s">
        <v>1902</v>
      </c>
      <c r="L792" s="349"/>
      <c r="M792" s="348" t="s">
        <v>1893</v>
      </c>
      <c r="N792" s="364">
        <v>0.16</v>
      </c>
      <c r="O792" s="199">
        <v>250</v>
      </c>
      <c r="P792" s="200">
        <f t="shared" si="15"/>
        <v>40</v>
      </c>
      <c r="Q792" s="351" t="s">
        <v>2114</v>
      </c>
      <c r="R792" s="347" t="s">
        <v>923</v>
      </c>
      <c r="S792" s="56"/>
      <c r="T792" s="56"/>
    </row>
    <row r="793" spans="2:20" x14ac:dyDescent="0.25">
      <c r="B793" s="343" t="str">
        <f>IF(Tabla1[[#This Row],[Código_Actividad]]="","",CONCATENATE(Tabla1[[#This Row],[POA]],".",Tabla1[[#This Row],[SRS]],".",Tabla1[[#This Row],[AREA]],".",Tabla1[[#This Row],[TIPO]]))</f>
        <v/>
      </c>
      <c r="C793" s="343" t="str">
        <f>IF(Tabla1[[#This Row],[Código_Actividad]]="","",'Formulario PPGR1'!#REF!)</f>
        <v/>
      </c>
      <c r="D793" s="343" t="str">
        <f>IF(Tabla1[[#This Row],[Código_Actividad]]="","",'Formulario PPGR1'!#REF!)</f>
        <v/>
      </c>
      <c r="E793" s="343" t="str">
        <f>IF(Tabla1[[#This Row],[Código_Actividad]]="","",'Formulario PPGR1'!#REF!)</f>
        <v/>
      </c>
      <c r="F793" s="343" t="str">
        <f>IF(Tabla1[[#This Row],[Código_Actividad]]="","",'Formulario PPGR1'!#REF!)</f>
        <v/>
      </c>
      <c r="G793" s="344"/>
      <c r="H793" s="345" t="str">
        <f>IFERROR(VLOOKUP(Tabla1[[#This Row],[Código_Actividad]],'Formulario PPGR2'!$C$9:$D$1048576,2,FALSE),"")</f>
        <v/>
      </c>
      <c r="I793" s="346" t="str">
        <f>IFERROR(VLOOKUP(Tabla1[[#This Row],[Código_Actividad]],Tabla2[[Código]:[Total de Acciones ]],15,FALSE),"")</f>
        <v/>
      </c>
      <c r="J793" s="347" t="s">
        <v>1910</v>
      </c>
      <c r="K793" s="348" t="s">
        <v>1902</v>
      </c>
      <c r="L793" s="349"/>
      <c r="M793" s="348" t="s">
        <v>1906</v>
      </c>
      <c r="N793" s="364">
        <v>0.16</v>
      </c>
      <c r="O793" s="199">
        <v>648</v>
      </c>
      <c r="P793" s="200">
        <f t="shared" si="15"/>
        <v>103.68</v>
      </c>
      <c r="Q793" s="351" t="s">
        <v>2114</v>
      </c>
      <c r="R793" s="347" t="s">
        <v>925</v>
      </c>
      <c r="S793" s="56"/>
      <c r="T793" s="56"/>
    </row>
    <row r="794" spans="2:20" x14ac:dyDescent="0.25">
      <c r="B794" s="343" t="str">
        <f>IF(Tabla1[[#This Row],[Código_Actividad]]="","",CONCATENATE(Tabla1[[#This Row],[POA]],".",Tabla1[[#This Row],[SRS]],".",Tabla1[[#This Row],[AREA]],".",Tabla1[[#This Row],[TIPO]]))</f>
        <v/>
      </c>
      <c r="C794" s="343" t="str">
        <f>IF(Tabla1[[#This Row],[Código_Actividad]]="","",'Formulario PPGR1'!#REF!)</f>
        <v/>
      </c>
      <c r="D794" s="343" t="str">
        <f>IF(Tabla1[[#This Row],[Código_Actividad]]="","",'Formulario PPGR1'!#REF!)</f>
        <v/>
      </c>
      <c r="E794" s="343" t="str">
        <f>IF(Tabla1[[#This Row],[Código_Actividad]]="","",'Formulario PPGR1'!#REF!)</f>
        <v/>
      </c>
      <c r="F794" s="343" t="str">
        <f>IF(Tabla1[[#This Row],[Código_Actividad]]="","",'Formulario PPGR1'!#REF!)</f>
        <v/>
      </c>
      <c r="G794" s="344"/>
      <c r="H794" s="345" t="str">
        <f>IFERROR(VLOOKUP(Tabla1[[#This Row],[Código_Actividad]],'Formulario PPGR2'!$C$9:$D$1048576,2,FALSE),"")</f>
        <v/>
      </c>
      <c r="I794" s="346" t="str">
        <f>IFERROR(VLOOKUP(Tabla1[[#This Row],[Código_Actividad]],Tabla2[[Código]:[Total de Acciones ]],15,FALSE),"")</f>
        <v/>
      </c>
      <c r="J794" s="347"/>
      <c r="K794" s="348" t="str">
        <f>IFERROR(VLOOKUP($J794,LSIns!$B$5:$C$45,2,FALSE),"")</f>
        <v/>
      </c>
      <c r="L794" s="349"/>
      <c r="M794" s="348" t="str">
        <f>IFERROR(VLOOKUP($L794,#REF!,2,FALSE),"")</f>
        <v/>
      </c>
      <c r="N794" s="352"/>
      <c r="O794" s="199"/>
      <c r="P794" s="200">
        <f t="shared" si="15"/>
        <v>0</v>
      </c>
      <c r="Q794" s="351"/>
      <c r="R794" s="347"/>
      <c r="S794" s="56"/>
      <c r="T794" s="56"/>
    </row>
    <row r="795" spans="2:20" x14ac:dyDescent="0.25">
      <c r="B795" s="343" t="str">
        <f>IF(Tabla1[[#This Row],[Código_Actividad]]="","",CONCATENATE(Tabla1[[#This Row],[POA]],".",Tabla1[[#This Row],[SRS]],".",Tabla1[[#This Row],[AREA]],".",Tabla1[[#This Row],[TIPO]]))</f>
        <v/>
      </c>
      <c r="C795" s="343" t="str">
        <f>IF(Tabla1[[#This Row],[Código_Actividad]]="","",'Formulario PPGR1'!#REF!)</f>
        <v/>
      </c>
      <c r="D795" s="343" t="str">
        <f>IF(Tabla1[[#This Row],[Código_Actividad]]="","",'Formulario PPGR1'!#REF!)</f>
        <v/>
      </c>
      <c r="E795" s="343" t="str">
        <f>IF(Tabla1[[#This Row],[Código_Actividad]]="","",'Formulario PPGR1'!#REF!)</f>
        <v/>
      </c>
      <c r="F795" s="343" t="str">
        <f>IF(Tabla1[[#This Row],[Código_Actividad]]="","",'Formulario PPGR1'!#REF!)</f>
        <v/>
      </c>
      <c r="G795" s="344"/>
      <c r="H795" s="345" t="str">
        <f>IFERROR(VLOOKUP(Tabla1[[#This Row],[Código_Actividad]],'Formulario PPGR2'!$C$9:$D$1048576,2,FALSE),"")</f>
        <v/>
      </c>
      <c r="I795" s="346" t="str">
        <f>IFERROR(VLOOKUP(Tabla1[[#This Row],[Código_Actividad]],Tabla2[[Código]:[Total de Acciones ]],15,FALSE),"")</f>
        <v/>
      </c>
      <c r="J795" s="347"/>
      <c r="K795" s="348" t="str">
        <f>IFERROR(VLOOKUP($J795,LSIns!$B$5:$C$45,2,FALSE),"")</f>
        <v/>
      </c>
      <c r="L795" s="349"/>
      <c r="M795" s="348" t="str">
        <f>IFERROR(VLOOKUP($L795,#REF!,2,FALSE),"")</f>
        <v/>
      </c>
      <c r="N795" s="352"/>
      <c r="O795" s="199"/>
      <c r="P795" s="200">
        <f t="shared" si="15"/>
        <v>0</v>
      </c>
      <c r="Q795" s="351"/>
      <c r="R795" s="347"/>
      <c r="S795" s="56"/>
      <c r="T795" s="56"/>
    </row>
    <row r="796" spans="2:20" x14ac:dyDescent="0.25">
      <c r="B796" s="343" t="e">
        <f>IF(Tabla1[[#This Row],[Código_Actividad]]="","",CONCATENATE(Tabla1[[#This Row],[POA]],".",Tabla1[[#This Row],[SRS]],".",Tabla1[[#This Row],[AREA]],".",Tabla1[[#This Row],[TIPO]]))</f>
        <v>#REF!</v>
      </c>
      <c r="C796" s="343" t="e">
        <f>IF(Tabla1[[#This Row],[Código_Actividad]]="","",'Formulario PPGR1'!#REF!)</f>
        <v>#REF!</v>
      </c>
      <c r="D796" s="343" t="e">
        <f>IF(Tabla1[[#This Row],[Código_Actividad]]="","",'Formulario PPGR1'!#REF!)</f>
        <v>#REF!</v>
      </c>
      <c r="E796" s="343" t="e">
        <f>IF(Tabla1[[#This Row],[Código_Actividad]]="","",'Formulario PPGR1'!#REF!)</f>
        <v>#REF!</v>
      </c>
      <c r="F796" s="343" t="e">
        <f>IF(Tabla1[[#This Row],[Código_Actividad]]="","",'Formulario PPGR1'!#REF!)</f>
        <v>#REF!</v>
      </c>
      <c r="G796" s="344" t="s">
        <v>1524</v>
      </c>
      <c r="H796" s="345" t="str">
        <f>IFERROR(VLOOKUP(Tabla1[[#This Row],[Código_Actividad]],'Formulario PPGR2'!$C$9:$D$1048576,2,FALSE),"")</f>
        <v>Seguimiento a la implementacion del Plan de mejora de los servicios materno-infantil y neonatal</v>
      </c>
      <c r="I796" s="346">
        <f>IFERROR(VLOOKUP(Tabla1[[#This Row],[Código_Actividad]],Tabla2[[Código]:[Total de Acciones ]],15,FALSE),"")</f>
        <v>4</v>
      </c>
      <c r="J796" s="347" t="s">
        <v>1894</v>
      </c>
      <c r="K796" s="348" t="s">
        <v>1902</v>
      </c>
      <c r="L796" s="349"/>
      <c r="M796" s="348" t="s">
        <v>1893</v>
      </c>
      <c r="N796" s="364">
        <v>0.16</v>
      </c>
      <c r="O796" s="199">
        <v>250</v>
      </c>
      <c r="P796" s="200">
        <f t="shared" si="15"/>
        <v>40</v>
      </c>
      <c r="Q796" s="351" t="s">
        <v>2114</v>
      </c>
      <c r="R796" s="347" t="s">
        <v>923</v>
      </c>
      <c r="S796" s="56"/>
      <c r="T796" s="56"/>
    </row>
    <row r="797" spans="2:20" x14ac:dyDescent="0.25">
      <c r="B797" s="217" t="str">
        <f>IF(Tabla1[[#This Row],[Código_Actividad]]="","",CONCATENATE(Tabla1[[#This Row],[POA]],".",Tabla1[[#This Row],[SRS]],".",Tabla1[[#This Row],[AREA]],".",Tabla1[[#This Row],[TIPO]]))</f>
        <v/>
      </c>
      <c r="C797" s="217" t="str">
        <f>IF(Tabla1[[#This Row],[Código_Actividad]]="","",'Formulario PPGR1'!#REF!)</f>
        <v/>
      </c>
      <c r="D797" s="217" t="str">
        <f>IF(Tabla1[[#This Row],[Código_Actividad]]="","",'Formulario PPGR1'!#REF!)</f>
        <v/>
      </c>
      <c r="E797" s="217" t="str">
        <f>IF(Tabla1[[#This Row],[Código_Actividad]]="","",'Formulario PPGR1'!#REF!)</f>
        <v/>
      </c>
      <c r="F797" s="217" t="str">
        <f>IF(Tabla1[[#This Row],[Código_Actividad]]="","",'Formulario PPGR1'!#REF!)</f>
        <v/>
      </c>
      <c r="G797" s="195"/>
      <c r="H797" s="196" t="str">
        <f>IFERROR(VLOOKUP(Tabla1[[#This Row],[Código_Actividad]],'Formulario PPGR2'!$C$9:$D$1048576,2,FALSE),"")</f>
        <v/>
      </c>
      <c r="I797" s="197" t="str">
        <f>IFERROR(VLOOKUP(Tabla1[[#This Row],[Código_Actividad]],Tabla2[[Código]:[Total de Acciones ]],15,FALSE),"")</f>
        <v/>
      </c>
      <c r="J797" s="198" t="s">
        <v>1910</v>
      </c>
      <c r="K797" s="198" t="s">
        <v>1902</v>
      </c>
      <c r="L797" s="198"/>
      <c r="M797" s="198" t="s">
        <v>1906</v>
      </c>
      <c r="N797" s="364">
        <v>0.16</v>
      </c>
      <c r="O797" s="199">
        <v>648</v>
      </c>
      <c r="P797" s="200">
        <f t="shared" si="15"/>
        <v>103.68</v>
      </c>
      <c r="Q797" s="201" t="s">
        <v>2114</v>
      </c>
      <c r="R797" s="198" t="s">
        <v>925</v>
      </c>
      <c r="S797" s="56"/>
      <c r="T797" s="56"/>
    </row>
    <row r="798" spans="2:20" x14ac:dyDescent="0.25">
      <c r="B798" s="217" t="str">
        <f>IF(Tabla1[[#This Row],[Código_Actividad]]="","",CONCATENATE(Tabla1[[#This Row],[POA]],".",Tabla1[[#This Row],[SRS]],".",Tabla1[[#This Row],[AREA]],".",Tabla1[[#This Row],[TIPO]]))</f>
        <v/>
      </c>
      <c r="C798" s="217" t="str">
        <f>IF(Tabla1[[#This Row],[Código_Actividad]]="","",'Formulario PPGR1'!#REF!)</f>
        <v/>
      </c>
      <c r="D798" s="217" t="str">
        <f>IF(Tabla1[[#This Row],[Código_Actividad]]="","",'Formulario PPGR1'!#REF!)</f>
        <v/>
      </c>
      <c r="E798" s="217" t="str">
        <f>IF(Tabla1[[#This Row],[Código_Actividad]]="","",'Formulario PPGR1'!#REF!)</f>
        <v/>
      </c>
      <c r="F798" s="217" t="str">
        <f>IF(Tabla1[[#This Row],[Código_Actividad]]="","",'Formulario PPGR1'!#REF!)</f>
        <v/>
      </c>
      <c r="G798" s="195"/>
      <c r="H798" s="242" t="str">
        <f>IFERROR(VLOOKUP(Tabla1[[#This Row],[Código_Actividad]],'Formulario PPGR2'!$C$9:$D$1048576,2,FALSE),"")</f>
        <v/>
      </c>
      <c r="I798" s="197" t="str">
        <f>IFERROR(VLOOKUP(Tabla1[[#This Row],[Código_Actividad]],Tabla2[[Código]:[Total de Acciones ]],15,FALSE),"")</f>
        <v/>
      </c>
      <c r="J798" s="198"/>
      <c r="K798" s="198"/>
      <c r="L798" s="198"/>
      <c r="M798" s="198"/>
      <c r="N798" s="352"/>
      <c r="O798" s="199"/>
      <c r="P798" s="200">
        <f t="shared" si="15"/>
        <v>0</v>
      </c>
      <c r="Q798" s="201"/>
      <c r="R798" s="198"/>
      <c r="S798" s="56"/>
      <c r="T798" s="56"/>
    </row>
    <row r="799" spans="2:20" x14ac:dyDescent="0.25">
      <c r="B799" s="217" t="str">
        <f>IF(Tabla1[[#This Row],[Código_Actividad]]="","",CONCATENATE(Tabla1[[#This Row],[POA]],".",Tabla1[[#This Row],[SRS]],".",Tabla1[[#This Row],[AREA]],".",Tabla1[[#This Row],[TIPO]]))</f>
        <v/>
      </c>
      <c r="C799" s="217" t="str">
        <f>IF(Tabla1[[#This Row],[Código_Actividad]]="","",'Formulario PPGR1'!#REF!)</f>
        <v/>
      </c>
      <c r="D799" s="217" t="str">
        <f>IF(Tabla1[[#This Row],[Código_Actividad]]="","",'Formulario PPGR1'!#REF!)</f>
        <v/>
      </c>
      <c r="E799" s="217" t="str">
        <f>IF(Tabla1[[#This Row],[Código_Actividad]]="","",'Formulario PPGR1'!#REF!)</f>
        <v/>
      </c>
      <c r="F799" s="217" t="str">
        <f>IF(Tabla1[[#This Row],[Código_Actividad]]="","",'Formulario PPGR1'!#REF!)</f>
        <v/>
      </c>
      <c r="G799" s="195"/>
      <c r="H799" s="196" t="str">
        <f>IFERROR(VLOOKUP(Tabla1[[#This Row],[Código_Actividad]],'Formulario PPGR2'!$C$9:$D$1048576,2,FALSE),"")</f>
        <v/>
      </c>
      <c r="I799" s="197" t="str">
        <f>IFERROR(VLOOKUP(Tabla1[[#This Row],[Código_Actividad]],Tabla2[[Código]:[Total de Acciones ]],15,FALSE),"")</f>
        <v/>
      </c>
      <c r="J799" s="198"/>
      <c r="K799" s="198"/>
      <c r="L799" s="198"/>
      <c r="M799" s="198"/>
      <c r="N799" s="352"/>
      <c r="O799" s="199"/>
      <c r="P799" s="200">
        <f t="shared" si="15"/>
        <v>0</v>
      </c>
      <c r="Q799" s="201"/>
      <c r="R799" s="198"/>
      <c r="S799" s="56"/>
      <c r="T799" s="56"/>
    </row>
    <row r="800" spans="2:20" x14ac:dyDescent="0.25">
      <c r="B800" s="217" t="e">
        <f>IF(Tabla1[[#This Row],[Código_Actividad]]="","",CONCATENATE(Tabla1[[#This Row],[POA]],".",Tabla1[[#This Row],[SRS]],".",Tabla1[[#This Row],[AREA]],".",Tabla1[[#This Row],[TIPO]]))</f>
        <v>#REF!</v>
      </c>
      <c r="C800" s="217" t="e">
        <f>IF(Tabla1[[#This Row],[Código_Actividad]]="","",'Formulario PPGR1'!#REF!)</f>
        <v>#REF!</v>
      </c>
      <c r="D800" s="217" t="e">
        <f>IF(Tabla1[[#This Row],[Código_Actividad]]="","",'Formulario PPGR1'!#REF!)</f>
        <v>#REF!</v>
      </c>
      <c r="E800" s="217" t="e">
        <f>IF(Tabla1[[#This Row],[Código_Actividad]]="","",'Formulario PPGR1'!#REF!)</f>
        <v>#REF!</v>
      </c>
      <c r="F800" s="217" t="e">
        <f>IF(Tabla1[[#This Row],[Código_Actividad]]="","",'Formulario PPGR1'!#REF!)</f>
        <v>#REF!</v>
      </c>
      <c r="G800" s="195" t="s">
        <v>1525</v>
      </c>
      <c r="H800" s="242" t="str">
        <f>IFERROR(VLOOKUP(Tabla1[[#This Row],[Código_Actividad]],'Formulario PPGR2'!$C$9:$D$1048576,2,FALSE),"")</f>
        <v xml:space="preserve"> Impartición de Talleres de  Salud Ambiental Hospitalaria.</v>
      </c>
      <c r="I800" s="197">
        <f>IFERROR(VLOOKUP(Tabla1[[#This Row],[Código_Actividad]],Tabla2[[Código]:[Total de Acciones ]],15,FALSE),"")</f>
        <v>2</v>
      </c>
      <c r="J800" s="198" t="s">
        <v>1894</v>
      </c>
      <c r="K800" s="198" t="s">
        <v>1902</v>
      </c>
      <c r="L800" s="198"/>
      <c r="M800" s="198" t="s">
        <v>1893</v>
      </c>
      <c r="N800" s="364">
        <v>0.16</v>
      </c>
      <c r="O800" s="199">
        <v>250</v>
      </c>
      <c r="P800" s="200">
        <f t="shared" si="15"/>
        <v>40</v>
      </c>
      <c r="Q800" s="201" t="s">
        <v>2114</v>
      </c>
      <c r="R800" s="198" t="s">
        <v>923</v>
      </c>
      <c r="S800" s="56"/>
      <c r="T800" s="56"/>
    </row>
    <row r="801" spans="2:20" x14ac:dyDescent="0.25">
      <c r="B801" s="217" t="str">
        <f>IF(Tabla1[[#This Row],[Código_Actividad]]="","",CONCATENATE(Tabla1[[#This Row],[POA]],".",Tabla1[[#This Row],[SRS]],".",Tabla1[[#This Row],[AREA]],".",Tabla1[[#This Row],[TIPO]]))</f>
        <v/>
      </c>
      <c r="C801" s="217" t="str">
        <f>IF(Tabla1[[#This Row],[Código_Actividad]]="","",'Formulario PPGR1'!#REF!)</f>
        <v/>
      </c>
      <c r="D801" s="217" t="str">
        <f>IF(Tabla1[[#This Row],[Código_Actividad]]="","",'Formulario PPGR1'!#REF!)</f>
        <v/>
      </c>
      <c r="E801" s="217" t="str">
        <f>IF(Tabla1[[#This Row],[Código_Actividad]]="","",'Formulario PPGR1'!#REF!)</f>
        <v/>
      </c>
      <c r="F801" s="217" t="str">
        <f>IF(Tabla1[[#This Row],[Código_Actividad]]="","",'Formulario PPGR1'!#REF!)</f>
        <v/>
      </c>
      <c r="G801" s="195"/>
      <c r="H801" s="242" t="str">
        <f>IFERROR(VLOOKUP(Tabla1[[#This Row],[Código_Actividad]],'Formulario PPGR2'!$C$9:$D$1048576,2,FALSE),"")</f>
        <v/>
      </c>
      <c r="I801" s="197" t="str">
        <f>IFERROR(VLOOKUP(Tabla1[[#This Row],[Código_Actividad]],Tabla2[[Código]:[Total de Acciones ]],15,FALSE),"")</f>
        <v/>
      </c>
      <c r="J801" s="198" t="s">
        <v>1910</v>
      </c>
      <c r="K801" s="198" t="s">
        <v>1902</v>
      </c>
      <c r="L801" s="198"/>
      <c r="M801" s="198" t="s">
        <v>1906</v>
      </c>
      <c r="N801" s="364">
        <v>0.16</v>
      </c>
      <c r="O801" s="199">
        <v>648</v>
      </c>
      <c r="P801" s="200">
        <f t="shared" si="15"/>
        <v>103.68</v>
      </c>
      <c r="Q801" s="201" t="s">
        <v>2114</v>
      </c>
      <c r="R801" s="198" t="s">
        <v>925</v>
      </c>
      <c r="S801" s="56"/>
      <c r="T801" s="56"/>
    </row>
    <row r="802" spans="2:20" x14ac:dyDescent="0.25">
      <c r="B802" s="243" t="str">
        <f>IF(Tabla1[[#This Row],[Código_Actividad]]="","",CONCATENATE(Tabla1[[#This Row],[POA]],".",Tabla1[[#This Row],[SRS]],".",Tabla1[[#This Row],[AREA]],".",Tabla1[[#This Row],[TIPO]]))</f>
        <v/>
      </c>
      <c r="C802" s="243" t="str">
        <f>IF(Tabla1[[#This Row],[Código_Actividad]]="","",'Formulario PPGR1'!#REF!)</f>
        <v/>
      </c>
      <c r="D802" s="243" t="str">
        <f>IF(Tabla1[[#This Row],[Código_Actividad]]="","",'Formulario PPGR1'!#REF!)</f>
        <v/>
      </c>
      <c r="E802" s="243" t="str">
        <f>IF(Tabla1[[#This Row],[Código_Actividad]]="","",'Formulario PPGR1'!#REF!)</f>
        <v/>
      </c>
      <c r="F802" s="243" t="str">
        <f>IF(Tabla1[[#This Row],[Código_Actividad]]="","",'Formulario PPGR1'!#REF!)</f>
        <v/>
      </c>
      <c r="G802" s="244"/>
      <c r="H802" s="250" t="str">
        <f>IFERROR(VLOOKUP(Tabla1[[#This Row],[Código_Actividad]],'Formulario PPGR2'!$C$9:$D$1048576,2,FALSE),"")</f>
        <v/>
      </c>
      <c r="I802" s="246" t="str">
        <f>IFERROR(VLOOKUP(Tabla1[[#This Row],[Código_Actividad]],Tabla2[[Código]:[Total de Acciones ]],15,FALSE),"")</f>
        <v/>
      </c>
      <c r="J802" s="198" t="s">
        <v>1916</v>
      </c>
      <c r="K802" s="198" t="s">
        <v>1902</v>
      </c>
      <c r="L802" s="198"/>
      <c r="M802" s="198" t="s">
        <v>1917</v>
      </c>
      <c r="N802" s="352">
        <v>0.4</v>
      </c>
      <c r="O802" s="199">
        <v>84</v>
      </c>
      <c r="P802" s="200">
        <f t="shared" si="15"/>
        <v>33.6</v>
      </c>
      <c r="Q802" s="249" t="s">
        <v>2117</v>
      </c>
      <c r="R802" s="247" t="s">
        <v>925</v>
      </c>
      <c r="S802" s="56"/>
      <c r="T802" s="56"/>
    </row>
    <row r="803" spans="2:20" x14ac:dyDescent="0.25">
      <c r="B803" s="243" t="str">
        <f>IF(Tabla1[[#This Row],[Código_Actividad]]="","",CONCATENATE(Tabla1[[#This Row],[POA]],".",Tabla1[[#This Row],[SRS]],".",Tabla1[[#This Row],[AREA]],".",Tabla1[[#This Row],[TIPO]]))</f>
        <v/>
      </c>
      <c r="C803" s="243" t="str">
        <f>IF(Tabla1[[#This Row],[Código_Actividad]]="","",'Formulario PPGR1'!#REF!)</f>
        <v/>
      </c>
      <c r="D803" s="243" t="str">
        <f>IF(Tabla1[[#This Row],[Código_Actividad]]="","",'Formulario PPGR1'!#REF!)</f>
        <v/>
      </c>
      <c r="E803" s="243" t="str">
        <f>IF(Tabla1[[#This Row],[Código_Actividad]]="","",'Formulario PPGR1'!#REF!)</f>
        <v/>
      </c>
      <c r="F803" s="243" t="str">
        <f>IF(Tabla1[[#This Row],[Código_Actividad]]="","",'Formulario PPGR1'!#REF!)</f>
        <v/>
      </c>
      <c r="G803" s="244"/>
      <c r="H803" s="245" t="str">
        <f>IFERROR(VLOOKUP(Tabla1[[#This Row],[Código_Actividad]],'Formulario PPGR2'!$C$9:$D$1048576,2,FALSE),"")</f>
        <v/>
      </c>
      <c r="I803" s="246" t="str">
        <f>IFERROR(VLOOKUP(Tabla1[[#This Row],[Código_Actividad]],Tabla2[[Código]:[Total de Acciones ]],15,FALSE),"")</f>
        <v/>
      </c>
      <c r="J803" s="198" t="s">
        <v>1996</v>
      </c>
      <c r="K803" s="198" t="s">
        <v>1902</v>
      </c>
      <c r="L803" s="198"/>
      <c r="M803" s="198" t="s">
        <v>592</v>
      </c>
      <c r="N803" s="352">
        <v>4</v>
      </c>
      <c r="O803" s="199">
        <v>7500</v>
      </c>
      <c r="P803" s="200">
        <f t="shared" si="15"/>
        <v>30000</v>
      </c>
      <c r="Q803" s="249" t="s">
        <v>2115</v>
      </c>
      <c r="R803" s="247" t="s">
        <v>925</v>
      </c>
      <c r="S803" s="56"/>
      <c r="T803" s="56"/>
    </row>
    <row r="804" spans="2:20" x14ac:dyDescent="0.25">
      <c r="B804" s="243" t="str">
        <f>IF(Tabla1[[#This Row],[Código_Actividad]]="","",CONCATENATE(Tabla1[[#This Row],[POA]],".",Tabla1[[#This Row],[SRS]],".",Tabla1[[#This Row],[AREA]],".",Tabla1[[#This Row],[TIPO]]))</f>
        <v/>
      </c>
      <c r="C804" s="243" t="str">
        <f>IF(Tabla1[[#This Row],[Código_Actividad]]="","",'Formulario PPGR1'!#REF!)</f>
        <v/>
      </c>
      <c r="D804" s="243" t="str">
        <f>IF(Tabla1[[#This Row],[Código_Actividad]]="","",'Formulario PPGR1'!#REF!)</f>
        <v/>
      </c>
      <c r="E804" s="243" t="str">
        <f>IF(Tabla1[[#This Row],[Código_Actividad]]="","",'Formulario PPGR1'!#REF!)</f>
        <v/>
      </c>
      <c r="F804" s="243" t="str">
        <f>IF(Tabla1[[#This Row],[Código_Actividad]]="","",'Formulario PPGR1'!#REF!)</f>
        <v/>
      </c>
      <c r="G804" s="244"/>
      <c r="H804" s="245" t="str">
        <f>IFERROR(VLOOKUP(Tabla1[[#This Row],[Código_Actividad]],'Formulario PPGR2'!$C$9:$D$1048576,2,FALSE),"")</f>
        <v/>
      </c>
      <c r="I804" s="246" t="str">
        <f>IFERROR(VLOOKUP(Tabla1[[#This Row],[Código_Actividad]],Tabla2[[Código]:[Total de Acciones ]],15,FALSE),"")</f>
        <v/>
      </c>
      <c r="J804" s="198"/>
      <c r="K804" s="198"/>
      <c r="L804" s="198"/>
      <c r="M804" s="198"/>
      <c r="N804" s="352"/>
      <c r="O804" s="199"/>
      <c r="P804" s="200">
        <f t="shared" si="15"/>
        <v>0</v>
      </c>
      <c r="Q804" s="249"/>
      <c r="R804" s="247"/>
      <c r="S804" s="56"/>
      <c r="T804" s="56"/>
    </row>
    <row r="805" spans="2:20" x14ac:dyDescent="0.25">
      <c r="B805" s="243" t="str">
        <f>IF(Tabla1[[#This Row],[Código_Actividad]]="","",CONCATENATE(Tabla1[[#This Row],[POA]],".",Tabla1[[#This Row],[SRS]],".",Tabla1[[#This Row],[AREA]],".",Tabla1[[#This Row],[TIPO]]))</f>
        <v/>
      </c>
      <c r="C805" s="243" t="str">
        <f>IF(Tabla1[[#This Row],[Código_Actividad]]="","",'Formulario PPGR1'!#REF!)</f>
        <v/>
      </c>
      <c r="D805" s="243" t="str">
        <f>IF(Tabla1[[#This Row],[Código_Actividad]]="","",'Formulario PPGR1'!#REF!)</f>
        <v/>
      </c>
      <c r="E805" s="243" t="str">
        <f>IF(Tabla1[[#This Row],[Código_Actividad]]="","",'Formulario PPGR1'!#REF!)</f>
        <v/>
      </c>
      <c r="F805" s="243" t="str">
        <f>IF(Tabla1[[#This Row],[Código_Actividad]]="","",'Formulario PPGR1'!#REF!)</f>
        <v/>
      </c>
      <c r="G805" s="244"/>
      <c r="H805" s="250" t="str">
        <f>IFERROR(VLOOKUP(Tabla1[[#This Row],[Código_Actividad]],'Formulario PPGR2'!$C$9:$D$1048576,2,FALSE),"")</f>
        <v/>
      </c>
      <c r="I805" s="246" t="str">
        <f>IFERROR(VLOOKUP(Tabla1[[#This Row],[Código_Actividad]],Tabla2[[Código]:[Total de Acciones ]],15,FALSE),"")</f>
        <v/>
      </c>
      <c r="J805" s="198"/>
      <c r="K805" s="198"/>
      <c r="L805" s="198"/>
      <c r="M805" s="198"/>
      <c r="N805" s="352"/>
      <c r="O805" s="199"/>
      <c r="P805" s="248">
        <f t="shared" si="15"/>
        <v>0</v>
      </c>
      <c r="Q805" s="249"/>
      <c r="R805" s="247"/>
      <c r="S805" s="56"/>
      <c r="T805" s="56"/>
    </row>
    <row r="806" spans="2:20" x14ac:dyDescent="0.25">
      <c r="B806" s="243" t="e">
        <f>IF(Tabla1[[#This Row],[Código_Actividad]]="","",CONCATENATE(Tabla1[[#This Row],[POA]],".",Tabla1[[#This Row],[SRS]],".",Tabla1[[#This Row],[AREA]],".",Tabla1[[#This Row],[TIPO]]))</f>
        <v>#REF!</v>
      </c>
      <c r="C806" s="243" t="e">
        <f>IF(Tabla1[[#This Row],[Código_Actividad]]="","",'Formulario PPGR1'!#REF!)</f>
        <v>#REF!</v>
      </c>
      <c r="D806" s="243" t="e">
        <f>IF(Tabla1[[#This Row],[Código_Actividad]]="","",'Formulario PPGR1'!#REF!)</f>
        <v>#REF!</v>
      </c>
      <c r="E806" s="243" t="e">
        <f>IF(Tabla1[[#This Row],[Código_Actividad]]="","",'Formulario PPGR1'!#REF!)</f>
        <v>#REF!</v>
      </c>
      <c r="F806" s="243" t="e">
        <f>IF(Tabla1[[#This Row],[Código_Actividad]]="","",'Formulario PPGR1'!#REF!)</f>
        <v>#REF!</v>
      </c>
      <c r="G806" s="244" t="s">
        <v>1526</v>
      </c>
      <c r="H806" s="245" t="str">
        <f>IFERROR(VLOOKUP(Tabla1[[#This Row],[Código_Actividad]],'Formulario PPGR2'!$C$9:$D$1048576,2,FALSE),"")</f>
        <v>Análisis de Informe mensual Salud Ambiental Hospitalaria.</v>
      </c>
      <c r="I806" s="246">
        <f>IFERROR(VLOOKUP(Tabla1[[#This Row],[Código_Actividad]],Tabla2[[Código]:[Total de Acciones ]],15,FALSE),"")</f>
        <v>4</v>
      </c>
      <c r="J806" s="198" t="s">
        <v>1894</v>
      </c>
      <c r="K806" s="198" t="s">
        <v>1902</v>
      </c>
      <c r="L806" s="198"/>
      <c r="M806" s="198" t="s">
        <v>1893</v>
      </c>
      <c r="N806" s="352">
        <v>0.16</v>
      </c>
      <c r="O806" s="199">
        <v>250</v>
      </c>
      <c r="P806" s="248">
        <f t="shared" si="15"/>
        <v>40</v>
      </c>
      <c r="Q806" s="249" t="s">
        <v>2114</v>
      </c>
      <c r="R806" s="247" t="s">
        <v>923</v>
      </c>
      <c r="S806" s="56"/>
      <c r="T806" s="56"/>
    </row>
    <row r="807" spans="2:20" x14ac:dyDescent="0.25">
      <c r="B807" s="243" t="str">
        <f>IF(Tabla1[[#This Row],[Código_Actividad]]="","",CONCATENATE(Tabla1[[#This Row],[POA]],".",Tabla1[[#This Row],[SRS]],".",Tabla1[[#This Row],[AREA]],".",Tabla1[[#This Row],[TIPO]]))</f>
        <v/>
      </c>
      <c r="C807" s="243" t="str">
        <f>IF(Tabla1[[#This Row],[Código_Actividad]]="","",'Formulario PPGR1'!#REF!)</f>
        <v/>
      </c>
      <c r="D807" s="243" t="str">
        <f>IF(Tabla1[[#This Row],[Código_Actividad]]="","",'Formulario PPGR1'!#REF!)</f>
        <v/>
      </c>
      <c r="E807" s="243" t="str">
        <f>IF(Tabla1[[#This Row],[Código_Actividad]]="","",'Formulario PPGR1'!#REF!)</f>
        <v/>
      </c>
      <c r="F807" s="243" t="str">
        <f>IF(Tabla1[[#This Row],[Código_Actividad]]="","",'Formulario PPGR1'!#REF!)</f>
        <v/>
      </c>
      <c r="G807" s="244"/>
      <c r="H807" s="245" t="str">
        <f>IFERROR(VLOOKUP(Tabla1[[#This Row],[Código_Actividad]],'Formulario PPGR2'!$C$9:$D$1048576,2,FALSE),"")</f>
        <v/>
      </c>
      <c r="I807" s="246" t="str">
        <f>IFERROR(VLOOKUP(Tabla1[[#This Row],[Código_Actividad]],Tabla2[[Código]:[Total de Acciones ]],15,FALSE),"")</f>
        <v/>
      </c>
      <c r="J807" s="198" t="s">
        <v>1910</v>
      </c>
      <c r="K807" s="198" t="s">
        <v>1902</v>
      </c>
      <c r="L807" s="198"/>
      <c r="M807" s="198" t="s">
        <v>1906</v>
      </c>
      <c r="N807" s="352">
        <v>0.16</v>
      </c>
      <c r="O807" s="199">
        <v>648</v>
      </c>
      <c r="P807" s="248">
        <f t="shared" si="15"/>
        <v>103.68</v>
      </c>
      <c r="Q807" s="249" t="s">
        <v>2114</v>
      </c>
      <c r="R807" s="247" t="s">
        <v>925</v>
      </c>
      <c r="S807" s="56"/>
      <c r="T807" s="56"/>
    </row>
    <row r="808" spans="2:20" x14ac:dyDescent="0.25">
      <c r="B808" s="243" t="str">
        <f>IF(Tabla1[[#This Row],[Código_Actividad]]="","",CONCATENATE(Tabla1[[#This Row],[POA]],".",Tabla1[[#This Row],[SRS]],".",Tabla1[[#This Row],[AREA]],".",Tabla1[[#This Row],[TIPO]]))</f>
        <v/>
      </c>
      <c r="C808" s="243" t="str">
        <f>IF(Tabla1[[#This Row],[Código_Actividad]]="","",'Formulario PPGR1'!#REF!)</f>
        <v/>
      </c>
      <c r="D808" s="243" t="str">
        <f>IF(Tabla1[[#This Row],[Código_Actividad]]="","",'Formulario PPGR1'!#REF!)</f>
        <v/>
      </c>
      <c r="E808" s="243" t="str">
        <f>IF(Tabla1[[#This Row],[Código_Actividad]]="","",'Formulario PPGR1'!#REF!)</f>
        <v/>
      </c>
      <c r="F808" s="243" t="str">
        <f>IF(Tabla1[[#This Row],[Código_Actividad]]="","",'Formulario PPGR1'!#REF!)</f>
        <v/>
      </c>
      <c r="G808" s="244"/>
      <c r="H808" s="245" t="str">
        <f>IFERROR(VLOOKUP(Tabla1[[#This Row],[Código_Actividad]],'Formulario PPGR2'!$C$9:$D$1048576,2,FALSE),"")</f>
        <v/>
      </c>
      <c r="I808" s="246" t="str">
        <f>IFERROR(VLOOKUP(Tabla1[[#This Row],[Código_Actividad]],Tabla2[[Código]:[Total de Acciones ]],15,FALSE),"")</f>
        <v/>
      </c>
      <c r="J808" s="198"/>
      <c r="K808" s="198"/>
      <c r="L808" s="198"/>
      <c r="M808" s="198"/>
      <c r="N808" s="352"/>
      <c r="O808" s="199"/>
      <c r="P808" s="248">
        <f t="shared" si="15"/>
        <v>0</v>
      </c>
      <c r="Q808" s="249"/>
      <c r="R808" s="247"/>
      <c r="S808" s="56"/>
      <c r="T808" s="56"/>
    </row>
    <row r="809" spans="2:20" x14ac:dyDescent="0.25">
      <c r="B809" s="243" t="str">
        <f>IF(Tabla1[[#This Row],[Código_Actividad]]="","",CONCATENATE(Tabla1[[#This Row],[POA]],".",Tabla1[[#This Row],[SRS]],".",Tabla1[[#This Row],[AREA]],".",Tabla1[[#This Row],[TIPO]]))</f>
        <v/>
      </c>
      <c r="C809" s="243" t="str">
        <f>IF(Tabla1[[#This Row],[Código_Actividad]]="","",'Formulario PPGR1'!#REF!)</f>
        <v/>
      </c>
      <c r="D809" s="243" t="str">
        <f>IF(Tabla1[[#This Row],[Código_Actividad]]="","",'Formulario PPGR1'!#REF!)</f>
        <v/>
      </c>
      <c r="E809" s="243" t="str">
        <f>IF(Tabla1[[#This Row],[Código_Actividad]]="","",'Formulario PPGR1'!#REF!)</f>
        <v/>
      </c>
      <c r="F809" s="243" t="str">
        <f>IF(Tabla1[[#This Row],[Código_Actividad]]="","",'Formulario PPGR1'!#REF!)</f>
        <v/>
      </c>
      <c r="G809" s="244"/>
      <c r="H809" s="250" t="str">
        <f>IFERROR(VLOOKUP(Tabla1[[#This Row],[Código_Actividad]],'Formulario PPGR2'!$C$9:$D$1048576,2,FALSE),"")</f>
        <v/>
      </c>
      <c r="I809" s="246" t="str">
        <f>IFERROR(VLOOKUP(Tabla1[[#This Row],[Código_Actividad]],Tabla2[[Código]:[Total de Acciones ]],15,FALSE),"")</f>
        <v/>
      </c>
      <c r="J809" s="198"/>
      <c r="K809" s="198"/>
      <c r="L809" s="198"/>
      <c r="M809" s="198"/>
      <c r="N809" s="352"/>
      <c r="O809" s="199"/>
      <c r="P809" s="248">
        <f t="shared" si="15"/>
        <v>0</v>
      </c>
      <c r="Q809" s="249"/>
      <c r="R809" s="247"/>
      <c r="S809" s="56"/>
      <c r="T809" s="56"/>
    </row>
    <row r="810" spans="2:20" x14ac:dyDescent="0.25">
      <c r="B810" s="243" t="str">
        <f>IF(Tabla1[[#This Row],[Código_Actividad]]="","",CONCATENATE(Tabla1[[#This Row],[POA]],".",Tabla1[[#This Row],[SRS]],".",Tabla1[[#This Row],[AREA]],".",Tabla1[[#This Row],[TIPO]]))</f>
        <v/>
      </c>
      <c r="C810" s="243" t="str">
        <f>IF(Tabla1[[#This Row],[Código_Actividad]]="","",'Formulario PPGR1'!#REF!)</f>
        <v/>
      </c>
      <c r="D810" s="243" t="str">
        <f>IF(Tabla1[[#This Row],[Código_Actividad]]="","",'Formulario PPGR1'!#REF!)</f>
        <v/>
      </c>
      <c r="E810" s="243" t="str">
        <f>IF(Tabla1[[#This Row],[Código_Actividad]]="","",'Formulario PPGR1'!#REF!)</f>
        <v/>
      </c>
      <c r="F810" s="243" t="str">
        <f>IF(Tabla1[[#This Row],[Código_Actividad]]="","",'Formulario PPGR1'!#REF!)</f>
        <v/>
      </c>
      <c r="G810" s="244"/>
      <c r="H810" s="245" t="str">
        <f>IFERROR(VLOOKUP(Tabla1[[#This Row],[Código_Actividad]],'Formulario PPGR2'!$C$9:$D$1048576,2,FALSE),"")</f>
        <v/>
      </c>
      <c r="I810" s="246" t="str">
        <f>IFERROR(VLOOKUP(Tabla1[[#This Row],[Código_Actividad]],Tabla2[[Código]:[Total de Acciones ]],15,FALSE),"")</f>
        <v/>
      </c>
      <c r="J810" s="198"/>
      <c r="K810" s="198"/>
      <c r="L810" s="198"/>
      <c r="M810" s="198"/>
      <c r="N810" s="352"/>
      <c r="O810" s="199"/>
      <c r="P810" s="248">
        <f t="shared" si="15"/>
        <v>0</v>
      </c>
      <c r="Q810" s="249"/>
      <c r="R810" s="247"/>
      <c r="S810" s="56"/>
      <c r="T810" s="56"/>
    </row>
    <row r="811" spans="2:20" x14ac:dyDescent="0.25">
      <c r="B811" s="243" t="e">
        <f>IF(Tabla1[[#This Row],[Código_Actividad]]="","",CONCATENATE(Tabla1[[#This Row],[POA]],".",Tabla1[[#This Row],[SRS]],".",Tabla1[[#This Row],[AREA]],".",Tabla1[[#This Row],[TIPO]]))</f>
        <v>#REF!</v>
      </c>
      <c r="C811" s="243" t="e">
        <f>IF(Tabla1[[#This Row],[Código_Actividad]]="","",'Formulario PPGR1'!#REF!)</f>
        <v>#REF!</v>
      </c>
      <c r="D811" s="243" t="e">
        <f>IF(Tabla1[[#This Row],[Código_Actividad]]="","",'Formulario PPGR1'!#REF!)</f>
        <v>#REF!</v>
      </c>
      <c r="E811" s="243" t="e">
        <f>IF(Tabla1[[#This Row],[Código_Actividad]]="","",'Formulario PPGR1'!#REF!)</f>
        <v>#REF!</v>
      </c>
      <c r="F811" s="243" t="e">
        <f>IF(Tabla1[[#This Row],[Código_Actividad]]="","",'Formulario PPGR1'!#REF!)</f>
        <v>#REF!</v>
      </c>
      <c r="G811" s="244" t="s">
        <v>1527</v>
      </c>
      <c r="H811" s="245" t="str">
        <f>IFERROR(VLOOKUP(Tabla1[[#This Row],[Código_Actividad]],'Formulario PPGR2'!$C$9:$D$1048576,2,FALSE),"")</f>
        <v xml:space="preserve"> Acompañar y dar seguimiento en la conformación de los diferentes comités  de los CEAS de su influencia  </v>
      </c>
      <c r="I811" s="246">
        <f>IFERROR(VLOOKUP(Tabla1[[#This Row],[Código_Actividad]],Tabla2[[Código]:[Total de Acciones ]],15,FALSE),"")</f>
        <v>2</v>
      </c>
      <c r="J811" s="198" t="s">
        <v>1894</v>
      </c>
      <c r="K811" s="198" t="s">
        <v>1902</v>
      </c>
      <c r="L811" s="198"/>
      <c r="M811" s="198" t="s">
        <v>1893</v>
      </c>
      <c r="N811" s="364">
        <v>0.16</v>
      </c>
      <c r="O811" s="199">
        <v>250</v>
      </c>
      <c r="P811" s="248">
        <f t="shared" si="15"/>
        <v>40</v>
      </c>
      <c r="Q811" s="249" t="s">
        <v>2114</v>
      </c>
      <c r="R811" s="247" t="s">
        <v>923</v>
      </c>
      <c r="S811" s="56"/>
      <c r="T811" s="56"/>
    </row>
    <row r="812" spans="2:20" x14ac:dyDescent="0.25">
      <c r="B812" s="243" t="str">
        <f>IF(Tabla1[[#This Row],[Código_Actividad]]="","",CONCATENATE(Tabla1[[#This Row],[POA]],".",Tabla1[[#This Row],[SRS]],".",Tabla1[[#This Row],[AREA]],".",Tabla1[[#This Row],[TIPO]]))</f>
        <v/>
      </c>
      <c r="C812" s="243" t="str">
        <f>IF(Tabla1[[#This Row],[Código_Actividad]]="","",'Formulario PPGR1'!#REF!)</f>
        <v/>
      </c>
      <c r="D812" s="243" t="str">
        <f>IF(Tabla1[[#This Row],[Código_Actividad]]="","",'Formulario PPGR1'!#REF!)</f>
        <v/>
      </c>
      <c r="E812" s="243" t="str">
        <f>IF(Tabla1[[#This Row],[Código_Actividad]]="","",'Formulario PPGR1'!#REF!)</f>
        <v/>
      </c>
      <c r="F812" s="243" t="str">
        <f>IF(Tabla1[[#This Row],[Código_Actividad]]="","",'Formulario PPGR1'!#REF!)</f>
        <v/>
      </c>
      <c r="G812" s="244"/>
      <c r="H812" s="245" t="str">
        <f>IFERROR(VLOOKUP(Tabla1[[#This Row],[Código_Actividad]],'Formulario PPGR2'!$C$9:$D$1048576,2,FALSE),"")</f>
        <v/>
      </c>
      <c r="I812" s="246" t="str">
        <f>IFERROR(VLOOKUP(Tabla1[[#This Row],[Código_Actividad]],Tabla2[[Código]:[Total de Acciones ]],15,FALSE),"")</f>
        <v/>
      </c>
      <c r="J812" s="198" t="s">
        <v>1910</v>
      </c>
      <c r="K812" s="198" t="s">
        <v>1902</v>
      </c>
      <c r="L812" s="198"/>
      <c r="M812" s="198" t="s">
        <v>1906</v>
      </c>
      <c r="N812" s="364">
        <v>0.16</v>
      </c>
      <c r="O812" s="199">
        <v>648</v>
      </c>
      <c r="P812" s="248">
        <f t="shared" si="15"/>
        <v>103.68</v>
      </c>
      <c r="Q812" s="249" t="s">
        <v>2114</v>
      </c>
      <c r="R812" s="247" t="s">
        <v>925</v>
      </c>
      <c r="S812" s="56"/>
      <c r="T812" s="56"/>
    </row>
    <row r="813" spans="2:20" x14ac:dyDescent="0.25">
      <c r="B813" s="243" t="str">
        <f>IF(Tabla1[[#This Row],[Código_Actividad]]="","",CONCATENATE(Tabla1[[#This Row],[POA]],".",Tabla1[[#This Row],[SRS]],".",Tabla1[[#This Row],[AREA]],".",Tabla1[[#This Row],[TIPO]]))</f>
        <v/>
      </c>
      <c r="C813" s="243" t="str">
        <f>IF(Tabla1[[#This Row],[Código_Actividad]]="","",'Formulario PPGR1'!#REF!)</f>
        <v/>
      </c>
      <c r="D813" s="243" t="str">
        <f>IF(Tabla1[[#This Row],[Código_Actividad]]="","",'Formulario PPGR1'!#REF!)</f>
        <v/>
      </c>
      <c r="E813" s="243" t="str">
        <f>IF(Tabla1[[#This Row],[Código_Actividad]]="","",'Formulario PPGR1'!#REF!)</f>
        <v/>
      </c>
      <c r="F813" s="243" t="str">
        <f>IF(Tabla1[[#This Row],[Código_Actividad]]="","",'Formulario PPGR1'!#REF!)</f>
        <v/>
      </c>
      <c r="G813" s="244"/>
      <c r="H813" s="250" t="str">
        <f>IFERROR(VLOOKUP(Tabla1[[#This Row],[Código_Actividad]],'Formulario PPGR2'!$C$9:$D$1048576,2,FALSE),"")</f>
        <v/>
      </c>
      <c r="I813" s="246" t="str">
        <f>IFERROR(VLOOKUP(Tabla1[[#This Row],[Código_Actividad]],Tabla2[[Código]:[Total de Acciones ]],15,FALSE),"")</f>
        <v/>
      </c>
      <c r="J813" s="198" t="s">
        <v>1916</v>
      </c>
      <c r="K813" s="198" t="s">
        <v>1902</v>
      </c>
      <c r="L813" s="198"/>
      <c r="M813" s="198" t="s">
        <v>1917</v>
      </c>
      <c r="N813" s="352">
        <v>0.3</v>
      </c>
      <c r="O813" s="199">
        <v>84</v>
      </c>
      <c r="P813" s="248">
        <f t="shared" si="15"/>
        <v>25.2</v>
      </c>
      <c r="Q813" s="249" t="s">
        <v>2117</v>
      </c>
      <c r="R813" s="247" t="s">
        <v>925</v>
      </c>
      <c r="S813" s="56"/>
      <c r="T813" s="56"/>
    </row>
    <row r="814" spans="2:20" x14ac:dyDescent="0.25">
      <c r="B814" s="243" t="str">
        <f>IF(Tabla1[[#This Row],[Código_Actividad]]="","",CONCATENATE(Tabla1[[#This Row],[POA]],".",Tabla1[[#This Row],[SRS]],".",Tabla1[[#This Row],[AREA]],".",Tabla1[[#This Row],[TIPO]]))</f>
        <v/>
      </c>
      <c r="C814" s="243" t="str">
        <f>IF(Tabla1[[#This Row],[Código_Actividad]]="","",'Formulario PPGR1'!#REF!)</f>
        <v/>
      </c>
      <c r="D814" s="243" t="str">
        <f>IF(Tabla1[[#This Row],[Código_Actividad]]="","",'Formulario PPGR1'!#REF!)</f>
        <v/>
      </c>
      <c r="E814" s="243" t="str">
        <f>IF(Tabla1[[#This Row],[Código_Actividad]]="","",'Formulario PPGR1'!#REF!)</f>
        <v/>
      </c>
      <c r="F814" s="243" t="str">
        <f>IF(Tabla1[[#This Row],[Código_Actividad]]="","",'Formulario PPGR1'!#REF!)</f>
        <v/>
      </c>
      <c r="G814" s="244"/>
      <c r="H814" s="245" t="str">
        <f>IFERROR(VLOOKUP(Tabla1[[#This Row],[Código_Actividad]],'Formulario PPGR2'!$C$9:$D$1048576,2,FALSE),"")</f>
        <v/>
      </c>
      <c r="I814" s="246" t="str">
        <f>IFERROR(VLOOKUP(Tabla1[[#This Row],[Código_Actividad]],Tabla2[[Código]:[Total de Acciones ]],15,FALSE),"")</f>
        <v/>
      </c>
      <c r="J814" s="198" t="s">
        <v>1996</v>
      </c>
      <c r="K814" s="198" t="s">
        <v>1902</v>
      </c>
      <c r="L814" s="198"/>
      <c r="M814" s="198" t="s">
        <v>592</v>
      </c>
      <c r="N814" s="195">
        <v>3</v>
      </c>
      <c r="O814" s="199">
        <v>7500</v>
      </c>
      <c r="P814" s="248">
        <f t="shared" si="15"/>
        <v>22500</v>
      </c>
      <c r="Q814" s="249" t="s">
        <v>2115</v>
      </c>
      <c r="R814" s="247" t="s">
        <v>925</v>
      </c>
      <c r="S814" s="56"/>
      <c r="T814" s="56"/>
    </row>
    <row r="815" spans="2:20" x14ac:dyDescent="0.25">
      <c r="B815" s="243" t="str">
        <f>IF(Tabla1[[#This Row],[Código_Actividad]]="","",CONCATENATE(Tabla1[[#This Row],[POA]],".",Tabla1[[#This Row],[SRS]],".",Tabla1[[#This Row],[AREA]],".",Tabla1[[#This Row],[TIPO]]))</f>
        <v/>
      </c>
      <c r="C815" s="243" t="str">
        <f>IF(Tabla1[[#This Row],[Código_Actividad]]="","",'Formulario PPGR1'!#REF!)</f>
        <v/>
      </c>
      <c r="D815" s="243" t="str">
        <f>IF(Tabla1[[#This Row],[Código_Actividad]]="","",'Formulario PPGR1'!#REF!)</f>
        <v/>
      </c>
      <c r="E815" s="243" t="str">
        <f>IF(Tabla1[[#This Row],[Código_Actividad]]="","",'Formulario PPGR1'!#REF!)</f>
        <v/>
      </c>
      <c r="F815" s="243" t="str">
        <f>IF(Tabla1[[#This Row],[Código_Actividad]]="","",'Formulario PPGR1'!#REF!)</f>
        <v/>
      </c>
      <c r="G815" s="244"/>
      <c r="H815" s="245" t="str">
        <f>IFERROR(VLOOKUP(Tabla1[[#This Row],[Código_Actividad]],'Formulario PPGR2'!$C$9:$D$1048576,2,FALSE),"")</f>
        <v/>
      </c>
      <c r="I815" s="246" t="str">
        <f>IFERROR(VLOOKUP(Tabla1[[#This Row],[Código_Actividad]],Tabla2[[Código]:[Total de Acciones ]],15,FALSE),"")</f>
        <v/>
      </c>
      <c r="J815" s="198"/>
      <c r="K815" s="198"/>
      <c r="L815" s="198"/>
      <c r="M815" s="198"/>
      <c r="N815" s="352"/>
      <c r="O815" s="199"/>
      <c r="P815" s="248">
        <f t="shared" si="15"/>
        <v>0</v>
      </c>
      <c r="Q815" s="249"/>
      <c r="R815" s="247"/>
      <c r="S815" s="56"/>
      <c r="T815" s="56"/>
    </row>
    <row r="816" spans="2:20" x14ac:dyDescent="0.25">
      <c r="B816" s="243" t="e">
        <f>IF(Tabla1[[#This Row],[Código_Actividad]]="","",CONCATENATE(Tabla1[[#This Row],[POA]],".",Tabla1[[#This Row],[SRS]],".",Tabla1[[#This Row],[AREA]],".",Tabla1[[#This Row],[TIPO]]))</f>
        <v>#REF!</v>
      </c>
      <c r="C816" s="243" t="e">
        <f>IF(Tabla1[[#This Row],[Código_Actividad]]="","",'Formulario PPGR1'!#REF!)</f>
        <v>#REF!</v>
      </c>
      <c r="D816" s="243" t="e">
        <f>IF(Tabla1[[#This Row],[Código_Actividad]]="","",'Formulario PPGR1'!#REF!)</f>
        <v>#REF!</v>
      </c>
      <c r="E816" s="243" t="e">
        <f>IF(Tabla1[[#This Row],[Código_Actividad]]="","",'Formulario PPGR1'!#REF!)</f>
        <v>#REF!</v>
      </c>
      <c r="F816" s="243" t="e">
        <f>IF(Tabla1[[#This Row],[Código_Actividad]]="","",'Formulario PPGR1'!#REF!)</f>
        <v>#REF!</v>
      </c>
      <c r="G816" s="244" t="s">
        <v>1528</v>
      </c>
      <c r="H816" s="245" t="str">
        <f>IFERROR(VLOOKUP(Tabla1[[#This Row],[Código_Actividad]],'Formulario PPGR2'!$C$9:$D$1048576,2,FALSE),"")</f>
        <v xml:space="preserve">Encuentro de juramentación de los comités de CEAS </v>
      </c>
      <c r="I816" s="246">
        <f>IFERROR(VLOOKUP(Tabla1[[#This Row],[Código_Actividad]],Tabla2[[Código]:[Total de Acciones ]],15,FALSE),"")</f>
        <v>2</v>
      </c>
      <c r="J816" s="198" t="s">
        <v>2108</v>
      </c>
      <c r="K816" s="198"/>
      <c r="L816" s="198"/>
      <c r="M816" s="198"/>
      <c r="N816" s="352"/>
      <c r="O816" s="199"/>
      <c r="P816" s="248">
        <f t="shared" si="15"/>
        <v>0</v>
      </c>
      <c r="Q816" s="249"/>
      <c r="R816" s="247"/>
      <c r="S816" s="56"/>
      <c r="T816" s="56"/>
    </row>
    <row r="817" spans="2:20" x14ac:dyDescent="0.25">
      <c r="B817" s="243" t="str">
        <f>IF(Tabla1[[#This Row],[Código_Actividad]]="","",CONCATENATE(Tabla1[[#This Row],[POA]],".",Tabla1[[#This Row],[SRS]],".",Tabla1[[#This Row],[AREA]],".",Tabla1[[#This Row],[TIPO]]))</f>
        <v/>
      </c>
      <c r="C817" s="243" t="str">
        <f>IF(Tabla1[[#This Row],[Código_Actividad]]="","",'Formulario PPGR1'!#REF!)</f>
        <v/>
      </c>
      <c r="D817" s="243" t="str">
        <f>IF(Tabla1[[#This Row],[Código_Actividad]]="","",'Formulario PPGR1'!#REF!)</f>
        <v/>
      </c>
      <c r="E817" s="243" t="str">
        <f>IF(Tabla1[[#This Row],[Código_Actividad]]="","",'Formulario PPGR1'!#REF!)</f>
        <v/>
      </c>
      <c r="F817" s="243" t="str">
        <f>IF(Tabla1[[#This Row],[Código_Actividad]]="","",'Formulario PPGR1'!#REF!)</f>
        <v/>
      </c>
      <c r="G817" s="244"/>
      <c r="H817" s="250" t="str">
        <f>IFERROR(VLOOKUP(Tabla1[[#This Row],[Código_Actividad]],'Formulario PPGR2'!$C$9:$D$1048576,2,FALSE),"")</f>
        <v/>
      </c>
      <c r="I817" s="246" t="str">
        <f>IFERROR(VLOOKUP(Tabla1[[#This Row],[Código_Actividad]],Tabla2[[Código]:[Total de Acciones ]],15,FALSE),"")</f>
        <v/>
      </c>
      <c r="J817" s="198"/>
      <c r="K817" s="198"/>
      <c r="L817" s="198"/>
      <c r="M817" s="198"/>
      <c r="N817" s="352"/>
      <c r="O817" s="199"/>
      <c r="P817" s="248">
        <f t="shared" si="15"/>
        <v>0</v>
      </c>
      <c r="Q817" s="249"/>
      <c r="R817" s="247"/>
      <c r="S817" s="56"/>
      <c r="T817" s="56"/>
    </row>
    <row r="818" spans="2:20" x14ac:dyDescent="0.25">
      <c r="B818" s="243" t="str">
        <f>IF(Tabla1[[#This Row],[Código_Actividad]]="","",CONCATENATE(Tabla1[[#This Row],[POA]],".",Tabla1[[#This Row],[SRS]],".",Tabla1[[#This Row],[AREA]],".",Tabla1[[#This Row],[TIPO]]))</f>
        <v/>
      </c>
      <c r="C818" s="243" t="str">
        <f>IF(Tabla1[[#This Row],[Código_Actividad]]="","",'Formulario PPGR1'!#REF!)</f>
        <v/>
      </c>
      <c r="D818" s="243" t="str">
        <f>IF(Tabla1[[#This Row],[Código_Actividad]]="","",'Formulario PPGR1'!#REF!)</f>
        <v/>
      </c>
      <c r="E818" s="243" t="str">
        <f>IF(Tabla1[[#This Row],[Código_Actividad]]="","",'Formulario PPGR1'!#REF!)</f>
        <v/>
      </c>
      <c r="F818" s="243" t="str">
        <f>IF(Tabla1[[#This Row],[Código_Actividad]]="","",'Formulario PPGR1'!#REF!)</f>
        <v/>
      </c>
      <c r="G818" s="244"/>
      <c r="H818" s="250" t="str">
        <f>IFERROR(VLOOKUP(Tabla1[[#This Row],[Código_Actividad]],'Formulario PPGR2'!$C$9:$D$1048576,2,FALSE),"")</f>
        <v/>
      </c>
      <c r="I818" s="246" t="str">
        <f>IFERROR(VLOOKUP(Tabla1[[#This Row],[Código_Actividad]],Tabla2[[Código]:[Total de Acciones ]],15,FALSE),"")</f>
        <v/>
      </c>
      <c r="J818" s="198"/>
      <c r="K818" s="198"/>
      <c r="L818" s="198"/>
      <c r="M818" s="198"/>
      <c r="N818" s="352"/>
      <c r="O818" s="199"/>
      <c r="P818" s="248">
        <f t="shared" si="15"/>
        <v>0</v>
      </c>
      <c r="Q818" s="249"/>
      <c r="R818" s="247"/>
      <c r="S818" s="56"/>
      <c r="T818" s="56"/>
    </row>
    <row r="819" spans="2:20" x14ac:dyDescent="0.25">
      <c r="B819" s="243" t="str">
        <f>IF(Tabla1[[#This Row],[Código_Actividad]]="","",CONCATENATE(Tabla1[[#This Row],[POA]],".",Tabla1[[#This Row],[SRS]],".",Tabla1[[#This Row],[AREA]],".",Tabla1[[#This Row],[TIPO]]))</f>
        <v/>
      </c>
      <c r="C819" s="243" t="str">
        <f>IF(Tabla1[[#This Row],[Código_Actividad]]="","",'Formulario PPGR1'!#REF!)</f>
        <v/>
      </c>
      <c r="D819" s="243" t="str">
        <f>IF(Tabla1[[#This Row],[Código_Actividad]]="","",'Formulario PPGR1'!#REF!)</f>
        <v/>
      </c>
      <c r="E819" s="243" t="str">
        <f>IF(Tabla1[[#This Row],[Código_Actividad]]="","",'Formulario PPGR1'!#REF!)</f>
        <v/>
      </c>
      <c r="F819" s="243" t="str">
        <f>IF(Tabla1[[#This Row],[Código_Actividad]]="","",'Formulario PPGR1'!#REF!)</f>
        <v/>
      </c>
      <c r="G819" s="244"/>
      <c r="H819" s="245" t="str">
        <f>IFERROR(VLOOKUP(Tabla1[[#This Row],[Código_Actividad]],'Formulario PPGR2'!$C$9:$D$1048576,2,FALSE),"")</f>
        <v/>
      </c>
      <c r="I819" s="246" t="str">
        <f>IFERROR(VLOOKUP(Tabla1[[#This Row],[Código_Actividad]],Tabla2[[Código]:[Total de Acciones ]],15,FALSE),"")</f>
        <v/>
      </c>
      <c r="J819" s="198"/>
      <c r="K819" s="198"/>
      <c r="L819" s="198"/>
      <c r="M819" s="198"/>
      <c r="N819" s="352"/>
      <c r="O819" s="199"/>
      <c r="P819" s="248">
        <f t="shared" si="15"/>
        <v>0</v>
      </c>
      <c r="Q819" s="249"/>
      <c r="R819" s="247"/>
      <c r="S819" s="56"/>
      <c r="T819" s="56"/>
    </row>
    <row r="820" spans="2:20" x14ac:dyDescent="0.25">
      <c r="B820" s="243" t="e">
        <f>IF(Tabla1[[#This Row],[Código_Actividad]]="","",CONCATENATE(Tabla1[[#This Row],[POA]],".",Tabla1[[#This Row],[SRS]],".",Tabla1[[#This Row],[AREA]],".",Tabla1[[#This Row],[TIPO]]))</f>
        <v>#REF!</v>
      </c>
      <c r="C820" s="243" t="e">
        <f>IF(Tabla1[[#This Row],[Código_Actividad]]="","",'Formulario PPGR1'!#REF!)</f>
        <v>#REF!</v>
      </c>
      <c r="D820" s="243" t="e">
        <f>IF(Tabla1[[#This Row],[Código_Actividad]]="","",'Formulario PPGR1'!#REF!)</f>
        <v>#REF!</v>
      </c>
      <c r="E820" s="243" t="e">
        <f>IF(Tabla1[[#This Row],[Código_Actividad]]="","",'Formulario PPGR1'!#REF!)</f>
        <v>#REF!</v>
      </c>
      <c r="F820" s="243" t="e">
        <f>IF(Tabla1[[#This Row],[Código_Actividad]]="","",'Formulario PPGR1'!#REF!)</f>
        <v>#REF!</v>
      </c>
      <c r="G820" s="244" t="s">
        <v>1529</v>
      </c>
      <c r="H820" s="245" t="str">
        <f>IFERROR(VLOOKUP(Tabla1[[#This Row],[Código_Actividad]],'Formulario PPGR2'!$C$9:$D$1048576,2,FALSE),"")</f>
        <v>Coordinación de la Implementación del Modelo Integrado de Atención de Emergencias y Urgencias</v>
      </c>
      <c r="I820" s="246">
        <f>IFERROR(VLOOKUP(Tabla1[[#This Row],[Código_Actividad]],Tabla2[[Código]:[Total de Acciones ]],15,FALSE),"")</f>
        <v>2</v>
      </c>
      <c r="J820" s="198" t="s">
        <v>1894</v>
      </c>
      <c r="K820" s="198" t="s">
        <v>1902</v>
      </c>
      <c r="L820" s="198"/>
      <c r="M820" s="198" t="s">
        <v>1893</v>
      </c>
      <c r="N820" s="364">
        <v>0.04</v>
      </c>
      <c r="O820" s="199">
        <v>250</v>
      </c>
      <c r="P820" s="248">
        <f t="shared" si="15"/>
        <v>10</v>
      </c>
      <c r="Q820" s="249" t="s">
        <v>2114</v>
      </c>
      <c r="R820" s="247" t="s">
        <v>923</v>
      </c>
      <c r="S820" s="56"/>
      <c r="T820" s="56"/>
    </row>
    <row r="821" spans="2:20" x14ac:dyDescent="0.25">
      <c r="B821" s="243" t="str">
        <f>IF(Tabla1[[#This Row],[Código_Actividad]]="","",CONCATENATE(Tabla1[[#This Row],[POA]],".",Tabla1[[#This Row],[SRS]],".",Tabla1[[#This Row],[AREA]],".",Tabla1[[#This Row],[TIPO]]))</f>
        <v/>
      </c>
      <c r="C821" s="243" t="str">
        <f>IF(Tabla1[[#This Row],[Código_Actividad]]="","",'Formulario PPGR1'!#REF!)</f>
        <v/>
      </c>
      <c r="D821" s="243" t="str">
        <f>IF(Tabla1[[#This Row],[Código_Actividad]]="","",'Formulario PPGR1'!#REF!)</f>
        <v/>
      </c>
      <c r="E821" s="243" t="str">
        <f>IF(Tabla1[[#This Row],[Código_Actividad]]="","",'Formulario PPGR1'!#REF!)</f>
        <v/>
      </c>
      <c r="F821" s="243" t="str">
        <f>IF(Tabla1[[#This Row],[Código_Actividad]]="","",'Formulario PPGR1'!#REF!)</f>
        <v/>
      </c>
      <c r="G821" s="244"/>
      <c r="H821" s="250" t="str">
        <f>IFERROR(VLOOKUP(Tabla1[[#This Row],[Código_Actividad]],'Formulario PPGR2'!$C$9:$D$1048576,2,FALSE),"")</f>
        <v/>
      </c>
      <c r="I821" s="246" t="str">
        <f>IFERROR(VLOOKUP(Tabla1[[#This Row],[Código_Actividad]],Tabla2[[Código]:[Total de Acciones ]],15,FALSE),"")</f>
        <v/>
      </c>
      <c r="J821" s="198" t="s">
        <v>1910</v>
      </c>
      <c r="K821" s="198" t="s">
        <v>1902</v>
      </c>
      <c r="L821" s="198"/>
      <c r="M821" s="198" t="s">
        <v>1906</v>
      </c>
      <c r="N821" s="364">
        <v>0.04</v>
      </c>
      <c r="O821" s="199">
        <v>648</v>
      </c>
      <c r="P821" s="248">
        <f t="shared" si="15"/>
        <v>25.92</v>
      </c>
      <c r="Q821" s="249" t="s">
        <v>2114</v>
      </c>
      <c r="R821" s="247" t="s">
        <v>925</v>
      </c>
      <c r="S821" s="56"/>
      <c r="T821" s="56"/>
    </row>
    <row r="822" spans="2:20" x14ac:dyDescent="0.25">
      <c r="B822" s="243" t="str">
        <f>IF(Tabla1[[#This Row],[Código_Actividad]]="","",CONCATENATE(Tabla1[[#This Row],[POA]],".",Tabla1[[#This Row],[SRS]],".",Tabla1[[#This Row],[AREA]],".",Tabla1[[#This Row],[TIPO]]))</f>
        <v/>
      </c>
      <c r="C822" s="243" t="str">
        <f>IF(Tabla1[[#This Row],[Código_Actividad]]="","",'Formulario PPGR1'!#REF!)</f>
        <v/>
      </c>
      <c r="D822" s="243" t="str">
        <f>IF(Tabla1[[#This Row],[Código_Actividad]]="","",'Formulario PPGR1'!#REF!)</f>
        <v/>
      </c>
      <c r="E822" s="243" t="str">
        <f>IF(Tabla1[[#This Row],[Código_Actividad]]="","",'Formulario PPGR1'!#REF!)</f>
        <v/>
      </c>
      <c r="F822" s="243" t="str">
        <f>IF(Tabla1[[#This Row],[Código_Actividad]]="","",'Formulario PPGR1'!#REF!)</f>
        <v/>
      </c>
      <c r="G822" s="244"/>
      <c r="H822" s="250" t="str">
        <f>IFERROR(VLOOKUP(Tabla1[[#This Row],[Código_Actividad]],'Formulario PPGR2'!$C$9:$D$1048576,2,FALSE),"")</f>
        <v/>
      </c>
      <c r="I822" s="246" t="str">
        <f>IFERROR(VLOOKUP(Tabla1[[#This Row],[Código_Actividad]],Tabla2[[Código]:[Total de Acciones ]],15,FALSE),"")</f>
        <v/>
      </c>
      <c r="J822" s="198" t="s">
        <v>1916</v>
      </c>
      <c r="K822" s="198" t="s">
        <v>1902</v>
      </c>
      <c r="L822" s="198"/>
      <c r="M822" s="198" t="s">
        <v>1917</v>
      </c>
      <c r="N822" s="352">
        <v>0.3</v>
      </c>
      <c r="O822" s="199">
        <v>84</v>
      </c>
      <c r="P822" s="248">
        <f t="shared" si="15"/>
        <v>25.2</v>
      </c>
      <c r="Q822" s="249" t="s">
        <v>2117</v>
      </c>
      <c r="R822" s="247" t="s">
        <v>925</v>
      </c>
      <c r="S822" s="56"/>
      <c r="T822" s="56"/>
    </row>
    <row r="823" spans="2:20" x14ac:dyDescent="0.25">
      <c r="B823" s="243" t="str">
        <f>IF(Tabla1[[#This Row],[Código_Actividad]]="","",CONCATENATE(Tabla1[[#This Row],[POA]],".",Tabla1[[#This Row],[SRS]],".",Tabla1[[#This Row],[AREA]],".",Tabla1[[#This Row],[TIPO]]))</f>
        <v/>
      </c>
      <c r="C823" s="243" t="str">
        <f>IF(Tabla1[[#This Row],[Código_Actividad]]="","",'Formulario PPGR1'!#REF!)</f>
        <v/>
      </c>
      <c r="D823" s="243" t="str">
        <f>IF(Tabla1[[#This Row],[Código_Actividad]]="","",'Formulario PPGR1'!#REF!)</f>
        <v/>
      </c>
      <c r="E823" s="243" t="str">
        <f>IF(Tabla1[[#This Row],[Código_Actividad]]="","",'Formulario PPGR1'!#REF!)</f>
        <v/>
      </c>
      <c r="F823" s="243" t="str">
        <f>IF(Tabla1[[#This Row],[Código_Actividad]]="","",'Formulario PPGR1'!#REF!)</f>
        <v/>
      </c>
      <c r="G823" s="244"/>
      <c r="H823" s="250" t="str">
        <f>IFERROR(VLOOKUP(Tabla1[[#This Row],[Código_Actividad]],'Formulario PPGR2'!$C$9:$D$1048576,2,FALSE),"")</f>
        <v/>
      </c>
      <c r="I823" s="246" t="str">
        <f>IFERROR(VLOOKUP(Tabla1[[#This Row],[Código_Actividad]],Tabla2[[Código]:[Total de Acciones ]],15,FALSE),"")</f>
        <v/>
      </c>
      <c r="J823" s="198"/>
      <c r="K823" s="198"/>
      <c r="L823" s="198"/>
      <c r="M823" s="198"/>
      <c r="N823" s="352"/>
      <c r="O823" s="199"/>
      <c r="P823" s="248">
        <f t="shared" si="15"/>
        <v>0</v>
      </c>
      <c r="Q823" s="249"/>
      <c r="R823" s="247"/>
      <c r="S823" s="56"/>
      <c r="T823" s="56"/>
    </row>
    <row r="824" spans="2:20" x14ac:dyDescent="0.25">
      <c r="B824" s="243" t="e">
        <f>IF(Tabla1[[#This Row],[Código_Actividad]]="","",CONCATENATE(Tabla1[[#This Row],[POA]],".",Tabla1[[#This Row],[SRS]],".",Tabla1[[#This Row],[AREA]],".",Tabla1[[#This Row],[TIPO]]))</f>
        <v>#REF!</v>
      </c>
      <c r="C824" s="243" t="e">
        <f>IF(Tabla1[[#This Row],[Código_Actividad]]="","",'Formulario PPGR1'!#REF!)</f>
        <v>#REF!</v>
      </c>
      <c r="D824" s="243" t="e">
        <f>IF(Tabla1[[#This Row],[Código_Actividad]]="","",'Formulario PPGR1'!#REF!)</f>
        <v>#REF!</v>
      </c>
      <c r="E824" s="243" t="e">
        <f>IF(Tabla1[[#This Row],[Código_Actividad]]="","",'Formulario PPGR1'!#REF!)</f>
        <v>#REF!</v>
      </c>
      <c r="F824" s="243" t="e">
        <f>IF(Tabla1[[#This Row],[Código_Actividad]]="","",'Formulario PPGR1'!#REF!)</f>
        <v>#REF!</v>
      </c>
      <c r="G824" s="244" t="s">
        <v>1530</v>
      </c>
      <c r="H824" s="245" t="str">
        <f>IFERROR(VLOOKUP(Tabla1[[#This Row],[Código_Actividad]],'Formulario PPGR2'!$C$9:$D$1048576,2,FALSE),"")</f>
        <v>Coordinación Implementación de RAC-Triaje en sala de emergencias </v>
      </c>
      <c r="I824" s="246">
        <f>IFERROR(VLOOKUP(Tabla1[[#This Row],[Código_Actividad]],Tabla2[[Código]:[Total de Acciones ]],15,FALSE),"")</f>
        <v>2</v>
      </c>
      <c r="J824" s="198" t="s">
        <v>1894</v>
      </c>
      <c r="K824" s="198" t="s">
        <v>1902</v>
      </c>
      <c r="L824" s="198"/>
      <c r="M824" s="198" t="s">
        <v>1893</v>
      </c>
      <c r="N824" s="364">
        <v>0.16</v>
      </c>
      <c r="O824" s="199">
        <v>250</v>
      </c>
      <c r="P824" s="248">
        <f t="shared" si="15"/>
        <v>40</v>
      </c>
      <c r="Q824" s="249" t="s">
        <v>2114</v>
      </c>
      <c r="R824" s="247" t="s">
        <v>923</v>
      </c>
      <c r="S824" s="56"/>
      <c r="T824" s="56"/>
    </row>
    <row r="825" spans="2:20" x14ac:dyDescent="0.25">
      <c r="B825" s="243" t="str">
        <f>IF(Tabla1[[#This Row],[Código_Actividad]]="","",CONCATENATE(Tabla1[[#This Row],[POA]],".",Tabla1[[#This Row],[SRS]],".",Tabla1[[#This Row],[AREA]],".",Tabla1[[#This Row],[TIPO]]))</f>
        <v/>
      </c>
      <c r="C825" s="243" t="str">
        <f>IF(Tabla1[[#This Row],[Código_Actividad]]="","",'Formulario PPGR1'!#REF!)</f>
        <v/>
      </c>
      <c r="D825" s="243" t="str">
        <f>IF(Tabla1[[#This Row],[Código_Actividad]]="","",'Formulario PPGR1'!#REF!)</f>
        <v/>
      </c>
      <c r="E825" s="243" t="str">
        <f>IF(Tabla1[[#This Row],[Código_Actividad]]="","",'Formulario PPGR1'!#REF!)</f>
        <v/>
      </c>
      <c r="F825" s="243" t="str">
        <f>IF(Tabla1[[#This Row],[Código_Actividad]]="","",'Formulario PPGR1'!#REF!)</f>
        <v/>
      </c>
      <c r="G825" s="244"/>
      <c r="H825" s="245" t="str">
        <f>IFERROR(VLOOKUP(Tabla1[[#This Row],[Código_Actividad]],'Formulario PPGR2'!$C$9:$D$1048576,2,FALSE),"")</f>
        <v/>
      </c>
      <c r="I825" s="246" t="str">
        <f>IFERROR(VLOOKUP(Tabla1[[#This Row],[Código_Actividad]],Tabla2[[Código]:[Total de Acciones ]],15,FALSE),"")</f>
        <v/>
      </c>
      <c r="J825" s="198" t="s">
        <v>1910</v>
      </c>
      <c r="K825" s="198" t="s">
        <v>1902</v>
      </c>
      <c r="L825" s="198"/>
      <c r="M825" s="198" t="s">
        <v>1906</v>
      </c>
      <c r="N825" s="364">
        <v>0.16</v>
      </c>
      <c r="O825" s="199">
        <v>648</v>
      </c>
      <c r="P825" s="248">
        <f t="shared" si="15"/>
        <v>103.68</v>
      </c>
      <c r="Q825" s="249" t="s">
        <v>2114</v>
      </c>
      <c r="R825" s="247" t="s">
        <v>925</v>
      </c>
      <c r="S825" s="56"/>
      <c r="T825" s="56"/>
    </row>
    <row r="826" spans="2:20" x14ac:dyDescent="0.25">
      <c r="B826" s="243" t="str">
        <f>IF(Tabla1[[#This Row],[Código_Actividad]]="","",CONCATENATE(Tabla1[[#This Row],[POA]],".",Tabla1[[#This Row],[SRS]],".",Tabla1[[#This Row],[AREA]],".",Tabla1[[#This Row],[TIPO]]))</f>
        <v/>
      </c>
      <c r="C826" s="243" t="str">
        <f>IF(Tabla1[[#This Row],[Código_Actividad]]="","",'Formulario PPGR1'!#REF!)</f>
        <v/>
      </c>
      <c r="D826" s="243" t="str">
        <f>IF(Tabla1[[#This Row],[Código_Actividad]]="","",'Formulario PPGR1'!#REF!)</f>
        <v/>
      </c>
      <c r="E826" s="243" t="str">
        <f>IF(Tabla1[[#This Row],[Código_Actividad]]="","",'Formulario PPGR1'!#REF!)</f>
        <v/>
      </c>
      <c r="F826" s="243" t="str">
        <f>IF(Tabla1[[#This Row],[Código_Actividad]]="","",'Formulario PPGR1'!#REF!)</f>
        <v/>
      </c>
      <c r="G826" s="244"/>
      <c r="H826" s="250" t="str">
        <f>IFERROR(VLOOKUP(Tabla1[[#This Row],[Código_Actividad]],'Formulario PPGR2'!$C$9:$D$1048576,2,FALSE),"")</f>
        <v/>
      </c>
      <c r="I826" s="246" t="str">
        <f>IFERROR(VLOOKUP(Tabla1[[#This Row],[Código_Actividad]],Tabla2[[Código]:[Total de Acciones ]],15,FALSE),"")</f>
        <v/>
      </c>
      <c r="J826" s="198" t="s">
        <v>1916</v>
      </c>
      <c r="K826" s="198" t="s">
        <v>1902</v>
      </c>
      <c r="L826" s="198"/>
      <c r="M826" s="198" t="s">
        <v>1917</v>
      </c>
      <c r="N826" s="352">
        <v>0.2</v>
      </c>
      <c r="O826" s="199">
        <v>84</v>
      </c>
      <c r="P826" s="248">
        <f t="shared" si="15"/>
        <v>16.8</v>
      </c>
      <c r="Q826" s="249" t="s">
        <v>2117</v>
      </c>
      <c r="R826" s="247" t="s">
        <v>925</v>
      </c>
      <c r="S826" s="56"/>
      <c r="T826" s="56"/>
    </row>
    <row r="827" spans="2:20" x14ac:dyDescent="0.25">
      <c r="B827" s="243" t="str">
        <f>IF(Tabla1[[#This Row],[Código_Actividad]]="","",CONCATENATE(Tabla1[[#This Row],[POA]],".",Tabla1[[#This Row],[SRS]],".",Tabla1[[#This Row],[AREA]],".",Tabla1[[#This Row],[TIPO]]))</f>
        <v/>
      </c>
      <c r="C827" s="243" t="str">
        <f>IF(Tabla1[[#This Row],[Código_Actividad]]="","",'Formulario PPGR1'!#REF!)</f>
        <v/>
      </c>
      <c r="D827" s="243" t="str">
        <f>IF(Tabla1[[#This Row],[Código_Actividad]]="","",'Formulario PPGR1'!#REF!)</f>
        <v/>
      </c>
      <c r="E827" s="243" t="str">
        <f>IF(Tabla1[[#This Row],[Código_Actividad]]="","",'Formulario PPGR1'!#REF!)</f>
        <v/>
      </c>
      <c r="F827" s="243" t="str">
        <f>IF(Tabla1[[#This Row],[Código_Actividad]]="","",'Formulario PPGR1'!#REF!)</f>
        <v/>
      </c>
      <c r="G827" s="244"/>
      <c r="H827" s="250" t="str">
        <f>IFERROR(VLOOKUP(Tabla1[[#This Row],[Código_Actividad]],'Formulario PPGR2'!$C$9:$D$1048576,2,FALSE),"")</f>
        <v/>
      </c>
      <c r="I827" s="246" t="str">
        <f>IFERROR(VLOOKUP(Tabla1[[#This Row],[Código_Actividad]],Tabla2[[Código]:[Total de Acciones ]],15,FALSE),"")</f>
        <v/>
      </c>
      <c r="J827" s="198" t="s">
        <v>1996</v>
      </c>
      <c r="K827" s="198" t="s">
        <v>1902</v>
      </c>
      <c r="L827" s="198"/>
      <c r="M827" s="198" t="s">
        <v>592</v>
      </c>
      <c r="N827" s="352">
        <v>2</v>
      </c>
      <c r="O827" s="199">
        <v>7500</v>
      </c>
      <c r="P827" s="248">
        <f t="shared" si="15"/>
        <v>15000</v>
      </c>
      <c r="Q827" s="249" t="s">
        <v>2115</v>
      </c>
      <c r="R827" s="247" t="s">
        <v>925</v>
      </c>
      <c r="S827" s="56"/>
      <c r="T827" s="56"/>
    </row>
    <row r="828" spans="2:20" x14ac:dyDescent="0.25">
      <c r="B828" s="243" t="str">
        <f>IF(Tabla1[[#This Row],[Código_Actividad]]="","",CONCATENATE(Tabla1[[#This Row],[POA]],".",Tabla1[[#This Row],[SRS]],".",Tabla1[[#This Row],[AREA]],".",Tabla1[[#This Row],[TIPO]]))</f>
        <v/>
      </c>
      <c r="C828" s="243" t="str">
        <f>IF(Tabla1[[#This Row],[Código_Actividad]]="","",'Formulario PPGR1'!#REF!)</f>
        <v/>
      </c>
      <c r="D828" s="243" t="str">
        <f>IF(Tabla1[[#This Row],[Código_Actividad]]="","",'Formulario PPGR1'!#REF!)</f>
        <v/>
      </c>
      <c r="E828" s="243" t="str">
        <f>IF(Tabla1[[#This Row],[Código_Actividad]]="","",'Formulario PPGR1'!#REF!)</f>
        <v/>
      </c>
      <c r="F828" s="243" t="str">
        <f>IF(Tabla1[[#This Row],[Código_Actividad]]="","",'Formulario PPGR1'!#REF!)</f>
        <v/>
      </c>
      <c r="G828" s="244"/>
      <c r="H828" s="250" t="str">
        <f>IFERROR(VLOOKUP(Tabla1[[#This Row],[Código_Actividad]],'Formulario PPGR2'!$C$9:$D$1048576,2,FALSE),"")</f>
        <v/>
      </c>
      <c r="I828" s="246" t="str">
        <f>IFERROR(VLOOKUP(Tabla1[[#This Row],[Código_Actividad]],Tabla2[[Código]:[Total de Acciones ]],15,FALSE),"")</f>
        <v/>
      </c>
      <c r="J828" s="198"/>
      <c r="K828" s="198"/>
      <c r="L828" s="198"/>
      <c r="M828" s="198"/>
      <c r="N828" s="352"/>
      <c r="O828" s="199"/>
      <c r="P828" s="248">
        <f t="shared" si="15"/>
        <v>0</v>
      </c>
      <c r="Q828" s="249"/>
      <c r="R828" s="247"/>
      <c r="S828" s="56"/>
      <c r="T828" s="56"/>
    </row>
    <row r="829" spans="2:20" x14ac:dyDescent="0.25">
      <c r="B829" s="243" t="e">
        <f>IF(Tabla1[[#This Row],[Código_Actividad]]="","",CONCATENATE(Tabla1[[#This Row],[POA]],".",Tabla1[[#This Row],[SRS]],".",Tabla1[[#This Row],[AREA]],".",Tabla1[[#This Row],[TIPO]]))</f>
        <v>#REF!</v>
      </c>
      <c r="C829" s="243" t="e">
        <f>IF(Tabla1[[#This Row],[Código_Actividad]]="","",'Formulario PPGR1'!#REF!)</f>
        <v>#REF!</v>
      </c>
      <c r="D829" s="243" t="e">
        <f>IF(Tabla1[[#This Row],[Código_Actividad]]="","",'Formulario PPGR1'!#REF!)</f>
        <v>#REF!</v>
      </c>
      <c r="E829" s="243" t="e">
        <f>IF(Tabla1[[#This Row],[Código_Actividad]]="","",'Formulario PPGR1'!#REF!)</f>
        <v>#REF!</v>
      </c>
      <c r="F829" s="243" t="e">
        <f>IF(Tabla1[[#This Row],[Código_Actividad]]="","",'Formulario PPGR1'!#REF!)</f>
        <v>#REF!</v>
      </c>
      <c r="G829" s="244" t="s">
        <v>1531</v>
      </c>
      <c r="H829" s="250" t="str">
        <f>IFERROR(VLOOKUP(Tabla1[[#This Row],[Código_Actividad]],'Formulario PPGR2'!$C$9:$D$1048576,2,FALSE),"")</f>
        <v xml:space="preserve">Supervisión de la capacitación de salud del Soporte Vital Basico y Soporte Vital Avanzado </v>
      </c>
      <c r="I829" s="246">
        <f>IFERROR(VLOOKUP(Tabla1[[#This Row],[Código_Actividad]],Tabla2[[Código]:[Total de Acciones ]],15,FALSE),"")</f>
        <v>2</v>
      </c>
      <c r="J829" s="198" t="s">
        <v>1894</v>
      </c>
      <c r="K829" s="198" t="s">
        <v>1902</v>
      </c>
      <c r="L829" s="198"/>
      <c r="M829" s="198" t="s">
        <v>1893</v>
      </c>
      <c r="N829" s="364">
        <v>0.08</v>
      </c>
      <c r="O829" s="199">
        <v>250</v>
      </c>
      <c r="P829" s="248">
        <f t="shared" si="15"/>
        <v>20</v>
      </c>
      <c r="Q829" s="249" t="s">
        <v>2114</v>
      </c>
      <c r="R829" s="247" t="s">
        <v>923</v>
      </c>
      <c r="S829" s="56"/>
      <c r="T829" s="56"/>
    </row>
    <row r="830" spans="2:20" x14ac:dyDescent="0.25">
      <c r="B830" s="243" t="str">
        <f>IF(Tabla1[[#This Row],[Código_Actividad]]="","",CONCATENATE(Tabla1[[#This Row],[POA]],".",Tabla1[[#This Row],[SRS]],".",Tabla1[[#This Row],[AREA]],".",Tabla1[[#This Row],[TIPO]]))</f>
        <v/>
      </c>
      <c r="C830" s="243" t="str">
        <f>IF(Tabla1[[#This Row],[Código_Actividad]]="","",'Formulario PPGR1'!#REF!)</f>
        <v/>
      </c>
      <c r="D830" s="243" t="str">
        <f>IF(Tabla1[[#This Row],[Código_Actividad]]="","",'Formulario PPGR1'!#REF!)</f>
        <v/>
      </c>
      <c r="E830" s="243" t="str">
        <f>IF(Tabla1[[#This Row],[Código_Actividad]]="","",'Formulario PPGR1'!#REF!)</f>
        <v/>
      </c>
      <c r="F830" s="243" t="str">
        <f>IF(Tabla1[[#This Row],[Código_Actividad]]="","",'Formulario PPGR1'!#REF!)</f>
        <v/>
      </c>
      <c r="G830" s="244"/>
      <c r="H830" s="250" t="str">
        <f>IFERROR(VLOOKUP(Tabla1[[#This Row],[Código_Actividad]],'Formulario PPGR2'!$C$9:$D$1048576,2,FALSE),"")</f>
        <v/>
      </c>
      <c r="I830" s="246" t="str">
        <f>IFERROR(VLOOKUP(Tabla1[[#This Row],[Código_Actividad]],Tabla2[[Código]:[Total de Acciones ]],15,FALSE),"")</f>
        <v/>
      </c>
      <c r="J830" s="198" t="s">
        <v>1910</v>
      </c>
      <c r="K830" s="198" t="s">
        <v>1902</v>
      </c>
      <c r="L830" s="198"/>
      <c r="M830" s="198" t="s">
        <v>1906</v>
      </c>
      <c r="N830" s="364">
        <v>0.08</v>
      </c>
      <c r="O830" s="199">
        <v>648</v>
      </c>
      <c r="P830" s="248">
        <f t="shared" si="15"/>
        <v>51.84</v>
      </c>
      <c r="Q830" s="249" t="s">
        <v>2114</v>
      </c>
      <c r="R830" s="247" t="s">
        <v>925</v>
      </c>
      <c r="S830" s="56"/>
      <c r="T830" s="56"/>
    </row>
    <row r="831" spans="2:20" x14ac:dyDescent="0.25">
      <c r="B831" s="243" t="str">
        <f>IF(Tabla1[[#This Row],[Código_Actividad]]="","",CONCATENATE(Tabla1[[#This Row],[POA]],".",Tabla1[[#This Row],[SRS]],".",Tabla1[[#This Row],[AREA]],".",Tabla1[[#This Row],[TIPO]]))</f>
        <v/>
      </c>
      <c r="C831" s="243" t="str">
        <f>IF(Tabla1[[#This Row],[Código_Actividad]]="","",'Formulario PPGR1'!#REF!)</f>
        <v/>
      </c>
      <c r="D831" s="243" t="str">
        <f>IF(Tabla1[[#This Row],[Código_Actividad]]="","",'Formulario PPGR1'!#REF!)</f>
        <v/>
      </c>
      <c r="E831" s="243" t="str">
        <f>IF(Tabla1[[#This Row],[Código_Actividad]]="","",'Formulario PPGR1'!#REF!)</f>
        <v/>
      </c>
      <c r="F831" s="243" t="str">
        <f>IF(Tabla1[[#This Row],[Código_Actividad]]="","",'Formulario PPGR1'!#REF!)</f>
        <v/>
      </c>
      <c r="G831" s="244"/>
      <c r="H831" s="245" t="str">
        <f>IFERROR(VLOOKUP(Tabla1[[#This Row],[Código_Actividad]],'Formulario PPGR2'!$C$9:$D$1048576,2,FALSE),"")</f>
        <v/>
      </c>
      <c r="I831" s="246" t="str">
        <f>IFERROR(VLOOKUP(Tabla1[[#This Row],[Código_Actividad]],Tabla2[[Código]:[Total de Acciones ]],15,FALSE),"")</f>
        <v/>
      </c>
      <c r="J831" s="198" t="s">
        <v>1916</v>
      </c>
      <c r="K831" s="198" t="s">
        <v>1902</v>
      </c>
      <c r="L831" s="198"/>
      <c r="M831" s="198" t="s">
        <v>1917</v>
      </c>
      <c r="N831" s="352">
        <v>0.2</v>
      </c>
      <c r="O831" s="199">
        <v>84</v>
      </c>
      <c r="P831" s="248">
        <f t="shared" si="15"/>
        <v>16.8</v>
      </c>
      <c r="Q831" s="249" t="s">
        <v>2117</v>
      </c>
      <c r="R831" s="247" t="s">
        <v>925</v>
      </c>
      <c r="S831" s="56"/>
      <c r="T831" s="56"/>
    </row>
    <row r="832" spans="2:20" x14ac:dyDescent="0.25">
      <c r="B832" s="243" t="str">
        <f>IF(Tabla1[[#This Row],[Código_Actividad]]="","",CONCATENATE(Tabla1[[#This Row],[POA]],".",Tabla1[[#This Row],[SRS]],".",Tabla1[[#This Row],[AREA]],".",Tabla1[[#This Row],[TIPO]]))</f>
        <v/>
      </c>
      <c r="C832" s="243" t="str">
        <f>IF(Tabla1[[#This Row],[Código_Actividad]]="","",'Formulario PPGR1'!#REF!)</f>
        <v/>
      </c>
      <c r="D832" s="243" t="str">
        <f>IF(Tabla1[[#This Row],[Código_Actividad]]="","",'Formulario PPGR1'!#REF!)</f>
        <v/>
      </c>
      <c r="E832" s="243" t="str">
        <f>IF(Tabla1[[#This Row],[Código_Actividad]]="","",'Formulario PPGR1'!#REF!)</f>
        <v/>
      </c>
      <c r="F832" s="243" t="str">
        <f>IF(Tabla1[[#This Row],[Código_Actividad]]="","",'Formulario PPGR1'!#REF!)</f>
        <v/>
      </c>
      <c r="G832" s="244"/>
      <c r="H832" s="245" t="str">
        <f>IFERROR(VLOOKUP(Tabla1[[#This Row],[Código_Actividad]],'Formulario PPGR2'!$C$9:$D$1048576,2,FALSE),"")</f>
        <v/>
      </c>
      <c r="I832" s="246" t="str">
        <f>IFERROR(VLOOKUP(Tabla1[[#This Row],[Código_Actividad]],Tabla2[[Código]:[Total de Acciones ]],15,FALSE),"")</f>
        <v/>
      </c>
      <c r="J832" s="198" t="s">
        <v>2109</v>
      </c>
      <c r="K832" s="198"/>
      <c r="L832" s="198"/>
      <c r="M832" s="198" t="s">
        <v>1915</v>
      </c>
      <c r="N832" s="352">
        <v>8</v>
      </c>
      <c r="O832" s="199">
        <v>230</v>
      </c>
      <c r="P832" s="248">
        <f t="shared" si="15"/>
        <v>1840</v>
      </c>
      <c r="Q832" s="249" t="s">
        <v>2116</v>
      </c>
      <c r="R832" s="247" t="s">
        <v>925</v>
      </c>
      <c r="S832" s="56"/>
      <c r="T832" s="56"/>
    </row>
    <row r="833" spans="2:20" x14ac:dyDescent="0.25">
      <c r="B833" s="243" t="str">
        <f>IF(Tabla1[[#This Row],[Código_Actividad]]="","",CONCATENATE(Tabla1[[#This Row],[POA]],".",Tabla1[[#This Row],[SRS]],".",Tabla1[[#This Row],[AREA]],".",Tabla1[[#This Row],[TIPO]]))</f>
        <v/>
      </c>
      <c r="C833" s="243" t="str">
        <f>IF(Tabla1[[#This Row],[Código_Actividad]]="","",'Formulario PPGR1'!#REF!)</f>
        <v/>
      </c>
      <c r="D833" s="243" t="str">
        <f>IF(Tabla1[[#This Row],[Código_Actividad]]="","",'Formulario PPGR1'!#REF!)</f>
        <v/>
      </c>
      <c r="E833" s="243" t="str">
        <f>IF(Tabla1[[#This Row],[Código_Actividad]]="","",'Formulario PPGR1'!#REF!)</f>
        <v/>
      </c>
      <c r="F833" s="243" t="str">
        <f>IF(Tabla1[[#This Row],[Código_Actividad]]="","",'Formulario PPGR1'!#REF!)</f>
        <v/>
      </c>
      <c r="G833" s="244"/>
      <c r="H833" s="250" t="str">
        <f>IFERROR(VLOOKUP(Tabla1[[#This Row],[Código_Actividad]],'Formulario PPGR2'!$C$9:$D$1048576,2,FALSE),"")</f>
        <v/>
      </c>
      <c r="I833" s="246" t="str">
        <f>IFERROR(VLOOKUP(Tabla1[[#This Row],[Código_Actividad]],Tabla2[[Código]:[Total de Acciones ]],15,FALSE),"")</f>
        <v/>
      </c>
      <c r="J833" s="198"/>
      <c r="K833" s="198"/>
      <c r="L833" s="198"/>
      <c r="M833" s="198"/>
      <c r="N833" s="352"/>
      <c r="O833" s="199"/>
      <c r="P833" s="248">
        <f t="shared" si="15"/>
        <v>0</v>
      </c>
      <c r="Q833" s="249"/>
      <c r="R833" s="247"/>
      <c r="S833" s="56"/>
      <c r="T833" s="56"/>
    </row>
    <row r="834" spans="2:20" x14ac:dyDescent="0.25">
      <c r="B834" s="243" t="e">
        <f>IF(Tabla1[[#This Row],[Código_Actividad]]="","",CONCATENATE(Tabla1[[#This Row],[POA]],".",Tabla1[[#This Row],[SRS]],".",Tabla1[[#This Row],[AREA]],".",Tabla1[[#This Row],[TIPO]]))</f>
        <v>#REF!</v>
      </c>
      <c r="C834" s="243" t="e">
        <f>IF(Tabla1[[#This Row],[Código_Actividad]]="","",'Formulario PPGR1'!#REF!)</f>
        <v>#REF!</v>
      </c>
      <c r="D834" s="243" t="e">
        <f>IF(Tabla1[[#This Row],[Código_Actividad]]="","",'Formulario PPGR1'!#REF!)</f>
        <v>#REF!</v>
      </c>
      <c r="E834" s="243" t="e">
        <f>IF(Tabla1[[#This Row],[Código_Actividad]]="","",'Formulario PPGR1'!#REF!)</f>
        <v>#REF!</v>
      </c>
      <c r="F834" s="243" t="e">
        <f>IF(Tabla1[[#This Row],[Código_Actividad]]="","",'Formulario PPGR1'!#REF!)</f>
        <v>#REF!</v>
      </c>
      <c r="G834" s="244" t="s">
        <v>1532</v>
      </c>
      <c r="H834" s="245" t="str">
        <f>IFERROR(VLOOKUP(Tabla1[[#This Row],[Código_Actividad]],'Formulario PPGR2'!$C$9:$D$1048576,2,FALSE),"")</f>
        <v>Supervisión de la Capacitación del personal de las Ambulancias en los manuales asistenciales, Soporte vital Básico y soporte Vital Avanzado</v>
      </c>
      <c r="I834" s="246">
        <f>IFERROR(VLOOKUP(Tabla1[[#This Row],[Código_Actividad]],Tabla2[[Código]:[Total de Acciones ]],15,FALSE),"")</f>
        <v>2</v>
      </c>
      <c r="J834" s="198" t="s">
        <v>1894</v>
      </c>
      <c r="K834" s="198" t="s">
        <v>1902</v>
      </c>
      <c r="L834" s="198"/>
      <c r="M834" s="198" t="s">
        <v>1893</v>
      </c>
      <c r="N834" s="364">
        <v>0.08</v>
      </c>
      <c r="O834" s="199">
        <v>250</v>
      </c>
      <c r="P834" s="248">
        <f t="shared" si="15"/>
        <v>20</v>
      </c>
      <c r="Q834" s="249" t="s">
        <v>2114</v>
      </c>
      <c r="R834" s="247" t="s">
        <v>923</v>
      </c>
      <c r="S834" s="56"/>
      <c r="T834" s="56"/>
    </row>
    <row r="835" spans="2:20" x14ac:dyDescent="0.25">
      <c r="B835" s="243" t="str">
        <f>IF(Tabla1[[#This Row],[Código_Actividad]]="","",CONCATENATE(Tabla1[[#This Row],[POA]],".",Tabla1[[#This Row],[SRS]],".",Tabla1[[#This Row],[AREA]],".",Tabla1[[#This Row],[TIPO]]))</f>
        <v/>
      </c>
      <c r="C835" s="243" t="str">
        <f>IF(Tabla1[[#This Row],[Código_Actividad]]="","",'Formulario PPGR1'!#REF!)</f>
        <v/>
      </c>
      <c r="D835" s="243" t="str">
        <f>IF(Tabla1[[#This Row],[Código_Actividad]]="","",'Formulario PPGR1'!#REF!)</f>
        <v/>
      </c>
      <c r="E835" s="243" t="str">
        <f>IF(Tabla1[[#This Row],[Código_Actividad]]="","",'Formulario PPGR1'!#REF!)</f>
        <v/>
      </c>
      <c r="F835" s="243" t="str">
        <f>IF(Tabla1[[#This Row],[Código_Actividad]]="","",'Formulario PPGR1'!#REF!)</f>
        <v/>
      </c>
      <c r="G835" s="244"/>
      <c r="H835" s="245" t="str">
        <f>IFERROR(VLOOKUP(Tabla1[[#This Row],[Código_Actividad]],'Formulario PPGR2'!$C$9:$D$1048576,2,FALSE),"")</f>
        <v/>
      </c>
      <c r="I835" s="246" t="str">
        <f>IFERROR(VLOOKUP(Tabla1[[#This Row],[Código_Actividad]],Tabla2[[Código]:[Total de Acciones ]],15,FALSE),"")</f>
        <v/>
      </c>
      <c r="J835" s="198" t="s">
        <v>1910</v>
      </c>
      <c r="K835" s="198" t="s">
        <v>1902</v>
      </c>
      <c r="L835" s="198"/>
      <c r="M835" s="198" t="s">
        <v>1906</v>
      </c>
      <c r="N835" s="364">
        <v>0.08</v>
      </c>
      <c r="O835" s="199">
        <v>648</v>
      </c>
      <c r="P835" s="248">
        <f t="shared" si="15"/>
        <v>51.84</v>
      </c>
      <c r="Q835" s="249" t="s">
        <v>2114</v>
      </c>
      <c r="R835" s="247" t="s">
        <v>925</v>
      </c>
      <c r="S835" s="56"/>
      <c r="T835" s="56"/>
    </row>
    <row r="836" spans="2:20" x14ac:dyDescent="0.25">
      <c r="B836" s="243" t="str">
        <f>IF(Tabla1[[#This Row],[Código_Actividad]]="","",CONCATENATE(Tabla1[[#This Row],[POA]],".",Tabla1[[#This Row],[SRS]],".",Tabla1[[#This Row],[AREA]],".",Tabla1[[#This Row],[TIPO]]))</f>
        <v/>
      </c>
      <c r="C836" s="243" t="str">
        <f>IF(Tabla1[[#This Row],[Código_Actividad]]="","",'Formulario PPGR1'!#REF!)</f>
        <v/>
      </c>
      <c r="D836" s="243" t="str">
        <f>IF(Tabla1[[#This Row],[Código_Actividad]]="","",'Formulario PPGR1'!#REF!)</f>
        <v/>
      </c>
      <c r="E836" s="243" t="str">
        <f>IF(Tabla1[[#This Row],[Código_Actividad]]="","",'Formulario PPGR1'!#REF!)</f>
        <v/>
      </c>
      <c r="F836" s="243" t="str">
        <f>IF(Tabla1[[#This Row],[Código_Actividad]]="","",'Formulario PPGR1'!#REF!)</f>
        <v/>
      </c>
      <c r="G836" s="244"/>
      <c r="H836" s="250" t="str">
        <f>IFERROR(VLOOKUP(Tabla1[[#This Row],[Código_Actividad]],'Formulario PPGR2'!$C$9:$D$1048576,2,FALSE),"")</f>
        <v/>
      </c>
      <c r="I836" s="246" t="str">
        <f>IFERROR(VLOOKUP(Tabla1[[#This Row],[Código_Actividad]],Tabla2[[Código]:[Total de Acciones ]],15,FALSE),"")</f>
        <v/>
      </c>
      <c r="J836" s="198" t="s">
        <v>1916</v>
      </c>
      <c r="K836" s="198" t="s">
        <v>1902</v>
      </c>
      <c r="L836" s="198"/>
      <c r="M836" s="198" t="s">
        <v>1917</v>
      </c>
      <c r="N836" s="352">
        <v>0.2</v>
      </c>
      <c r="O836" s="199">
        <v>84</v>
      </c>
      <c r="P836" s="248">
        <f t="shared" si="15"/>
        <v>16.8</v>
      </c>
      <c r="Q836" s="249" t="s">
        <v>2117</v>
      </c>
      <c r="R836" s="247" t="s">
        <v>925</v>
      </c>
      <c r="S836" s="56"/>
      <c r="T836" s="56"/>
    </row>
    <row r="837" spans="2:20" x14ac:dyDescent="0.25">
      <c r="B837" s="243" t="str">
        <f>IF(Tabla1[[#This Row],[Código_Actividad]]="","",CONCATENATE(Tabla1[[#This Row],[POA]],".",Tabla1[[#This Row],[SRS]],".",Tabla1[[#This Row],[AREA]],".",Tabla1[[#This Row],[TIPO]]))</f>
        <v/>
      </c>
      <c r="C837" s="243" t="str">
        <f>IF(Tabla1[[#This Row],[Código_Actividad]]="","",'Formulario PPGR1'!#REF!)</f>
        <v/>
      </c>
      <c r="D837" s="243" t="str">
        <f>IF(Tabla1[[#This Row],[Código_Actividad]]="","",'Formulario PPGR1'!#REF!)</f>
        <v/>
      </c>
      <c r="E837" s="243" t="str">
        <f>IF(Tabla1[[#This Row],[Código_Actividad]]="","",'Formulario PPGR1'!#REF!)</f>
        <v/>
      </c>
      <c r="F837" s="243" t="str">
        <f>IF(Tabla1[[#This Row],[Código_Actividad]]="","",'Formulario PPGR1'!#REF!)</f>
        <v/>
      </c>
      <c r="G837" s="244"/>
      <c r="H837" s="245" t="str">
        <f>IFERROR(VLOOKUP(Tabla1[[#This Row],[Código_Actividad]],'Formulario PPGR2'!$C$9:$D$1048576,2,FALSE),"")</f>
        <v/>
      </c>
      <c r="I837" s="246" t="str">
        <f>IFERROR(VLOOKUP(Tabla1[[#This Row],[Código_Actividad]],Tabla2[[Código]:[Total de Acciones ]],15,FALSE),"")</f>
        <v/>
      </c>
      <c r="J837" s="198" t="s">
        <v>2109</v>
      </c>
      <c r="K837" s="198"/>
      <c r="L837" s="198"/>
      <c r="M837" s="198" t="s">
        <v>1915</v>
      </c>
      <c r="N837" s="195">
        <v>8</v>
      </c>
      <c r="O837" s="199">
        <v>230</v>
      </c>
      <c r="P837" s="248">
        <f t="shared" si="15"/>
        <v>1840</v>
      </c>
      <c r="Q837" s="249" t="s">
        <v>2116</v>
      </c>
      <c r="R837" s="247" t="s">
        <v>925</v>
      </c>
      <c r="S837" s="56"/>
      <c r="T837" s="56"/>
    </row>
    <row r="838" spans="2:20" x14ac:dyDescent="0.25">
      <c r="B838" s="243" t="str">
        <f>IF(Tabla1[[#This Row],[Código_Actividad]]="","",CONCATENATE(Tabla1[[#This Row],[POA]],".",Tabla1[[#This Row],[SRS]],".",Tabla1[[#This Row],[AREA]],".",Tabla1[[#This Row],[TIPO]]))</f>
        <v/>
      </c>
      <c r="C838" s="243" t="str">
        <f>IF(Tabla1[[#This Row],[Código_Actividad]]="","",'Formulario PPGR1'!#REF!)</f>
        <v/>
      </c>
      <c r="D838" s="243" t="str">
        <f>IF(Tabla1[[#This Row],[Código_Actividad]]="","",'Formulario PPGR1'!#REF!)</f>
        <v/>
      </c>
      <c r="E838" s="243" t="str">
        <f>IF(Tabla1[[#This Row],[Código_Actividad]]="","",'Formulario PPGR1'!#REF!)</f>
        <v/>
      </c>
      <c r="F838" s="243" t="str">
        <f>IF(Tabla1[[#This Row],[Código_Actividad]]="","",'Formulario PPGR1'!#REF!)</f>
        <v/>
      </c>
      <c r="G838" s="244"/>
      <c r="H838" s="245" t="str">
        <f>IFERROR(VLOOKUP(Tabla1[[#This Row],[Código_Actividad]],'Formulario PPGR2'!$C$9:$D$1048576,2,FALSE),"")</f>
        <v/>
      </c>
      <c r="I838" s="246" t="str">
        <f>IFERROR(VLOOKUP(Tabla1[[#This Row],[Código_Actividad]],Tabla2[[Código]:[Total de Acciones ]],15,FALSE),"")</f>
        <v/>
      </c>
      <c r="J838" s="198"/>
      <c r="K838" s="198"/>
      <c r="L838" s="198"/>
      <c r="M838" s="198"/>
      <c r="N838" s="352"/>
      <c r="O838" s="199"/>
      <c r="P838" s="248">
        <f t="shared" si="15"/>
        <v>0</v>
      </c>
      <c r="Q838" s="249"/>
      <c r="R838" s="247"/>
      <c r="S838" s="56"/>
      <c r="T838" s="56"/>
    </row>
    <row r="839" spans="2:20" x14ac:dyDescent="0.25">
      <c r="B839" s="243" t="e">
        <f>IF(Tabla1[[#This Row],[Código_Actividad]]="","",CONCATENATE(Tabla1[[#This Row],[POA]],".",Tabla1[[#This Row],[SRS]],".",Tabla1[[#This Row],[AREA]],".",Tabla1[[#This Row],[TIPO]]))</f>
        <v>#REF!</v>
      </c>
      <c r="C839" s="243" t="e">
        <f>IF(Tabla1[[#This Row],[Código_Actividad]]="","",'Formulario PPGR1'!#REF!)</f>
        <v>#REF!</v>
      </c>
      <c r="D839" s="243" t="e">
        <f>IF(Tabla1[[#This Row],[Código_Actividad]]="","",'Formulario PPGR1'!#REF!)</f>
        <v>#REF!</v>
      </c>
      <c r="E839" s="243" t="e">
        <f>IF(Tabla1[[#This Row],[Código_Actividad]]="","",'Formulario PPGR1'!#REF!)</f>
        <v>#REF!</v>
      </c>
      <c r="F839" s="243" t="e">
        <f>IF(Tabla1[[#This Row],[Código_Actividad]]="","",'Formulario PPGR1'!#REF!)</f>
        <v>#REF!</v>
      </c>
      <c r="G839" s="244" t="s">
        <v>1533</v>
      </c>
      <c r="H839" s="250" t="str">
        <f>IFERROR(VLOOKUP(Tabla1[[#This Row],[Código_Actividad]],'Formulario PPGR2'!$C$9:$D$1048576,2,FALSE),"")</f>
        <v xml:space="preserve">Coordinación y de supervisión de la sala de emergencias  </v>
      </c>
      <c r="I839" s="246">
        <f>IFERROR(VLOOKUP(Tabla1[[#This Row],[Código_Actividad]],Tabla2[[Código]:[Total de Acciones ]],15,FALSE),"")</f>
        <v>2</v>
      </c>
      <c r="J839" s="198" t="s">
        <v>1894</v>
      </c>
      <c r="K839" s="198" t="s">
        <v>1902</v>
      </c>
      <c r="L839" s="198"/>
      <c r="M839" s="198" t="s">
        <v>1893</v>
      </c>
      <c r="N839" s="364">
        <v>0.04</v>
      </c>
      <c r="O839" s="199">
        <v>250</v>
      </c>
      <c r="P839" s="248">
        <f t="shared" si="15"/>
        <v>10</v>
      </c>
      <c r="Q839" s="249" t="s">
        <v>2114</v>
      </c>
      <c r="R839" s="247" t="s">
        <v>923</v>
      </c>
      <c r="S839" s="56"/>
      <c r="T839" s="56"/>
    </row>
    <row r="840" spans="2:20" x14ac:dyDescent="0.25">
      <c r="B840" s="243" t="str">
        <f>IF(Tabla1[[#This Row],[Código_Actividad]]="","",CONCATENATE(Tabla1[[#This Row],[POA]],".",Tabla1[[#This Row],[SRS]],".",Tabla1[[#This Row],[AREA]],".",Tabla1[[#This Row],[TIPO]]))</f>
        <v/>
      </c>
      <c r="C840" s="243" t="str">
        <f>IF(Tabla1[[#This Row],[Código_Actividad]]="","",'Formulario PPGR1'!#REF!)</f>
        <v/>
      </c>
      <c r="D840" s="243" t="str">
        <f>IF(Tabla1[[#This Row],[Código_Actividad]]="","",'Formulario PPGR1'!#REF!)</f>
        <v/>
      </c>
      <c r="E840" s="243" t="str">
        <f>IF(Tabla1[[#This Row],[Código_Actividad]]="","",'Formulario PPGR1'!#REF!)</f>
        <v/>
      </c>
      <c r="F840" s="243" t="str">
        <f>IF(Tabla1[[#This Row],[Código_Actividad]]="","",'Formulario PPGR1'!#REF!)</f>
        <v/>
      </c>
      <c r="G840" s="244"/>
      <c r="H840" s="250" t="str">
        <f>IFERROR(VLOOKUP(Tabla1[[#This Row],[Código_Actividad]],'Formulario PPGR2'!$C$9:$D$1048576,2,FALSE),"")</f>
        <v/>
      </c>
      <c r="I840" s="246" t="str">
        <f>IFERROR(VLOOKUP(Tabla1[[#This Row],[Código_Actividad]],Tabla2[[Código]:[Total de Acciones ]],15,FALSE),"")</f>
        <v/>
      </c>
      <c r="J840" s="198" t="s">
        <v>1910</v>
      </c>
      <c r="K840" s="198" t="s">
        <v>1902</v>
      </c>
      <c r="L840" s="198"/>
      <c r="M840" s="198" t="s">
        <v>1906</v>
      </c>
      <c r="N840" s="364">
        <v>0.04</v>
      </c>
      <c r="O840" s="199">
        <v>648</v>
      </c>
      <c r="P840" s="248">
        <f t="shared" si="15"/>
        <v>25.92</v>
      </c>
      <c r="Q840" s="249" t="s">
        <v>2114</v>
      </c>
      <c r="R840" s="247" t="s">
        <v>925</v>
      </c>
      <c r="S840" s="56"/>
      <c r="T840" s="56"/>
    </row>
    <row r="841" spans="2:20" x14ac:dyDescent="0.25">
      <c r="B841" s="243" t="str">
        <f>IF(Tabla1[[#This Row],[Código_Actividad]]="","",CONCATENATE(Tabla1[[#This Row],[POA]],".",Tabla1[[#This Row],[SRS]],".",Tabla1[[#This Row],[AREA]],".",Tabla1[[#This Row],[TIPO]]))</f>
        <v/>
      </c>
      <c r="C841" s="243" t="str">
        <f>IF(Tabla1[[#This Row],[Código_Actividad]]="","",'Formulario PPGR1'!#REF!)</f>
        <v/>
      </c>
      <c r="D841" s="243" t="str">
        <f>IF(Tabla1[[#This Row],[Código_Actividad]]="","",'Formulario PPGR1'!#REF!)</f>
        <v/>
      </c>
      <c r="E841" s="243" t="str">
        <f>IF(Tabla1[[#This Row],[Código_Actividad]]="","",'Formulario PPGR1'!#REF!)</f>
        <v/>
      </c>
      <c r="F841" s="243" t="str">
        <f>IF(Tabla1[[#This Row],[Código_Actividad]]="","",'Formulario PPGR1'!#REF!)</f>
        <v/>
      </c>
      <c r="G841" s="244"/>
      <c r="H841" s="245" t="str">
        <f>IFERROR(VLOOKUP(Tabla1[[#This Row],[Código_Actividad]],'Formulario PPGR2'!$C$9:$D$1048576,2,FALSE),"")</f>
        <v/>
      </c>
      <c r="I841" s="246" t="str">
        <f>IFERROR(VLOOKUP(Tabla1[[#This Row],[Código_Actividad]],Tabla2[[Código]:[Total de Acciones ]],15,FALSE),"")</f>
        <v/>
      </c>
      <c r="J841" s="198" t="s">
        <v>1916</v>
      </c>
      <c r="K841" s="198" t="s">
        <v>1902</v>
      </c>
      <c r="L841" s="198"/>
      <c r="M841" s="198" t="s">
        <v>1917</v>
      </c>
      <c r="N841" s="352">
        <v>0.2</v>
      </c>
      <c r="O841" s="199">
        <v>84</v>
      </c>
      <c r="P841" s="248">
        <f t="shared" si="15"/>
        <v>16.8</v>
      </c>
      <c r="Q841" s="249" t="s">
        <v>2117</v>
      </c>
      <c r="R841" s="247" t="s">
        <v>925</v>
      </c>
      <c r="S841" s="56"/>
      <c r="T841" s="56"/>
    </row>
    <row r="842" spans="2:20" x14ac:dyDescent="0.25">
      <c r="B842" s="243" t="str">
        <f>IF(Tabla1[[#This Row],[Código_Actividad]]="","",CONCATENATE(Tabla1[[#This Row],[POA]],".",Tabla1[[#This Row],[SRS]],".",Tabla1[[#This Row],[AREA]],".",Tabla1[[#This Row],[TIPO]]))</f>
        <v/>
      </c>
      <c r="C842" s="243" t="str">
        <f>IF(Tabla1[[#This Row],[Código_Actividad]]="","",'Formulario PPGR1'!#REF!)</f>
        <v/>
      </c>
      <c r="D842" s="243" t="str">
        <f>IF(Tabla1[[#This Row],[Código_Actividad]]="","",'Formulario PPGR1'!#REF!)</f>
        <v/>
      </c>
      <c r="E842" s="243" t="str">
        <f>IF(Tabla1[[#This Row],[Código_Actividad]]="","",'Formulario PPGR1'!#REF!)</f>
        <v/>
      </c>
      <c r="F842" s="243" t="str">
        <f>IF(Tabla1[[#This Row],[Código_Actividad]]="","",'Formulario PPGR1'!#REF!)</f>
        <v/>
      </c>
      <c r="G842" s="244"/>
      <c r="H842" s="245" t="str">
        <f>IFERROR(VLOOKUP(Tabla1[[#This Row],[Código_Actividad]],'Formulario PPGR2'!$C$9:$D$1048576,2,FALSE),"")</f>
        <v/>
      </c>
      <c r="I842" s="246" t="str">
        <f>IFERROR(VLOOKUP(Tabla1[[#This Row],[Código_Actividad]],Tabla2[[Código]:[Total de Acciones ]],15,FALSE),"")</f>
        <v/>
      </c>
      <c r="J842" s="198" t="s">
        <v>2109</v>
      </c>
      <c r="K842" s="198"/>
      <c r="L842" s="198"/>
      <c r="M842" s="198" t="s">
        <v>1915</v>
      </c>
      <c r="N842" s="195">
        <v>4</v>
      </c>
      <c r="O842" s="199">
        <v>230</v>
      </c>
      <c r="P842" s="248">
        <f t="shared" ref="P842:P905" si="16">+N842*O842</f>
        <v>920</v>
      </c>
      <c r="Q842" s="249" t="s">
        <v>2116</v>
      </c>
      <c r="R842" s="247" t="s">
        <v>925</v>
      </c>
      <c r="S842" s="56"/>
      <c r="T842" s="56"/>
    </row>
    <row r="843" spans="2:20" x14ac:dyDescent="0.25">
      <c r="B843" s="243" t="str">
        <f>IF(Tabla1[[#This Row],[Código_Actividad]]="","",CONCATENATE(Tabla1[[#This Row],[POA]],".",Tabla1[[#This Row],[SRS]],".",Tabla1[[#This Row],[AREA]],".",Tabla1[[#This Row],[TIPO]]))</f>
        <v/>
      </c>
      <c r="C843" s="243" t="str">
        <f>IF(Tabla1[[#This Row],[Código_Actividad]]="","",'Formulario PPGR1'!#REF!)</f>
        <v/>
      </c>
      <c r="D843" s="243" t="str">
        <f>IF(Tabla1[[#This Row],[Código_Actividad]]="","",'Formulario PPGR1'!#REF!)</f>
        <v/>
      </c>
      <c r="E843" s="243" t="str">
        <f>IF(Tabla1[[#This Row],[Código_Actividad]]="","",'Formulario PPGR1'!#REF!)</f>
        <v/>
      </c>
      <c r="F843" s="243" t="str">
        <f>IF(Tabla1[[#This Row],[Código_Actividad]]="","",'Formulario PPGR1'!#REF!)</f>
        <v/>
      </c>
      <c r="G843" s="195"/>
      <c r="H843" s="250" t="str">
        <f>IFERROR(VLOOKUP(Tabla1[[#This Row],[Código_Actividad]],'Formulario PPGR2'!$C$9:$D$1048576,2,FALSE),"")</f>
        <v/>
      </c>
      <c r="I843" s="246" t="str">
        <f>IFERROR(VLOOKUP(Tabla1[[#This Row],[Código_Actividad]],Tabla2[[Código]:[Total de Acciones ]],15,FALSE),"")</f>
        <v/>
      </c>
      <c r="J843" s="198"/>
      <c r="K843" s="198"/>
      <c r="L843" s="198"/>
      <c r="M843" s="198"/>
      <c r="N843" s="352"/>
      <c r="O843" s="199"/>
      <c r="P843" s="248">
        <f t="shared" si="16"/>
        <v>0</v>
      </c>
      <c r="Q843" s="249"/>
      <c r="R843" s="247"/>
      <c r="S843" s="56"/>
      <c r="T843" s="56"/>
    </row>
    <row r="844" spans="2:20" x14ac:dyDescent="0.25">
      <c r="B844" s="243" t="str">
        <f>IF(Tabla1[[#This Row],[Código_Actividad]]="","",CONCATENATE(Tabla1[[#This Row],[POA]],".",Tabla1[[#This Row],[SRS]],".",Tabla1[[#This Row],[AREA]],".",Tabla1[[#This Row],[TIPO]]))</f>
        <v/>
      </c>
      <c r="C844" s="243" t="str">
        <f>IF(Tabla1[[#This Row],[Código_Actividad]]="","",'Formulario PPGR1'!#REF!)</f>
        <v/>
      </c>
      <c r="D844" s="243" t="str">
        <f>IF(Tabla1[[#This Row],[Código_Actividad]]="","",'Formulario PPGR1'!#REF!)</f>
        <v/>
      </c>
      <c r="E844" s="243" t="str">
        <f>IF(Tabla1[[#This Row],[Código_Actividad]]="","",'Formulario PPGR1'!#REF!)</f>
        <v/>
      </c>
      <c r="F844" s="243" t="str">
        <f>IF(Tabla1[[#This Row],[Código_Actividad]]="","",'Formulario PPGR1'!#REF!)</f>
        <v/>
      </c>
      <c r="G844" s="195"/>
      <c r="H844" s="245" t="str">
        <f>IFERROR(VLOOKUP(Tabla1[[#This Row],[Código_Actividad]],'Formulario PPGR2'!$C$9:$D$1048576,2,FALSE),"")</f>
        <v/>
      </c>
      <c r="I844" s="246" t="str">
        <f>IFERROR(VLOOKUP(Tabla1[[#This Row],[Código_Actividad]],Tabla2[[Código]:[Total de Acciones ]],15,FALSE),"")</f>
        <v/>
      </c>
      <c r="J844" s="198"/>
      <c r="K844" s="198"/>
      <c r="L844" s="198"/>
      <c r="M844" s="198"/>
      <c r="N844" s="352"/>
      <c r="O844" s="199"/>
      <c r="P844" s="248">
        <f t="shared" si="16"/>
        <v>0</v>
      </c>
      <c r="Q844" s="249"/>
      <c r="R844" s="247"/>
      <c r="S844" s="56"/>
      <c r="T844" s="56"/>
    </row>
    <row r="845" spans="2:20" x14ac:dyDescent="0.25">
      <c r="B845" s="243" t="e">
        <f>IF(Tabla1[[#This Row],[Código_Actividad]]="","",CONCATENATE(Tabla1[[#This Row],[POA]],".",Tabla1[[#This Row],[SRS]],".",Tabla1[[#This Row],[AREA]],".",Tabla1[[#This Row],[TIPO]]))</f>
        <v>#REF!</v>
      </c>
      <c r="C845" s="243" t="e">
        <f>IF(Tabla1[[#This Row],[Código_Actividad]]="","",'Formulario PPGR1'!#REF!)</f>
        <v>#REF!</v>
      </c>
      <c r="D845" s="243" t="e">
        <f>IF(Tabla1[[#This Row],[Código_Actividad]]="","",'Formulario PPGR1'!#REF!)</f>
        <v>#REF!</v>
      </c>
      <c r="E845" s="243" t="e">
        <f>IF(Tabla1[[#This Row],[Código_Actividad]]="","",'Formulario PPGR1'!#REF!)</f>
        <v>#REF!</v>
      </c>
      <c r="F845" s="243" t="e">
        <f>IF(Tabla1[[#This Row],[Código_Actividad]]="","",'Formulario PPGR1'!#REF!)</f>
        <v>#REF!</v>
      </c>
      <c r="G845" s="195" t="s">
        <v>1534</v>
      </c>
      <c r="H845" s="245" t="str">
        <f>IFERROR(VLOOKUP(Tabla1[[#This Row],[Código_Actividad]],'Formulario PPGR2'!$C$9:$D$1048576,2,FALSE),"")</f>
        <v>Coordinación del Procedimiento de Traslado Inter-hospitalario de Pacientes Emergentes y Urgentes</v>
      </c>
      <c r="I845" s="246">
        <f>IFERROR(VLOOKUP(Tabla1[[#This Row],[Código_Actividad]],Tabla2[[Código]:[Total de Acciones ]],15,FALSE),"")</f>
        <v>1</v>
      </c>
      <c r="J845" s="198" t="s">
        <v>1894</v>
      </c>
      <c r="K845" s="198" t="s">
        <v>1902</v>
      </c>
      <c r="L845" s="198"/>
      <c r="M845" s="198" t="s">
        <v>1893</v>
      </c>
      <c r="N845" s="364">
        <v>0.16</v>
      </c>
      <c r="O845" s="199">
        <v>250</v>
      </c>
      <c r="P845" s="248">
        <f t="shared" si="16"/>
        <v>40</v>
      </c>
      <c r="Q845" s="249" t="s">
        <v>2114</v>
      </c>
      <c r="R845" s="247" t="s">
        <v>923</v>
      </c>
      <c r="S845" s="56"/>
      <c r="T845" s="56"/>
    </row>
    <row r="846" spans="2:20" x14ac:dyDescent="0.25">
      <c r="B846" s="243" t="str">
        <f>IF(Tabla1[[#This Row],[Código_Actividad]]="","",CONCATENATE(Tabla1[[#This Row],[POA]],".",Tabla1[[#This Row],[SRS]],".",Tabla1[[#This Row],[AREA]],".",Tabla1[[#This Row],[TIPO]]))</f>
        <v/>
      </c>
      <c r="C846" s="243" t="str">
        <f>IF(Tabla1[[#This Row],[Código_Actividad]]="","",'Formulario PPGR1'!#REF!)</f>
        <v/>
      </c>
      <c r="D846" s="243" t="str">
        <f>IF(Tabla1[[#This Row],[Código_Actividad]]="","",'Formulario PPGR1'!#REF!)</f>
        <v/>
      </c>
      <c r="E846" s="243" t="str">
        <f>IF(Tabla1[[#This Row],[Código_Actividad]]="","",'Formulario PPGR1'!#REF!)</f>
        <v/>
      </c>
      <c r="F846" s="243" t="str">
        <f>IF(Tabla1[[#This Row],[Código_Actividad]]="","",'Formulario PPGR1'!#REF!)</f>
        <v/>
      </c>
      <c r="G846" s="195"/>
      <c r="H846" s="250" t="str">
        <f>IFERROR(VLOOKUP(Tabla1[[#This Row],[Código_Actividad]],'Formulario PPGR2'!$C$9:$D$1048576,2,FALSE),"")</f>
        <v/>
      </c>
      <c r="I846" s="246" t="str">
        <f>IFERROR(VLOOKUP(Tabla1[[#This Row],[Código_Actividad]],Tabla2[[Código]:[Total de Acciones ]],15,FALSE),"")</f>
        <v/>
      </c>
      <c r="J846" s="198" t="s">
        <v>1910</v>
      </c>
      <c r="K846" s="198" t="s">
        <v>1902</v>
      </c>
      <c r="L846" s="198"/>
      <c r="M846" s="198" t="s">
        <v>1906</v>
      </c>
      <c r="N846" s="364">
        <v>0.16</v>
      </c>
      <c r="O846" s="199">
        <v>648</v>
      </c>
      <c r="P846" s="248">
        <f t="shared" si="16"/>
        <v>103.68</v>
      </c>
      <c r="Q846" s="249" t="s">
        <v>2114</v>
      </c>
      <c r="R846" s="247" t="s">
        <v>925</v>
      </c>
      <c r="S846" s="56"/>
      <c r="T846" s="56"/>
    </row>
    <row r="847" spans="2:20" x14ac:dyDescent="0.25">
      <c r="B847" s="243" t="str">
        <f>IF(Tabla1[[#This Row],[Código_Actividad]]="","",CONCATENATE(Tabla1[[#This Row],[POA]],".",Tabla1[[#This Row],[SRS]],".",Tabla1[[#This Row],[AREA]],".",Tabla1[[#This Row],[TIPO]]))</f>
        <v/>
      </c>
      <c r="C847" s="243" t="str">
        <f>IF(Tabla1[[#This Row],[Código_Actividad]]="","",'Formulario PPGR1'!#REF!)</f>
        <v/>
      </c>
      <c r="D847" s="243" t="str">
        <f>IF(Tabla1[[#This Row],[Código_Actividad]]="","",'Formulario PPGR1'!#REF!)</f>
        <v/>
      </c>
      <c r="E847" s="243" t="str">
        <f>IF(Tabla1[[#This Row],[Código_Actividad]]="","",'Formulario PPGR1'!#REF!)</f>
        <v/>
      </c>
      <c r="F847" s="243" t="str">
        <f>IF(Tabla1[[#This Row],[Código_Actividad]]="","",'Formulario PPGR1'!#REF!)</f>
        <v/>
      </c>
      <c r="G847" s="195"/>
      <c r="H847" s="250" t="str">
        <f>IFERROR(VLOOKUP(Tabla1[[#This Row],[Código_Actividad]],'Formulario PPGR2'!$C$9:$D$1048576,2,FALSE),"")</f>
        <v/>
      </c>
      <c r="I847" s="246" t="str">
        <f>IFERROR(VLOOKUP(Tabla1[[#This Row],[Código_Actividad]],Tabla2[[Código]:[Total de Acciones ]],15,FALSE),"")</f>
        <v/>
      </c>
      <c r="J847" s="198" t="s">
        <v>1916</v>
      </c>
      <c r="K847" s="198" t="s">
        <v>1902</v>
      </c>
      <c r="L847" s="198"/>
      <c r="M847" s="198" t="s">
        <v>1917</v>
      </c>
      <c r="N847" s="352">
        <v>0.2</v>
      </c>
      <c r="O847" s="199">
        <v>84</v>
      </c>
      <c r="P847" s="248">
        <f t="shared" si="16"/>
        <v>16.8</v>
      </c>
      <c r="Q847" s="249" t="s">
        <v>2117</v>
      </c>
      <c r="R847" s="247" t="s">
        <v>925</v>
      </c>
      <c r="S847" s="56"/>
      <c r="T847" s="56"/>
    </row>
    <row r="848" spans="2:20" x14ac:dyDescent="0.25">
      <c r="B848" s="243" t="str">
        <f>IF(Tabla1[[#This Row],[Código_Actividad]]="","",CONCATENATE(Tabla1[[#This Row],[POA]],".",Tabla1[[#This Row],[SRS]],".",Tabla1[[#This Row],[AREA]],".",Tabla1[[#This Row],[TIPO]]))</f>
        <v/>
      </c>
      <c r="C848" s="243" t="str">
        <f>IF(Tabla1[[#This Row],[Código_Actividad]]="","",'Formulario PPGR1'!#REF!)</f>
        <v/>
      </c>
      <c r="D848" s="243" t="str">
        <f>IF(Tabla1[[#This Row],[Código_Actividad]]="","",'Formulario PPGR1'!#REF!)</f>
        <v/>
      </c>
      <c r="E848" s="243" t="str">
        <f>IF(Tabla1[[#This Row],[Código_Actividad]]="","",'Formulario PPGR1'!#REF!)</f>
        <v/>
      </c>
      <c r="F848" s="243" t="str">
        <f>IF(Tabla1[[#This Row],[Código_Actividad]]="","",'Formulario PPGR1'!#REF!)</f>
        <v/>
      </c>
      <c r="G848" s="195"/>
      <c r="H848" s="245" t="str">
        <f>IFERROR(VLOOKUP(Tabla1[[#This Row],[Código_Actividad]],'Formulario PPGR2'!$C$9:$D$1048576,2,FALSE),"")</f>
        <v/>
      </c>
      <c r="I848" s="246" t="str">
        <f>IFERROR(VLOOKUP(Tabla1[[#This Row],[Código_Actividad]],Tabla2[[Código]:[Total de Acciones ]],15,FALSE),"")</f>
        <v/>
      </c>
      <c r="J848" s="198" t="s">
        <v>1996</v>
      </c>
      <c r="K848" s="198" t="s">
        <v>1902</v>
      </c>
      <c r="L848" s="198"/>
      <c r="M848" s="198" t="s">
        <v>592</v>
      </c>
      <c r="N848" s="195">
        <v>1</v>
      </c>
      <c r="O848" s="199">
        <v>7500</v>
      </c>
      <c r="P848" s="248">
        <f t="shared" si="16"/>
        <v>7500</v>
      </c>
      <c r="Q848" s="249" t="s">
        <v>2115</v>
      </c>
      <c r="R848" s="247" t="s">
        <v>925</v>
      </c>
      <c r="S848" s="56"/>
      <c r="T848" s="56"/>
    </row>
    <row r="849" spans="2:20" x14ac:dyDescent="0.25">
      <c r="B849" s="243" t="str">
        <f>IF(Tabla1[[#This Row],[Código_Actividad]]="","",CONCATENATE(Tabla1[[#This Row],[POA]],".",Tabla1[[#This Row],[SRS]],".",Tabla1[[#This Row],[AREA]],".",Tabla1[[#This Row],[TIPO]]))</f>
        <v/>
      </c>
      <c r="C849" s="243" t="str">
        <f>IF(Tabla1[[#This Row],[Código_Actividad]]="","",'Formulario PPGR1'!#REF!)</f>
        <v/>
      </c>
      <c r="D849" s="243" t="str">
        <f>IF(Tabla1[[#This Row],[Código_Actividad]]="","",'Formulario PPGR1'!#REF!)</f>
        <v/>
      </c>
      <c r="E849" s="243" t="str">
        <f>IF(Tabla1[[#This Row],[Código_Actividad]]="","",'Formulario PPGR1'!#REF!)</f>
        <v/>
      </c>
      <c r="F849" s="243" t="str">
        <f>IF(Tabla1[[#This Row],[Código_Actividad]]="","",'Formulario PPGR1'!#REF!)</f>
        <v/>
      </c>
      <c r="G849" s="195"/>
      <c r="H849" s="245" t="str">
        <f>IFERROR(VLOOKUP(Tabla1[[#This Row],[Código_Actividad]],'Formulario PPGR2'!$C$9:$D$1048576,2,FALSE),"")</f>
        <v/>
      </c>
      <c r="I849" s="246" t="str">
        <f>IFERROR(VLOOKUP(Tabla1[[#This Row],[Código_Actividad]],Tabla2[[Código]:[Total de Acciones ]],15,FALSE),"")</f>
        <v/>
      </c>
      <c r="J849" s="198"/>
      <c r="K849" s="198"/>
      <c r="L849" s="198"/>
      <c r="M849" s="198"/>
      <c r="N849" s="352"/>
      <c r="O849" s="199"/>
      <c r="P849" s="248">
        <f t="shared" si="16"/>
        <v>0</v>
      </c>
      <c r="Q849" s="249"/>
      <c r="R849" s="247"/>
      <c r="S849" s="56"/>
      <c r="T849" s="56"/>
    </row>
    <row r="850" spans="2:20" x14ac:dyDescent="0.25">
      <c r="B850" s="243" t="e">
        <f>IF(Tabla1[[#This Row],[Código_Actividad]]="","",CONCATENATE(Tabla1[[#This Row],[POA]],".",Tabla1[[#This Row],[SRS]],".",Tabla1[[#This Row],[AREA]],".",Tabla1[[#This Row],[TIPO]]))</f>
        <v>#REF!</v>
      </c>
      <c r="C850" s="243" t="e">
        <f>IF(Tabla1[[#This Row],[Código_Actividad]]="","",'Formulario PPGR1'!#REF!)</f>
        <v>#REF!</v>
      </c>
      <c r="D850" s="243" t="e">
        <f>IF(Tabla1[[#This Row],[Código_Actividad]]="","",'Formulario PPGR1'!#REF!)</f>
        <v>#REF!</v>
      </c>
      <c r="E850" s="243" t="e">
        <f>IF(Tabla1[[#This Row],[Código_Actividad]]="","",'Formulario PPGR1'!#REF!)</f>
        <v>#REF!</v>
      </c>
      <c r="F850" s="243" t="e">
        <f>IF(Tabla1[[#This Row],[Código_Actividad]]="","",'Formulario PPGR1'!#REF!)</f>
        <v>#REF!</v>
      </c>
      <c r="G850" s="195" t="s">
        <v>1535</v>
      </c>
      <c r="H850" s="250" t="str">
        <f>IFERROR(VLOOKUP(Tabla1[[#This Row],[Código_Actividad]],'Formulario PPGR2'!$C$9:$D$1048576,2,FALSE),"")</f>
        <v>Coordinación de simulacros de la Red asistencial</v>
      </c>
      <c r="I850" s="246">
        <f>IFERROR(VLOOKUP(Tabla1[[#This Row],[Código_Actividad]],Tabla2[[Código]:[Total de Acciones ]],15,FALSE),"")</f>
        <v>1</v>
      </c>
      <c r="J850" s="198" t="s">
        <v>1894</v>
      </c>
      <c r="K850" s="198" t="s">
        <v>1902</v>
      </c>
      <c r="L850" s="198"/>
      <c r="M850" s="198" t="s">
        <v>1893</v>
      </c>
      <c r="N850" s="365">
        <v>0.16</v>
      </c>
      <c r="O850" s="199">
        <v>250</v>
      </c>
      <c r="P850" s="248">
        <f t="shared" si="16"/>
        <v>40</v>
      </c>
      <c r="Q850" s="249" t="s">
        <v>2114</v>
      </c>
      <c r="R850" s="247" t="s">
        <v>923</v>
      </c>
      <c r="S850" s="56"/>
      <c r="T850" s="56"/>
    </row>
    <row r="851" spans="2:20" x14ac:dyDescent="0.25">
      <c r="B851" s="243" t="str">
        <f>IF(Tabla1[[#This Row],[Código_Actividad]]="","",CONCATENATE(Tabla1[[#This Row],[POA]],".",Tabla1[[#This Row],[SRS]],".",Tabla1[[#This Row],[AREA]],".",Tabla1[[#This Row],[TIPO]]))</f>
        <v/>
      </c>
      <c r="C851" s="243" t="str">
        <f>IF(Tabla1[[#This Row],[Código_Actividad]]="","",'Formulario PPGR1'!#REF!)</f>
        <v/>
      </c>
      <c r="D851" s="243" t="str">
        <f>IF(Tabla1[[#This Row],[Código_Actividad]]="","",'Formulario PPGR1'!#REF!)</f>
        <v/>
      </c>
      <c r="E851" s="243" t="str">
        <f>IF(Tabla1[[#This Row],[Código_Actividad]]="","",'Formulario PPGR1'!#REF!)</f>
        <v/>
      </c>
      <c r="F851" s="243" t="str">
        <f>IF(Tabla1[[#This Row],[Código_Actividad]]="","",'Formulario PPGR1'!#REF!)</f>
        <v/>
      </c>
      <c r="G851" s="244"/>
      <c r="H851" s="245" t="str">
        <f>IFERROR(VLOOKUP(Tabla1[[#This Row],[Código_Actividad]],'Formulario PPGR2'!$C$9:$D$1048576,2,FALSE),"")</f>
        <v/>
      </c>
      <c r="I851" s="246" t="str">
        <f>IFERROR(VLOOKUP(Tabla1[[#This Row],[Código_Actividad]],Tabla2[[Código]:[Total de Acciones ]],15,FALSE),"")</f>
        <v/>
      </c>
      <c r="J851" s="198" t="s">
        <v>1910</v>
      </c>
      <c r="K851" s="198" t="s">
        <v>1902</v>
      </c>
      <c r="L851" s="198"/>
      <c r="M851" s="198" t="s">
        <v>1906</v>
      </c>
      <c r="N851" s="365">
        <v>0.16</v>
      </c>
      <c r="O851" s="199">
        <v>648</v>
      </c>
      <c r="P851" s="248">
        <f t="shared" si="16"/>
        <v>103.68</v>
      </c>
      <c r="Q851" s="249" t="s">
        <v>2114</v>
      </c>
      <c r="R851" s="247" t="s">
        <v>925</v>
      </c>
      <c r="S851" s="56"/>
      <c r="T851" s="56"/>
    </row>
    <row r="852" spans="2:20" x14ac:dyDescent="0.25">
      <c r="B852" s="243" t="str">
        <f>IF(Tabla1[[#This Row],[Código_Actividad]]="","",CONCATENATE(Tabla1[[#This Row],[POA]],".",Tabla1[[#This Row],[SRS]],".",Tabla1[[#This Row],[AREA]],".",Tabla1[[#This Row],[TIPO]]))</f>
        <v/>
      </c>
      <c r="C852" s="243" t="str">
        <f>IF(Tabla1[[#This Row],[Código_Actividad]]="","",'Formulario PPGR1'!#REF!)</f>
        <v/>
      </c>
      <c r="D852" s="243" t="str">
        <f>IF(Tabla1[[#This Row],[Código_Actividad]]="","",'Formulario PPGR1'!#REF!)</f>
        <v/>
      </c>
      <c r="E852" s="243" t="str">
        <f>IF(Tabla1[[#This Row],[Código_Actividad]]="","",'Formulario PPGR1'!#REF!)</f>
        <v/>
      </c>
      <c r="F852" s="243" t="str">
        <f>IF(Tabla1[[#This Row],[Código_Actividad]]="","",'Formulario PPGR1'!#REF!)</f>
        <v/>
      </c>
      <c r="G852" s="244"/>
      <c r="H852" s="245" t="str">
        <f>IFERROR(VLOOKUP(Tabla1[[#This Row],[Código_Actividad]],'Formulario PPGR2'!$C$9:$D$1048576,2,FALSE),"")</f>
        <v/>
      </c>
      <c r="I852" s="246" t="str">
        <f>IFERROR(VLOOKUP(Tabla1[[#This Row],[Código_Actividad]],Tabla2[[Código]:[Total de Acciones ]],15,FALSE),"")</f>
        <v/>
      </c>
      <c r="J852" s="198" t="s">
        <v>1916</v>
      </c>
      <c r="K852" s="198" t="s">
        <v>1902</v>
      </c>
      <c r="L852" s="198"/>
      <c r="M852" s="198" t="s">
        <v>1917</v>
      </c>
      <c r="N852" s="354">
        <v>0.2</v>
      </c>
      <c r="O852" s="199">
        <v>84</v>
      </c>
      <c r="P852" s="248">
        <f t="shared" si="16"/>
        <v>16.8</v>
      </c>
      <c r="Q852" s="249" t="s">
        <v>2117</v>
      </c>
      <c r="R852" s="247" t="s">
        <v>925</v>
      </c>
      <c r="S852" s="56"/>
      <c r="T852" s="56"/>
    </row>
    <row r="853" spans="2:20" x14ac:dyDescent="0.25">
      <c r="B853" s="243" t="str">
        <f>IF(Tabla1[[#This Row],[Código_Actividad]]="","",CONCATENATE(Tabla1[[#This Row],[POA]],".",Tabla1[[#This Row],[SRS]],".",Tabla1[[#This Row],[AREA]],".",Tabla1[[#This Row],[TIPO]]))</f>
        <v/>
      </c>
      <c r="C853" s="243" t="str">
        <f>IF(Tabla1[[#This Row],[Código_Actividad]]="","",'Formulario PPGR1'!#REF!)</f>
        <v/>
      </c>
      <c r="D853" s="243" t="str">
        <f>IF(Tabla1[[#This Row],[Código_Actividad]]="","",'Formulario PPGR1'!#REF!)</f>
        <v/>
      </c>
      <c r="E853" s="243" t="str">
        <f>IF(Tabla1[[#This Row],[Código_Actividad]]="","",'Formulario PPGR1'!#REF!)</f>
        <v/>
      </c>
      <c r="F853" s="243" t="str">
        <f>IF(Tabla1[[#This Row],[Código_Actividad]]="","",'Formulario PPGR1'!#REF!)</f>
        <v/>
      </c>
      <c r="G853" s="244"/>
      <c r="H853" s="245" t="str">
        <f>IFERROR(VLOOKUP(Tabla1[[#This Row],[Código_Actividad]],'Formulario PPGR2'!$C$9:$D$1048576,2,FALSE),"")</f>
        <v/>
      </c>
      <c r="I853" s="246" t="str">
        <f>IFERROR(VLOOKUP(Tabla1[[#This Row],[Código_Actividad]],Tabla2[[Código]:[Total de Acciones ]],15,FALSE),"")</f>
        <v/>
      </c>
      <c r="J853" s="198" t="s">
        <v>1996</v>
      </c>
      <c r="K853" s="198" t="s">
        <v>1902</v>
      </c>
      <c r="L853" s="198"/>
      <c r="M853" s="198" t="s">
        <v>592</v>
      </c>
      <c r="N853" s="244">
        <v>1</v>
      </c>
      <c r="O853" s="199">
        <v>7500</v>
      </c>
      <c r="P853" s="248">
        <f t="shared" si="16"/>
        <v>7500</v>
      </c>
      <c r="Q853" s="249" t="s">
        <v>2115</v>
      </c>
      <c r="R853" s="247" t="s">
        <v>925</v>
      </c>
      <c r="S853" s="56"/>
      <c r="T853" s="56"/>
    </row>
    <row r="854" spans="2:20" x14ac:dyDescent="0.25">
      <c r="B854" s="243" t="str">
        <f>IF(Tabla1[[#This Row],[Código_Actividad]]="","",CONCATENATE(Tabla1[[#This Row],[POA]],".",Tabla1[[#This Row],[SRS]],".",Tabla1[[#This Row],[AREA]],".",Tabla1[[#This Row],[TIPO]]))</f>
        <v/>
      </c>
      <c r="C854" s="243" t="str">
        <f>IF(Tabla1[[#This Row],[Código_Actividad]]="","",'Formulario PPGR1'!#REF!)</f>
        <v/>
      </c>
      <c r="D854" s="243" t="str">
        <f>IF(Tabla1[[#This Row],[Código_Actividad]]="","",'Formulario PPGR1'!#REF!)</f>
        <v/>
      </c>
      <c r="E854" s="243" t="str">
        <f>IF(Tabla1[[#This Row],[Código_Actividad]]="","",'Formulario PPGR1'!#REF!)</f>
        <v/>
      </c>
      <c r="F854" s="243" t="str">
        <f>IF(Tabla1[[#This Row],[Código_Actividad]]="","",'Formulario PPGR1'!#REF!)</f>
        <v/>
      </c>
      <c r="G854" s="195"/>
      <c r="H854" s="250" t="str">
        <f>IFERROR(VLOOKUP(Tabla1[[#This Row],[Código_Actividad]],'Formulario PPGR2'!$C$9:$D$1048576,2,FALSE),"")</f>
        <v/>
      </c>
      <c r="I854" s="246" t="str">
        <f>IFERROR(VLOOKUP(Tabla1[[#This Row],[Código_Actividad]],Tabla2[[Código]:[Total de Acciones ]],15,FALSE),"")</f>
        <v/>
      </c>
      <c r="J854" s="198"/>
      <c r="K854" s="198"/>
      <c r="L854" s="198"/>
      <c r="M854" s="198"/>
      <c r="N854" s="354"/>
      <c r="O854" s="199"/>
      <c r="P854" s="248">
        <f t="shared" si="16"/>
        <v>0</v>
      </c>
      <c r="Q854" s="249"/>
      <c r="R854" s="247"/>
      <c r="S854" s="56"/>
      <c r="T854" s="56"/>
    </row>
    <row r="855" spans="2:20" x14ac:dyDescent="0.25">
      <c r="B855" s="243" t="e">
        <f>IF(Tabla1[[#This Row],[Código_Actividad]]="","",CONCATENATE(Tabla1[[#This Row],[POA]],".",Tabla1[[#This Row],[SRS]],".",Tabla1[[#This Row],[AREA]],".",Tabla1[[#This Row],[TIPO]]))</f>
        <v>#REF!</v>
      </c>
      <c r="C855" s="243" t="e">
        <f>IF(Tabla1[[#This Row],[Código_Actividad]]="","",'Formulario PPGR1'!#REF!)</f>
        <v>#REF!</v>
      </c>
      <c r="D855" s="243" t="e">
        <f>IF(Tabla1[[#This Row],[Código_Actividad]]="","",'Formulario PPGR1'!#REF!)</f>
        <v>#REF!</v>
      </c>
      <c r="E855" s="243" t="e">
        <f>IF(Tabla1[[#This Row],[Código_Actividad]]="","",'Formulario PPGR1'!#REF!)</f>
        <v>#REF!</v>
      </c>
      <c r="F855" s="243" t="e">
        <f>IF(Tabla1[[#This Row],[Código_Actividad]]="","",'Formulario PPGR1'!#REF!)</f>
        <v>#REF!</v>
      </c>
      <c r="G855" s="244" t="s">
        <v>1536</v>
      </c>
      <c r="H855" s="245" t="str">
        <f>IFERROR(VLOOKUP(Tabla1[[#This Row],[Código_Actividad]],'Formulario PPGR2'!$C$9:$D$1048576,2,FALSE),"")</f>
        <v xml:space="preserve">Coordinacion de preparacion Operativo  feriado Navidad y Año Nuevo </v>
      </c>
      <c r="I855" s="246">
        <f>IFERROR(VLOOKUP(Tabla1[[#This Row],[Código_Actividad]],Tabla2[[Código]:[Total de Acciones ]],15,FALSE),"")</f>
        <v>1</v>
      </c>
      <c r="J855" s="198" t="s">
        <v>1894</v>
      </c>
      <c r="K855" s="198" t="s">
        <v>1902</v>
      </c>
      <c r="L855" s="198"/>
      <c r="M855" s="198" t="s">
        <v>1893</v>
      </c>
      <c r="N855" s="365">
        <v>0.16</v>
      </c>
      <c r="O855" s="199">
        <v>250</v>
      </c>
      <c r="P855" s="248">
        <f t="shared" si="16"/>
        <v>40</v>
      </c>
      <c r="Q855" s="249" t="s">
        <v>2114</v>
      </c>
      <c r="R855" s="247" t="s">
        <v>923</v>
      </c>
      <c r="S855" s="56"/>
      <c r="T855" s="56"/>
    </row>
    <row r="856" spans="2:20" x14ac:dyDescent="0.25">
      <c r="B856" s="243" t="str">
        <f>IF(Tabla1[[#This Row],[Código_Actividad]]="","",CONCATENATE(Tabla1[[#This Row],[POA]],".",Tabla1[[#This Row],[SRS]],".",Tabla1[[#This Row],[AREA]],".",Tabla1[[#This Row],[TIPO]]))</f>
        <v/>
      </c>
      <c r="C856" s="243" t="str">
        <f>IF(Tabla1[[#This Row],[Código_Actividad]]="","",'Formulario PPGR1'!#REF!)</f>
        <v/>
      </c>
      <c r="D856" s="243" t="str">
        <f>IF(Tabla1[[#This Row],[Código_Actividad]]="","",'Formulario PPGR1'!#REF!)</f>
        <v/>
      </c>
      <c r="E856" s="243" t="str">
        <f>IF(Tabla1[[#This Row],[Código_Actividad]]="","",'Formulario PPGR1'!#REF!)</f>
        <v/>
      </c>
      <c r="F856" s="243" t="str">
        <f>IF(Tabla1[[#This Row],[Código_Actividad]]="","",'Formulario PPGR1'!#REF!)</f>
        <v/>
      </c>
      <c r="G856" s="244"/>
      <c r="H856" s="245" t="str">
        <f>IFERROR(VLOOKUP(Tabla1[[#This Row],[Código_Actividad]],'Formulario PPGR2'!$C$9:$D$1048576,2,FALSE),"")</f>
        <v/>
      </c>
      <c r="I856" s="246" t="str">
        <f>IFERROR(VLOOKUP(Tabla1[[#This Row],[Código_Actividad]],Tabla2[[Código]:[Total de Acciones ]],15,FALSE),"")</f>
        <v/>
      </c>
      <c r="J856" s="198" t="s">
        <v>1910</v>
      </c>
      <c r="K856" s="198" t="s">
        <v>1902</v>
      </c>
      <c r="L856" s="198"/>
      <c r="M856" s="198" t="s">
        <v>1906</v>
      </c>
      <c r="N856" s="365">
        <v>0.16</v>
      </c>
      <c r="O856" s="199">
        <v>648</v>
      </c>
      <c r="P856" s="248">
        <f t="shared" si="16"/>
        <v>103.68</v>
      </c>
      <c r="Q856" s="249" t="s">
        <v>2114</v>
      </c>
      <c r="R856" s="247" t="s">
        <v>925</v>
      </c>
      <c r="S856" s="56"/>
      <c r="T856" s="56"/>
    </row>
    <row r="857" spans="2:20" x14ac:dyDescent="0.25">
      <c r="B857" s="243" t="str">
        <f>IF(Tabla1[[#This Row],[Código_Actividad]]="","",CONCATENATE(Tabla1[[#This Row],[POA]],".",Tabla1[[#This Row],[SRS]],".",Tabla1[[#This Row],[AREA]],".",Tabla1[[#This Row],[TIPO]]))</f>
        <v/>
      </c>
      <c r="C857" s="243" t="str">
        <f>IF(Tabla1[[#This Row],[Código_Actividad]]="","",'Formulario PPGR1'!#REF!)</f>
        <v/>
      </c>
      <c r="D857" s="243" t="str">
        <f>IF(Tabla1[[#This Row],[Código_Actividad]]="","",'Formulario PPGR1'!#REF!)</f>
        <v/>
      </c>
      <c r="E857" s="243" t="str">
        <f>IF(Tabla1[[#This Row],[Código_Actividad]]="","",'Formulario PPGR1'!#REF!)</f>
        <v/>
      </c>
      <c r="F857" s="243" t="str">
        <f>IF(Tabla1[[#This Row],[Código_Actividad]]="","",'Formulario PPGR1'!#REF!)</f>
        <v/>
      </c>
      <c r="G857" s="195"/>
      <c r="H857" s="250" t="str">
        <f>IFERROR(VLOOKUP(Tabla1[[#This Row],[Código_Actividad]],'Formulario PPGR2'!$C$9:$D$1048576,2,FALSE),"")</f>
        <v/>
      </c>
      <c r="I857" s="246" t="str">
        <f>IFERROR(VLOOKUP(Tabla1[[#This Row],[Código_Actividad]],Tabla2[[Código]:[Total de Acciones ]],15,FALSE),"")</f>
        <v/>
      </c>
      <c r="J857" s="198" t="s">
        <v>1916</v>
      </c>
      <c r="K857" s="198" t="s">
        <v>1902</v>
      </c>
      <c r="L857" s="198"/>
      <c r="M857" s="198" t="s">
        <v>1917</v>
      </c>
      <c r="N857" s="354">
        <v>0.2</v>
      </c>
      <c r="O857" s="199">
        <v>84</v>
      </c>
      <c r="P857" s="248">
        <f t="shared" si="16"/>
        <v>16.8</v>
      </c>
      <c r="Q857" s="249" t="s">
        <v>2117</v>
      </c>
      <c r="R857" s="247" t="s">
        <v>925</v>
      </c>
      <c r="S857" s="56"/>
      <c r="T857" s="56"/>
    </row>
    <row r="858" spans="2:20" x14ac:dyDescent="0.25">
      <c r="B858" s="243" t="str">
        <f>IF(Tabla1[[#This Row],[Código_Actividad]]="","",CONCATENATE(Tabla1[[#This Row],[POA]],".",Tabla1[[#This Row],[SRS]],".",Tabla1[[#This Row],[AREA]],".",Tabla1[[#This Row],[TIPO]]))</f>
        <v/>
      </c>
      <c r="C858" s="243" t="str">
        <f>IF(Tabla1[[#This Row],[Código_Actividad]]="","",'Formulario PPGR1'!#REF!)</f>
        <v/>
      </c>
      <c r="D858" s="243" t="str">
        <f>IF(Tabla1[[#This Row],[Código_Actividad]]="","",'Formulario PPGR1'!#REF!)</f>
        <v/>
      </c>
      <c r="E858" s="243" t="str">
        <f>IF(Tabla1[[#This Row],[Código_Actividad]]="","",'Formulario PPGR1'!#REF!)</f>
        <v/>
      </c>
      <c r="F858" s="243" t="str">
        <f>IF(Tabla1[[#This Row],[Código_Actividad]]="","",'Formulario PPGR1'!#REF!)</f>
        <v/>
      </c>
      <c r="G858" s="244"/>
      <c r="H858" s="245" t="str">
        <f>IFERROR(VLOOKUP(Tabla1[[#This Row],[Código_Actividad]],'Formulario PPGR2'!$C$9:$D$1048576,2,FALSE),"")</f>
        <v/>
      </c>
      <c r="I858" s="246" t="str">
        <f>IFERROR(VLOOKUP(Tabla1[[#This Row],[Código_Actividad]],Tabla2[[Código]:[Total de Acciones ]],15,FALSE),"")</f>
        <v/>
      </c>
      <c r="J858" s="198"/>
      <c r="K858" s="198"/>
      <c r="L858" s="198"/>
      <c r="M858" s="198"/>
      <c r="N858" s="354"/>
      <c r="O858" s="199"/>
      <c r="P858" s="248">
        <f t="shared" si="16"/>
        <v>0</v>
      </c>
      <c r="Q858" s="249"/>
      <c r="R858" s="247"/>
      <c r="S858" s="56"/>
      <c r="T858" s="56"/>
    </row>
    <row r="859" spans="2:20" x14ac:dyDescent="0.25">
      <c r="B859" s="243" t="str">
        <f>IF(Tabla1[[#This Row],[Código_Actividad]]="","",CONCATENATE(Tabla1[[#This Row],[POA]],".",Tabla1[[#This Row],[SRS]],".",Tabla1[[#This Row],[AREA]],".",Tabla1[[#This Row],[TIPO]]))</f>
        <v/>
      </c>
      <c r="C859" s="243" t="str">
        <f>IF(Tabla1[[#This Row],[Código_Actividad]]="","",'Formulario PPGR1'!#REF!)</f>
        <v/>
      </c>
      <c r="D859" s="243" t="str">
        <f>IF(Tabla1[[#This Row],[Código_Actividad]]="","",'Formulario PPGR1'!#REF!)</f>
        <v/>
      </c>
      <c r="E859" s="243" t="str">
        <f>IF(Tabla1[[#This Row],[Código_Actividad]]="","",'Formulario PPGR1'!#REF!)</f>
        <v/>
      </c>
      <c r="F859" s="243" t="str">
        <f>IF(Tabla1[[#This Row],[Código_Actividad]]="","",'Formulario PPGR1'!#REF!)</f>
        <v/>
      </c>
      <c r="G859" s="244"/>
      <c r="H859" s="245" t="str">
        <f>IFERROR(VLOOKUP(Tabla1[[#This Row],[Código_Actividad]],'Formulario PPGR2'!$C$9:$D$1048576,2,FALSE),"")</f>
        <v/>
      </c>
      <c r="I859" s="246" t="str">
        <f>IFERROR(VLOOKUP(Tabla1[[#This Row],[Código_Actividad]],Tabla2[[Código]:[Total de Acciones ]],15,FALSE),"")</f>
        <v/>
      </c>
      <c r="J859" s="198"/>
      <c r="K859" s="198"/>
      <c r="L859" s="198"/>
      <c r="M859" s="198"/>
      <c r="N859" s="354"/>
      <c r="O859" s="199"/>
      <c r="P859" s="248">
        <f t="shared" si="16"/>
        <v>0</v>
      </c>
      <c r="Q859" s="249"/>
      <c r="R859" s="247"/>
      <c r="S859" s="56"/>
      <c r="T859" s="56"/>
    </row>
    <row r="860" spans="2:20" x14ac:dyDescent="0.25">
      <c r="B860" s="243" t="e">
        <f>IF(Tabla1[[#This Row],[Código_Actividad]]="","",CONCATENATE(Tabla1[[#This Row],[POA]],".",Tabla1[[#This Row],[SRS]],".",Tabla1[[#This Row],[AREA]],".",Tabla1[[#This Row],[TIPO]]))</f>
        <v>#REF!</v>
      </c>
      <c r="C860" s="243" t="e">
        <f>IF(Tabla1[[#This Row],[Código_Actividad]]="","",'Formulario PPGR1'!#REF!)</f>
        <v>#REF!</v>
      </c>
      <c r="D860" s="243" t="e">
        <f>IF(Tabla1[[#This Row],[Código_Actividad]]="","",'Formulario PPGR1'!#REF!)</f>
        <v>#REF!</v>
      </c>
      <c r="E860" s="243" t="e">
        <f>IF(Tabla1[[#This Row],[Código_Actividad]]="","",'Formulario PPGR1'!#REF!)</f>
        <v>#REF!</v>
      </c>
      <c r="F860" s="243" t="e">
        <f>IF(Tabla1[[#This Row],[Código_Actividad]]="","",'Formulario PPGR1'!#REF!)</f>
        <v>#REF!</v>
      </c>
      <c r="G860" s="244" t="s">
        <v>1537</v>
      </c>
      <c r="H860" s="245" t="str">
        <f>IFERROR(VLOOKUP(Tabla1[[#This Row],[Código_Actividad]],'Formulario PPGR2'!$C$9:$D$1048576,2,FALSE),"")</f>
        <v xml:space="preserve">Coordinacion de preparacion Operativo  Semana Santa </v>
      </c>
      <c r="I860" s="246">
        <f>IFERROR(VLOOKUP(Tabla1[[#This Row],[Código_Actividad]],Tabla2[[Código]:[Total de Acciones ]],15,FALSE),"")</f>
        <v>1</v>
      </c>
      <c r="J860" s="198" t="s">
        <v>1894</v>
      </c>
      <c r="K860" s="198" t="s">
        <v>1902</v>
      </c>
      <c r="L860" s="198"/>
      <c r="M860" s="198" t="s">
        <v>1893</v>
      </c>
      <c r="N860" s="365">
        <v>0.16</v>
      </c>
      <c r="O860" s="199">
        <v>250</v>
      </c>
      <c r="P860" s="248">
        <f t="shared" si="16"/>
        <v>40</v>
      </c>
      <c r="Q860" s="249" t="s">
        <v>2114</v>
      </c>
      <c r="R860" s="247" t="s">
        <v>923</v>
      </c>
      <c r="S860" s="56"/>
      <c r="T860" s="56"/>
    </row>
    <row r="861" spans="2:20" x14ac:dyDescent="0.25">
      <c r="B861" s="243" t="str">
        <f>IF(Tabla1[[#This Row],[Código_Actividad]]="","",CONCATENATE(Tabla1[[#This Row],[POA]],".",Tabla1[[#This Row],[SRS]],".",Tabla1[[#This Row],[AREA]],".",Tabla1[[#This Row],[TIPO]]))</f>
        <v/>
      </c>
      <c r="C861" s="243" t="str">
        <f>IF(Tabla1[[#This Row],[Código_Actividad]]="","",'Formulario PPGR1'!#REF!)</f>
        <v/>
      </c>
      <c r="D861" s="243" t="str">
        <f>IF(Tabla1[[#This Row],[Código_Actividad]]="","",'Formulario PPGR1'!#REF!)</f>
        <v/>
      </c>
      <c r="E861" s="243" t="str">
        <f>IF(Tabla1[[#This Row],[Código_Actividad]]="","",'Formulario PPGR1'!#REF!)</f>
        <v/>
      </c>
      <c r="F861" s="243" t="str">
        <f>IF(Tabla1[[#This Row],[Código_Actividad]]="","",'Formulario PPGR1'!#REF!)</f>
        <v/>
      </c>
      <c r="G861" s="195"/>
      <c r="H861" s="250" t="str">
        <f>IFERROR(VLOOKUP(Tabla1[[#This Row],[Código_Actividad]],'Formulario PPGR2'!$C$9:$D$1048576,2,FALSE),"")</f>
        <v/>
      </c>
      <c r="I861" s="246" t="str">
        <f>IFERROR(VLOOKUP(Tabla1[[#This Row],[Código_Actividad]],Tabla2[[Código]:[Total de Acciones ]],15,FALSE),"")</f>
        <v/>
      </c>
      <c r="J861" s="198" t="s">
        <v>1910</v>
      </c>
      <c r="K861" s="198" t="s">
        <v>1902</v>
      </c>
      <c r="L861" s="198"/>
      <c r="M861" s="198" t="s">
        <v>1906</v>
      </c>
      <c r="N861" s="365">
        <v>0.16</v>
      </c>
      <c r="O861" s="199">
        <v>648</v>
      </c>
      <c r="P861" s="248">
        <f t="shared" si="16"/>
        <v>103.68</v>
      </c>
      <c r="Q861" s="249" t="s">
        <v>2114</v>
      </c>
      <c r="R861" s="247" t="s">
        <v>925</v>
      </c>
      <c r="S861" s="56"/>
      <c r="T861" s="56"/>
    </row>
    <row r="862" spans="2:20" x14ac:dyDescent="0.25">
      <c r="B862" s="243" t="str">
        <f>IF(Tabla1[[#This Row],[Código_Actividad]]="","",CONCATENATE(Tabla1[[#This Row],[POA]],".",Tabla1[[#This Row],[SRS]],".",Tabla1[[#This Row],[AREA]],".",Tabla1[[#This Row],[TIPO]]))</f>
        <v/>
      </c>
      <c r="C862" s="243" t="str">
        <f>IF(Tabla1[[#This Row],[Código_Actividad]]="","",'Formulario PPGR1'!#REF!)</f>
        <v/>
      </c>
      <c r="D862" s="243" t="str">
        <f>IF(Tabla1[[#This Row],[Código_Actividad]]="","",'Formulario PPGR1'!#REF!)</f>
        <v/>
      </c>
      <c r="E862" s="243" t="str">
        <f>IF(Tabla1[[#This Row],[Código_Actividad]]="","",'Formulario PPGR1'!#REF!)</f>
        <v/>
      </c>
      <c r="F862" s="243" t="str">
        <f>IF(Tabla1[[#This Row],[Código_Actividad]]="","",'Formulario PPGR1'!#REF!)</f>
        <v/>
      </c>
      <c r="G862" s="244"/>
      <c r="H862" s="245" t="str">
        <f>IFERROR(VLOOKUP(Tabla1[[#This Row],[Código_Actividad]],'Formulario PPGR2'!$C$9:$D$1048576,2,FALSE),"")</f>
        <v/>
      </c>
      <c r="I862" s="246" t="str">
        <f>IFERROR(VLOOKUP(Tabla1[[#This Row],[Código_Actividad]],Tabla2[[Código]:[Total de Acciones ]],15,FALSE),"")</f>
        <v/>
      </c>
      <c r="J862" s="198" t="s">
        <v>1916</v>
      </c>
      <c r="K862" s="198" t="s">
        <v>1902</v>
      </c>
      <c r="L862" s="198"/>
      <c r="M862" s="198" t="s">
        <v>1917</v>
      </c>
      <c r="N862" s="354">
        <v>0.2</v>
      </c>
      <c r="O862" s="199">
        <v>84</v>
      </c>
      <c r="P862" s="248">
        <f t="shared" si="16"/>
        <v>16.8</v>
      </c>
      <c r="Q862" s="249" t="s">
        <v>2117</v>
      </c>
      <c r="R862" s="247" t="s">
        <v>925</v>
      </c>
      <c r="S862" s="56"/>
      <c r="T862" s="56"/>
    </row>
    <row r="863" spans="2:20" x14ac:dyDescent="0.25">
      <c r="B863" s="243" t="str">
        <f>IF(Tabla1[[#This Row],[Código_Actividad]]="","",CONCATENATE(Tabla1[[#This Row],[POA]],".",Tabla1[[#This Row],[SRS]],".",Tabla1[[#This Row],[AREA]],".",Tabla1[[#This Row],[TIPO]]))</f>
        <v/>
      </c>
      <c r="C863" s="243" t="str">
        <f>IF(Tabla1[[#This Row],[Código_Actividad]]="","",'Formulario PPGR1'!#REF!)</f>
        <v/>
      </c>
      <c r="D863" s="243" t="str">
        <f>IF(Tabla1[[#This Row],[Código_Actividad]]="","",'Formulario PPGR1'!#REF!)</f>
        <v/>
      </c>
      <c r="E863" s="243" t="str">
        <f>IF(Tabla1[[#This Row],[Código_Actividad]]="","",'Formulario PPGR1'!#REF!)</f>
        <v/>
      </c>
      <c r="F863" s="243" t="str">
        <f>IF(Tabla1[[#This Row],[Código_Actividad]]="","",'Formulario PPGR1'!#REF!)</f>
        <v/>
      </c>
      <c r="G863" s="244"/>
      <c r="H863" s="245" t="str">
        <f>IFERROR(VLOOKUP(Tabla1[[#This Row],[Código_Actividad]],'Formulario PPGR2'!$C$9:$D$1048576,2,FALSE),"")</f>
        <v/>
      </c>
      <c r="I863" s="246" t="str">
        <f>IFERROR(VLOOKUP(Tabla1[[#This Row],[Código_Actividad]],Tabla2[[Código]:[Total de Acciones ]],15,FALSE),"")</f>
        <v/>
      </c>
      <c r="J863" s="198" t="s">
        <v>1996</v>
      </c>
      <c r="K863" s="198" t="s">
        <v>1902</v>
      </c>
      <c r="L863" s="198"/>
      <c r="M863" s="198" t="s">
        <v>592</v>
      </c>
      <c r="N863" s="244">
        <v>1</v>
      </c>
      <c r="O863" s="199">
        <v>7500</v>
      </c>
      <c r="P863" s="248">
        <f t="shared" si="16"/>
        <v>7500</v>
      </c>
      <c r="Q863" s="249" t="s">
        <v>2115</v>
      </c>
      <c r="R863" s="247" t="s">
        <v>925</v>
      </c>
      <c r="S863" s="56"/>
      <c r="T863" s="56"/>
    </row>
    <row r="864" spans="2:20" x14ac:dyDescent="0.25">
      <c r="B864" s="243" t="str">
        <f>IF(Tabla1[[#This Row],[Código_Actividad]]="","",CONCATENATE(Tabla1[[#This Row],[POA]],".",Tabla1[[#This Row],[SRS]],".",Tabla1[[#This Row],[AREA]],".",Tabla1[[#This Row],[TIPO]]))</f>
        <v/>
      </c>
      <c r="C864" s="243" t="str">
        <f>IF(Tabla1[[#This Row],[Código_Actividad]]="","",'Formulario PPGR1'!#REF!)</f>
        <v/>
      </c>
      <c r="D864" s="243" t="str">
        <f>IF(Tabla1[[#This Row],[Código_Actividad]]="","",'Formulario PPGR1'!#REF!)</f>
        <v/>
      </c>
      <c r="E864" s="243" t="str">
        <f>IF(Tabla1[[#This Row],[Código_Actividad]]="","",'Formulario PPGR1'!#REF!)</f>
        <v/>
      </c>
      <c r="F864" s="243" t="str">
        <f>IF(Tabla1[[#This Row],[Código_Actividad]]="","",'Formulario PPGR1'!#REF!)</f>
        <v/>
      </c>
      <c r="G864" s="195"/>
      <c r="H864" s="250" t="str">
        <f>IFERROR(VLOOKUP(Tabla1[[#This Row],[Código_Actividad]],'Formulario PPGR2'!$C$9:$D$1048576,2,FALSE),"")</f>
        <v/>
      </c>
      <c r="I864" s="246" t="str">
        <f>IFERROR(VLOOKUP(Tabla1[[#This Row],[Código_Actividad]],Tabla2[[Código]:[Total de Acciones ]],15,FALSE),"")</f>
        <v/>
      </c>
      <c r="J864" s="198"/>
      <c r="K864" s="198"/>
      <c r="L864" s="198"/>
      <c r="M864" s="198"/>
      <c r="N864" s="354"/>
      <c r="O864" s="199"/>
      <c r="P864" s="248">
        <f t="shared" si="16"/>
        <v>0</v>
      </c>
      <c r="Q864" s="249"/>
      <c r="R864" s="247"/>
      <c r="S864" s="56"/>
      <c r="T864" s="56"/>
    </row>
    <row r="865" spans="2:20" x14ac:dyDescent="0.25">
      <c r="B865" s="243" t="e">
        <f>IF(Tabla1[[#This Row],[Código_Actividad]]="","",CONCATENATE(Tabla1[[#This Row],[POA]],".",Tabla1[[#This Row],[SRS]],".",Tabla1[[#This Row],[AREA]],".",Tabla1[[#This Row],[TIPO]]))</f>
        <v>#REF!</v>
      </c>
      <c r="C865" s="243" t="e">
        <f>IF(Tabla1[[#This Row],[Código_Actividad]]="","",'Formulario PPGR1'!#REF!)</f>
        <v>#REF!</v>
      </c>
      <c r="D865" s="243" t="e">
        <f>IF(Tabla1[[#This Row],[Código_Actividad]]="","",'Formulario PPGR1'!#REF!)</f>
        <v>#REF!</v>
      </c>
      <c r="E865" s="243" t="e">
        <f>IF(Tabla1[[#This Row],[Código_Actividad]]="","",'Formulario PPGR1'!#REF!)</f>
        <v>#REF!</v>
      </c>
      <c r="F865" s="243" t="e">
        <f>IF(Tabla1[[#This Row],[Código_Actividad]]="","",'Formulario PPGR1'!#REF!)</f>
        <v>#REF!</v>
      </c>
      <c r="G865" s="244" t="s">
        <v>1538</v>
      </c>
      <c r="H865" s="245" t="str">
        <f>IFERROR(VLOOKUP(Tabla1[[#This Row],[Código_Actividad]],'Formulario PPGR2'!$C$9:$D$1048576,2,FALSE),"")</f>
        <v xml:space="preserve">Coordinacion de preparacion Operativos  Semana Santa y Navidad. </v>
      </c>
      <c r="I865" s="246">
        <f>IFERROR(VLOOKUP(Tabla1[[#This Row],[Código_Actividad]],Tabla2[[Código]:[Total de Acciones ]],15,FALSE),"")</f>
        <v>2</v>
      </c>
      <c r="J865" s="198" t="s">
        <v>1894</v>
      </c>
      <c r="K865" s="198" t="s">
        <v>1902</v>
      </c>
      <c r="L865" s="198"/>
      <c r="M865" s="198" t="s">
        <v>1893</v>
      </c>
      <c r="N865" s="365">
        <v>0.16</v>
      </c>
      <c r="O865" s="199">
        <v>250</v>
      </c>
      <c r="P865" s="248">
        <f t="shared" si="16"/>
        <v>40</v>
      </c>
      <c r="Q865" s="249" t="s">
        <v>2114</v>
      </c>
      <c r="R865" s="247" t="s">
        <v>923</v>
      </c>
      <c r="S865" s="56"/>
      <c r="T865" s="56"/>
    </row>
    <row r="866" spans="2:20" x14ac:dyDescent="0.25">
      <c r="B866" s="243" t="str">
        <f>IF(Tabla1[[#This Row],[Código_Actividad]]="","",CONCATENATE(Tabla1[[#This Row],[POA]],".",Tabla1[[#This Row],[SRS]],".",Tabla1[[#This Row],[AREA]],".",Tabla1[[#This Row],[TIPO]]))</f>
        <v/>
      </c>
      <c r="C866" s="243" t="str">
        <f>IF(Tabla1[[#This Row],[Código_Actividad]]="","",'Formulario PPGR1'!#REF!)</f>
        <v/>
      </c>
      <c r="D866" s="243" t="str">
        <f>IF(Tabla1[[#This Row],[Código_Actividad]]="","",'Formulario PPGR1'!#REF!)</f>
        <v/>
      </c>
      <c r="E866" s="243" t="str">
        <f>IF(Tabla1[[#This Row],[Código_Actividad]]="","",'Formulario PPGR1'!#REF!)</f>
        <v/>
      </c>
      <c r="F866" s="243" t="str">
        <f>IF(Tabla1[[#This Row],[Código_Actividad]]="","",'Formulario PPGR1'!#REF!)</f>
        <v/>
      </c>
      <c r="G866" s="244"/>
      <c r="H866" s="245" t="str">
        <f>IFERROR(VLOOKUP(Tabla1[[#This Row],[Código_Actividad]],'Formulario PPGR2'!$C$9:$D$1048576,2,FALSE),"")</f>
        <v/>
      </c>
      <c r="I866" s="246" t="str">
        <f>IFERROR(VLOOKUP(Tabla1[[#This Row],[Código_Actividad]],Tabla2[[Código]:[Total de Acciones ]],15,FALSE),"")</f>
        <v/>
      </c>
      <c r="J866" s="198" t="s">
        <v>1910</v>
      </c>
      <c r="K866" s="198" t="s">
        <v>1902</v>
      </c>
      <c r="L866" s="198"/>
      <c r="M866" s="198" t="s">
        <v>1906</v>
      </c>
      <c r="N866" s="365">
        <v>0.16</v>
      </c>
      <c r="O866" s="199">
        <v>648</v>
      </c>
      <c r="P866" s="248">
        <f t="shared" si="16"/>
        <v>103.68</v>
      </c>
      <c r="Q866" s="249" t="s">
        <v>2114</v>
      </c>
      <c r="R866" s="247" t="s">
        <v>925</v>
      </c>
      <c r="S866" s="56"/>
      <c r="T866" s="56"/>
    </row>
    <row r="867" spans="2:20" x14ac:dyDescent="0.25">
      <c r="B867" s="243" t="str">
        <f>IF(Tabla1[[#This Row],[Código_Actividad]]="","",CONCATENATE(Tabla1[[#This Row],[POA]],".",Tabla1[[#This Row],[SRS]],".",Tabla1[[#This Row],[AREA]],".",Tabla1[[#This Row],[TIPO]]))</f>
        <v/>
      </c>
      <c r="C867" s="243" t="str">
        <f>IF(Tabla1[[#This Row],[Código_Actividad]]="","",'Formulario PPGR1'!#REF!)</f>
        <v/>
      </c>
      <c r="D867" s="243" t="str">
        <f>IF(Tabla1[[#This Row],[Código_Actividad]]="","",'Formulario PPGR1'!#REF!)</f>
        <v/>
      </c>
      <c r="E867" s="243" t="str">
        <f>IF(Tabla1[[#This Row],[Código_Actividad]]="","",'Formulario PPGR1'!#REF!)</f>
        <v/>
      </c>
      <c r="F867" s="243" t="str">
        <f>IF(Tabla1[[#This Row],[Código_Actividad]]="","",'Formulario PPGR1'!#REF!)</f>
        <v/>
      </c>
      <c r="G867" s="195"/>
      <c r="H867" s="250" t="str">
        <f>IFERROR(VLOOKUP(Tabla1[[#This Row],[Código_Actividad]],'Formulario PPGR2'!$C$9:$D$1048576,2,FALSE),"")</f>
        <v/>
      </c>
      <c r="I867" s="246" t="str">
        <f>IFERROR(VLOOKUP(Tabla1[[#This Row],[Código_Actividad]],Tabla2[[Código]:[Total de Acciones ]],15,FALSE),"")</f>
        <v/>
      </c>
      <c r="J867" s="198" t="s">
        <v>1916</v>
      </c>
      <c r="K867" s="198" t="s">
        <v>1902</v>
      </c>
      <c r="L867" s="198"/>
      <c r="M867" s="198" t="s">
        <v>1917</v>
      </c>
      <c r="N867" s="354">
        <v>0.2</v>
      </c>
      <c r="O867" s="199">
        <v>84</v>
      </c>
      <c r="P867" s="248">
        <f t="shared" si="16"/>
        <v>16.8</v>
      </c>
      <c r="Q867" s="249" t="s">
        <v>2117</v>
      </c>
      <c r="R867" s="247" t="s">
        <v>925</v>
      </c>
      <c r="S867" s="56"/>
      <c r="T867" s="56"/>
    </row>
    <row r="868" spans="2:20" x14ac:dyDescent="0.25">
      <c r="B868" s="243" t="str">
        <f>IF(Tabla1[[#This Row],[Código_Actividad]]="","",CONCATENATE(Tabla1[[#This Row],[POA]],".",Tabla1[[#This Row],[SRS]],".",Tabla1[[#This Row],[AREA]],".",Tabla1[[#This Row],[TIPO]]))</f>
        <v/>
      </c>
      <c r="C868" s="243" t="str">
        <f>IF(Tabla1[[#This Row],[Código_Actividad]]="","",'Formulario PPGR1'!#REF!)</f>
        <v/>
      </c>
      <c r="D868" s="243" t="str">
        <f>IF(Tabla1[[#This Row],[Código_Actividad]]="","",'Formulario PPGR1'!#REF!)</f>
        <v/>
      </c>
      <c r="E868" s="243" t="str">
        <f>IF(Tabla1[[#This Row],[Código_Actividad]]="","",'Formulario PPGR1'!#REF!)</f>
        <v/>
      </c>
      <c r="F868" s="243" t="str">
        <f>IF(Tabla1[[#This Row],[Código_Actividad]]="","",'Formulario PPGR1'!#REF!)</f>
        <v/>
      </c>
      <c r="G868" s="244"/>
      <c r="H868" s="250" t="str">
        <f>IFERROR(VLOOKUP(Tabla1[[#This Row],[Código_Actividad]],'Formulario PPGR2'!$C$9:$D$1048576,2,FALSE),"")</f>
        <v/>
      </c>
      <c r="I868" s="246" t="str">
        <f>IFERROR(VLOOKUP(Tabla1[[#This Row],[Código_Actividad]],Tabla2[[Código]:[Total de Acciones ]],15,FALSE),"")</f>
        <v/>
      </c>
      <c r="J868" s="198"/>
      <c r="K868" s="198"/>
      <c r="L868" s="198"/>
      <c r="M868" s="198"/>
      <c r="N868" s="354"/>
      <c r="O868" s="199"/>
      <c r="P868" s="248">
        <f t="shared" si="16"/>
        <v>0</v>
      </c>
      <c r="Q868" s="249"/>
      <c r="R868" s="247"/>
      <c r="S868" s="56"/>
      <c r="T868" s="56"/>
    </row>
    <row r="869" spans="2:20" x14ac:dyDescent="0.25">
      <c r="B869" s="243" t="str">
        <f>IF(Tabla1[[#This Row],[Código_Actividad]]="","",CONCATENATE(Tabla1[[#This Row],[POA]],".",Tabla1[[#This Row],[SRS]],".",Tabla1[[#This Row],[AREA]],".",Tabla1[[#This Row],[TIPO]]))</f>
        <v/>
      </c>
      <c r="C869" s="243" t="str">
        <f>IF(Tabla1[[#This Row],[Código_Actividad]]="","",'Formulario PPGR1'!#REF!)</f>
        <v/>
      </c>
      <c r="D869" s="243" t="str">
        <f>IF(Tabla1[[#This Row],[Código_Actividad]]="","",'Formulario PPGR1'!#REF!)</f>
        <v/>
      </c>
      <c r="E869" s="243" t="str">
        <f>IF(Tabla1[[#This Row],[Código_Actividad]]="","",'Formulario PPGR1'!#REF!)</f>
        <v/>
      </c>
      <c r="F869" s="243" t="str">
        <f>IF(Tabla1[[#This Row],[Código_Actividad]]="","",'Formulario PPGR1'!#REF!)</f>
        <v/>
      </c>
      <c r="G869" s="244"/>
      <c r="H869" s="245" t="str">
        <f>IFERROR(VLOOKUP(Tabla1[[#This Row],[Código_Actividad]],'Formulario PPGR2'!$C$9:$D$1048576,2,FALSE),"")</f>
        <v/>
      </c>
      <c r="I869" s="246" t="str">
        <f>IFERROR(VLOOKUP(Tabla1[[#This Row],[Código_Actividad]],Tabla2[[Código]:[Total de Acciones ]],15,FALSE),"")</f>
        <v/>
      </c>
      <c r="J869" s="198"/>
      <c r="K869" s="198"/>
      <c r="L869" s="198"/>
      <c r="M869" s="198"/>
      <c r="N869" s="354"/>
      <c r="O869" s="199"/>
      <c r="P869" s="248">
        <f t="shared" si="16"/>
        <v>0</v>
      </c>
      <c r="Q869" s="249"/>
      <c r="R869" s="247"/>
      <c r="S869" s="56"/>
      <c r="T869" s="56"/>
    </row>
    <row r="870" spans="2:20" x14ac:dyDescent="0.25">
      <c r="B870" s="243" t="str">
        <f>IF(Tabla1[[#This Row],[Código_Actividad]]="","",CONCATENATE(Tabla1[[#This Row],[POA]],".",Tabla1[[#This Row],[SRS]],".",Tabla1[[#This Row],[AREA]],".",Tabla1[[#This Row],[TIPO]]))</f>
        <v/>
      </c>
      <c r="C870" s="243" t="str">
        <f>IF(Tabla1[[#This Row],[Código_Actividad]]="","",'Formulario PPGR1'!#REF!)</f>
        <v/>
      </c>
      <c r="D870" s="243" t="str">
        <f>IF(Tabla1[[#This Row],[Código_Actividad]]="","",'Formulario PPGR1'!#REF!)</f>
        <v/>
      </c>
      <c r="E870" s="243" t="str">
        <f>IF(Tabla1[[#This Row],[Código_Actividad]]="","",'Formulario PPGR1'!#REF!)</f>
        <v/>
      </c>
      <c r="F870" s="243" t="str">
        <f>IF(Tabla1[[#This Row],[Código_Actividad]]="","",'Formulario PPGR1'!#REF!)</f>
        <v/>
      </c>
      <c r="G870" s="244"/>
      <c r="H870" s="245" t="str">
        <f>IFERROR(VLOOKUP(Tabla1[[#This Row],[Código_Actividad]],'Formulario PPGR2'!$C$9:$D$1048576,2,FALSE),"")</f>
        <v/>
      </c>
      <c r="I870" s="246" t="str">
        <f>IFERROR(VLOOKUP(Tabla1[[#This Row],[Código_Actividad]],Tabla2[[Código]:[Total de Acciones ]],15,FALSE),"")</f>
        <v/>
      </c>
      <c r="J870" s="198"/>
      <c r="K870" s="198"/>
      <c r="L870" s="198"/>
      <c r="M870" s="198"/>
      <c r="N870" s="354"/>
      <c r="O870" s="199"/>
      <c r="P870" s="248">
        <f t="shared" si="16"/>
        <v>0</v>
      </c>
      <c r="Q870" s="249"/>
      <c r="R870" s="247"/>
      <c r="S870" s="56"/>
      <c r="T870" s="56"/>
    </row>
    <row r="871" spans="2:20" x14ac:dyDescent="0.25">
      <c r="B871" s="243" t="e">
        <f>IF(Tabla1[[#This Row],[Código_Actividad]]="","",CONCATENATE(Tabla1[[#This Row],[POA]],".",Tabla1[[#This Row],[SRS]],".",Tabla1[[#This Row],[AREA]],".",Tabla1[[#This Row],[TIPO]]))</f>
        <v>#REF!</v>
      </c>
      <c r="C871" s="243" t="e">
        <f>IF(Tabla1[[#This Row],[Código_Actividad]]="","",'Formulario PPGR1'!#REF!)</f>
        <v>#REF!</v>
      </c>
      <c r="D871" s="243" t="e">
        <f>IF(Tabla1[[#This Row],[Código_Actividad]]="","",'Formulario PPGR1'!#REF!)</f>
        <v>#REF!</v>
      </c>
      <c r="E871" s="243" t="e">
        <f>IF(Tabla1[[#This Row],[Código_Actividad]]="","",'Formulario PPGR1'!#REF!)</f>
        <v>#REF!</v>
      </c>
      <c r="F871" s="243" t="e">
        <f>IF(Tabla1[[#This Row],[Código_Actividad]]="","",'Formulario PPGR1'!#REF!)</f>
        <v>#REF!</v>
      </c>
      <c r="G871" s="244" t="s">
        <v>1539</v>
      </c>
      <c r="H871" s="250" t="str">
        <f>IFERROR(VLOOKUP(Tabla1[[#This Row],[Código_Actividad]],'Formulario PPGR2'!$C$9:$D$1048576,2,FALSE),"")</f>
        <v>Coordinacion  Preparativos y Respuesta a Temporada Ciclónica y Eventos de Salud Publica consecuentes</v>
      </c>
      <c r="I871" s="246">
        <f>IFERROR(VLOOKUP(Tabla1[[#This Row],[Código_Actividad]],Tabla2[[Código]:[Total de Acciones ]],15,FALSE),"")</f>
        <v>2</v>
      </c>
      <c r="J871" s="198" t="s">
        <v>1894</v>
      </c>
      <c r="K871" s="198" t="s">
        <v>1902</v>
      </c>
      <c r="L871" s="198"/>
      <c r="M871" s="198" t="s">
        <v>1893</v>
      </c>
      <c r="N871" s="365">
        <v>0.16</v>
      </c>
      <c r="O871" s="199">
        <v>250</v>
      </c>
      <c r="P871" s="248">
        <f t="shared" si="16"/>
        <v>40</v>
      </c>
      <c r="Q871" s="249" t="s">
        <v>2114</v>
      </c>
      <c r="R871" s="247" t="s">
        <v>923</v>
      </c>
      <c r="S871" s="56"/>
      <c r="T871" s="56"/>
    </row>
    <row r="872" spans="2:20" x14ac:dyDescent="0.25">
      <c r="B872" s="243" t="str">
        <f>IF(Tabla1[[#This Row],[Código_Actividad]]="","",CONCATENATE(Tabla1[[#This Row],[POA]],".",Tabla1[[#This Row],[SRS]],".",Tabla1[[#This Row],[AREA]],".",Tabla1[[#This Row],[TIPO]]))</f>
        <v/>
      </c>
      <c r="C872" s="243" t="str">
        <f>IF(Tabla1[[#This Row],[Código_Actividad]]="","",'Formulario PPGR1'!#REF!)</f>
        <v/>
      </c>
      <c r="D872" s="243" t="str">
        <f>IF(Tabla1[[#This Row],[Código_Actividad]]="","",'Formulario PPGR1'!#REF!)</f>
        <v/>
      </c>
      <c r="E872" s="243" t="str">
        <f>IF(Tabla1[[#This Row],[Código_Actividad]]="","",'Formulario PPGR1'!#REF!)</f>
        <v/>
      </c>
      <c r="F872" s="243" t="str">
        <f>IF(Tabla1[[#This Row],[Código_Actividad]]="","",'Formulario PPGR1'!#REF!)</f>
        <v/>
      </c>
      <c r="G872" s="244"/>
      <c r="H872" s="245" t="str">
        <f>IFERROR(VLOOKUP(Tabla1[[#This Row],[Código_Actividad]],'Formulario PPGR2'!$C$9:$D$1048576,2,FALSE),"")</f>
        <v/>
      </c>
      <c r="I872" s="246" t="str">
        <f>IFERROR(VLOOKUP(Tabla1[[#This Row],[Código_Actividad]],Tabla2[[Código]:[Total de Acciones ]],15,FALSE),"")</f>
        <v/>
      </c>
      <c r="J872" s="198" t="s">
        <v>1910</v>
      </c>
      <c r="K872" s="198" t="s">
        <v>1902</v>
      </c>
      <c r="L872" s="198"/>
      <c r="M872" s="198" t="s">
        <v>1906</v>
      </c>
      <c r="N872" s="365">
        <v>0.16</v>
      </c>
      <c r="O872" s="199">
        <v>648</v>
      </c>
      <c r="P872" s="248">
        <f t="shared" si="16"/>
        <v>103.68</v>
      </c>
      <c r="Q872" s="249" t="s">
        <v>2114</v>
      </c>
      <c r="R872" s="247" t="s">
        <v>925</v>
      </c>
      <c r="S872" s="56"/>
      <c r="T872" s="56"/>
    </row>
    <row r="873" spans="2:20" x14ac:dyDescent="0.25">
      <c r="B873" s="243" t="str">
        <f>IF(Tabla1[[#This Row],[Código_Actividad]]="","",CONCATENATE(Tabla1[[#This Row],[POA]],".",Tabla1[[#This Row],[SRS]],".",Tabla1[[#This Row],[AREA]],".",Tabla1[[#This Row],[TIPO]]))</f>
        <v/>
      </c>
      <c r="C873" s="243" t="str">
        <f>IF(Tabla1[[#This Row],[Código_Actividad]]="","",'Formulario PPGR1'!#REF!)</f>
        <v/>
      </c>
      <c r="D873" s="243" t="str">
        <f>IF(Tabla1[[#This Row],[Código_Actividad]]="","",'Formulario PPGR1'!#REF!)</f>
        <v/>
      </c>
      <c r="E873" s="243" t="str">
        <f>IF(Tabla1[[#This Row],[Código_Actividad]]="","",'Formulario PPGR1'!#REF!)</f>
        <v/>
      </c>
      <c r="F873" s="243" t="str">
        <f>IF(Tabla1[[#This Row],[Código_Actividad]]="","",'Formulario PPGR1'!#REF!)</f>
        <v/>
      </c>
      <c r="G873" s="244"/>
      <c r="H873" s="245" t="str">
        <f>IFERROR(VLOOKUP(Tabla1[[#This Row],[Código_Actividad]],'Formulario PPGR2'!$C$9:$D$1048576,2,FALSE),"")</f>
        <v/>
      </c>
      <c r="I873" s="246" t="str">
        <f>IFERROR(VLOOKUP(Tabla1[[#This Row],[Código_Actividad]],Tabla2[[Código]:[Total de Acciones ]],15,FALSE),"")</f>
        <v/>
      </c>
      <c r="J873" s="198" t="s">
        <v>1916</v>
      </c>
      <c r="K873" s="198" t="s">
        <v>1902</v>
      </c>
      <c r="L873" s="198"/>
      <c r="M873" s="198" t="s">
        <v>1917</v>
      </c>
      <c r="N873" s="354">
        <v>0.2</v>
      </c>
      <c r="O873" s="199">
        <v>84</v>
      </c>
      <c r="P873" s="248">
        <f t="shared" si="16"/>
        <v>16.8</v>
      </c>
      <c r="Q873" s="249" t="s">
        <v>2117</v>
      </c>
      <c r="R873" s="247" t="s">
        <v>925</v>
      </c>
      <c r="S873" s="56"/>
      <c r="T873" s="56"/>
    </row>
    <row r="874" spans="2:20" x14ac:dyDescent="0.25">
      <c r="B874" s="243" t="str">
        <f>IF(Tabla1[[#This Row],[Código_Actividad]]="","",CONCATENATE(Tabla1[[#This Row],[POA]],".",Tabla1[[#This Row],[SRS]],".",Tabla1[[#This Row],[AREA]],".",Tabla1[[#This Row],[TIPO]]))</f>
        <v/>
      </c>
      <c r="C874" s="243" t="str">
        <f>IF(Tabla1[[#This Row],[Código_Actividad]]="","",'Formulario PPGR1'!#REF!)</f>
        <v/>
      </c>
      <c r="D874" s="243" t="str">
        <f>IF(Tabla1[[#This Row],[Código_Actividad]]="","",'Formulario PPGR1'!#REF!)</f>
        <v/>
      </c>
      <c r="E874" s="243" t="str">
        <f>IF(Tabla1[[#This Row],[Código_Actividad]]="","",'Formulario PPGR1'!#REF!)</f>
        <v/>
      </c>
      <c r="F874" s="243" t="str">
        <f>IF(Tabla1[[#This Row],[Código_Actividad]]="","",'Formulario PPGR1'!#REF!)</f>
        <v/>
      </c>
      <c r="G874" s="244"/>
      <c r="H874" s="250" t="str">
        <f>IFERROR(VLOOKUP(Tabla1[[#This Row],[Código_Actividad]],'Formulario PPGR2'!$C$9:$D$1048576,2,FALSE),"")</f>
        <v/>
      </c>
      <c r="I874" s="246" t="str">
        <f>IFERROR(VLOOKUP(Tabla1[[#This Row],[Código_Actividad]],Tabla2[[Código]:[Total de Acciones ]],15,FALSE),"")</f>
        <v/>
      </c>
      <c r="J874" s="198"/>
      <c r="K874" s="198"/>
      <c r="L874" s="198"/>
      <c r="M874" s="198"/>
      <c r="N874" s="354"/>
      <c r="O874" s="199"/>
      <c r="P874" s="248">
        <f t="shared" si="16"/>
        <v>0</v>
      </c>
      <c r="Q874" s="249"/>
      <c r="R874" s="247"/>
      <c r="S874" s="56"/>
      <c r="T874" s="56"/>
    </row>
    <row r="875" spans="2:20" x14ac:dyDescent="0.25">
      <c r="B875" s="243" t="str">
        <f>IF(Tabla1[[#This Row],[Código_Actividad]]="","",CONCATENATE(Tabla1[[#This Row],[POA]],".",Tabla1[[#This Row],[SRS]],".",Tabla1[[#This Row],[AREA]],".",Tabla1[[#This Row],[TIPO]]))</f>
        <v/>
      </c>
      <c r="C875" s="243" t="str">
        <f>IF(Tabla1[[#This Row],[Código_Actividad]]="","",'Formulario PPGR1'!#REF!)</f>
        <v/>
      </c>
      <c r="D875" s="243" t="str">
        <f>IF(Tabla1[[#This Row],[Código_Actividad]]="","",'Formulario PPGR1'!#REF!)</f>
        <v/>
      </c>
      <c r="E875" s="243" t="str">
        <f>IF(Tabla1[[#This Row],[Código_Actividad]]="","",'Formulario PPGR1'!#REF!)</f>
        <v/>
      </c>
      <c r="F875" s="243" t="str">
        <f>IF(Tabla1[[#This Row],[Código_Actividad]]="","",'Formulario PPGR1'!#REF!)</f>
        <v/>
      </c>
      <c r="G875" s="244"/>
      <c r="H875" s="245" t="str">
        <f>IFERROR(VLOOKUP(Tabla1[[#This Row],[Código_Actividad]],'Formulario PPGR2'!$C$9:$D$1048576,2,FALSE),"")</f>
        <v/>
      </c>
      <c r="I875" s="246" t="str">
        <f>IFERROR(VLOOKUP(Tabla1[[#This Row],[Código_Actividad]],Tabla2[[Código]:[Total de Acciones ]],15,FALSE),"")</f>
        <v/>
      </c>
      <c r="J875" s="198"/>
      <c r="K875" s="198"/>
      <c r="L875" s="198"/>
      <c r="M875" s="198"/>
      <c r="N875" s="354"/>
      <c r="O875" s="199"/>
      <c r="P875" s="248">
        <f t="shared" si="16"/>
        <v>0</v>
      </c>
      <c r="Q875" s="249"/>
      <c r="R875" s="247"/>
      <c r="S875" s="56"/>
      <c r="T875" s="56"/>
    </row>
    <row r="876" spans="2:20" x14ac:dyDescent="0.25">
      <c r="B876" s="243" t="e">
        <f>IF(Tabla1[[#This Row],[Código_Actividad]]="","",CONCATENATE(Tabla1[[#This Row],[POA]],".",Tabla1[[#This Row],[SRS]],".",Tabla1[[#This Row],[AREA]],".",Tabla1[[#This Row],[TIPO]]))</f>
        <v>#REF!</v>
      </c>
      <c r="C876" s="243" t="e">
        <f>IF(Tabla1[[#This Row],[Código_Actividad]]="","",'Formulario PPGR1'!#REF!)</f>
        <v>#REF!</v>
      </c>
      <c r="D876" s="243" t="e">
        <f>IF(Tabla1[[#This Row],[Código_Actividad]]="","",'Formulario PPGR1'!#REF!)</f>
        <v>#REF!</v>
      </c>
      <c r="E876" s="243" t="e">
        <f>IF(Tabla1[[#This Row],[Código_Actividad]]="","",'Formulario PPGR1'!#REF!)</f>
        <v>#REF!</v>
      </c>
      <c r="F876" s="243" t="e">
        <f>IF(Tabla1[[#This Row],[Código_Actividad]]="","",'Formulario PPGR1'!#REF!)</f>
        <v>#REF!</v>
      </c>
      <c r="G876" s="244" t="s">
        <v>1540</v>
      </c>
      <c r="H876" s="245" t="str">
        <f>IFERROR(VLOOKUP(Tabla1[[#This Row],[Código_Actividad]],'Formulario PPGR2'!$C$9:$D$1048576,2,FALSE),"")</f>
        <v>Coordinacion  Plan de Preparación y Respuesta a Brotes Epidemiologicos</v>
      </c>
      <c r="I876" s="246">
        <f>IFERROR(VLOOKUP(Tabla1[[#This Row],[Código_Actividad]],Tabla2[[Código]:[Total de Acciones ]],15,FALSE),"")</f>
        <v>2</v>
      </c>
      <c r="J876" s="198" t="s">
        <v>1894</v>
      </c>
      <c r="K876" s="198" t="s">
        <v>1902</v>
      </c>
      <c r="L876" s="198"/>
      <c r="M876" s="198" t="s">
        <v>1893</v>
      </c>
      <c r="N876" s="365">
        <v>0.16</v>
      </c>
      <c r="O876" s="199">
        <v>250</v>
      </c>
      <c r="P876" s="248">
        <f t="shared" si="16"/>
        <v>40</v>
      </c>
      <c r="Q876" s="249" t="s">
        <v>2114</v>
      </c>
      <c r="R876" s="247" t="s">
        <v>923</v>
      </c>
      <c r="S876" s="56"/>
      <c r="T876" s="56"/>
    </row>
    <row r="877" spans="2:20" x14ac:dyDescent="0.25">
      <c r="B877" s="243" t="str">
        <f>IF(Tabla1[[#This Row],[Código_Actividad]]="","",CONCATENATE(Tabla1[[#This Row],[POA]],".",Tabla1[[#This Row],[SRS]],".",Tabla1[[#This Row],[AREA]],".",Tabla1[[#This Row],[TIPO]]))</f>
        <v/>
      </c>
      <c r="C877" s="243" t="str">
        <f>IF(Tabla1[[#This Row],[Código_Actividad]]="","",'Formulario PPGR1'!#REF!)</f>
        <v/>
      </c>
      <c r="D877" s="243" t="str">
        <f>IF(Tabla1[[#This Row],[Código_Actividad]]="","",'Formulario PPGR1'!#REF!)</f>
        <v/>
      </c>
      <c r="E877" s="243" t="str">
        <f>IF(Tabla1[[#This Row],[Código_Actividad]]="","",'Formulario PPGR1'!#REF!)</f>
        <v/>
      </c>
      <c r="F877" s="243" t="str">
        <f>IF(Tabla1[[#This Row],[Código_Actividad]]="","",'Formulario PPGR1'!#REF!)</f>
        <v/>
      </c>
      <c r="G877" s="244"/>
      <c r="H877" s="250" t="str">
        <f>IFERROR(VLOOKUP(Tabla1[[#This Row],[Código_Actividad]],'Formulario PPGR2'!$C$9:$D$1048576,2,FALSE),"")</f>
        <v/>
      </c>
      <c r="I877" s="246" t="str">
        <f>IFERROR(VLOOKUP(Tabla1[[#This Row],[Código_Actividad]],Tabla2[[Código]:[Total de Acciones ]],15,FALSE),"")</f>
        <v/>
      </c>
      <c r="J877" s="198" t="s">
        <v>1910</v>
      </c>
      <c r="K877" s="198" t="s">
        <v>1902</v>
      </c>
      <c r="L877" s="198"/>
      <c r="M877" s="198" t="s">
        <v>1906</v>
      </c>
      <c r="N877" s="365">
        <v>0.16</v>
      </c>
      <c r="O877" s="199">
        <v>648</v>
      </c>
      <c r="P877" s="248">
        <f t="shared" si="16"/>
        <v>103.68</v>
      </c>
      <c r="Q877" s="249" t="s">
        <v>2114</v>
      </c>
      <c r="R877" s="247" t="s">
        <v>925</v>
      </c>
      <c r="S877" s="56"/>
      <c r="T877" s="56"/>
    </row>
    <row r="878" spans="2:20" x14ac:dyDescent="0.25">
      <c r="B878" s="243" t="str">
        <f>IF(Tabla1[[#This Row],[Código_Actividad]]="","",CONCATENATE(Tabla1[[#This Row],[POA]],".",Tabla1[[#This Row],[SRS]],".",Tabla1[[#This Row],[AREA]],".",Tabla1[[#This Row],[TIPO]]))</f>
        <v/>
      </c>
      <c r="C878" s="243" t="str">
        <f>IF(Tabla1[[#This Row],[Código_Actividad]]="","",'Formulario PPGR1'!#REF!)</f>
        <v/>
      </c>
      <c r="D878" s="243" t="str">
        <f>IF(Tabla1[[#This Row],[Código_Actividad]]="","",'Formulario PPGR1'!#REF!)</f>
        <v/>
      </c>
      <c r="E878" s="243" t="str">
        <f>IF(Tabla1[[#This Row],[Código_Actividad]]="","",'Formulario PPGR1'!#REF!)</f>
        <v/>
      </c>
      <c r="F878" s="243" t="str">
        <f>IF(Tabla1[[#This Row],[Código_Actividad]]="","",'Formulario PPGR1'!#REF!)</f>
        <v/>
      </c>
      <c r="G878" s="244"/>
      <c r="H878" s="245" t="str">
        <f>IFERROR(VLOOKUP(Tabla1[[#This Row],[Código_Actividad]],'Formulario PPGR2'!$C$9:$D$1048576,2,FALSE),"")</f>
        <v/>
      </c>
      <c r="I878" s="246" t="str">
        <f>IFERROR(VLOOKUP(Tabla1[[#This Row],[Código_Actividad]],Tabla2[[Código]:[Total de Acciones ]],15,FALSE),"")</f>
        <v/>
      </c>
      <c r="J878" s="198" t="s">
        <v>1916</v>
      </c>
      <c r="K878" s="198" t="s">
        <v>1902</v>
      </c>
      <c r="L878" s="198"/>
      <c r="M878" s="198" t="s">
        <v>1917</v>
      </c>
      <c r="N878" s="354">
        <v>0.2</v>
      </c>
      <c r="O878" s="199">
        <v>84</v>
      </c>
      <c r="P878" s="248">
        <f t="shared" si="16"/>
        <v>16.8</v>
      </c>
      <c r="Q878" s="249" t="s">
        <v>2117</v>
      </c>
      <c r="R878" s="247" t="s">
        <v>925</v>
      </c>
      <c r="S878" s="56"/>
      <c r="T878" s="56"/>
    </row>
    <row r="879" spans="2:20" x14ac:dyDescent="0.25">
      <c r="B879" s="243" t="str">
        <f>IF(Tabla1[[#This Row],[Código_Actividad]]="","",CONCATENATE(Tabla1[[#This Row],[POA]],".",Tabla1[[#This Row],[SRS]],".",Tabla1[[#This Row],[AREA]],".",Tabla1[[#This Row],[TIPO]]))</f>
        <v/>
      </c>
      <c r="C879" s="243" t="str">
        <f>IF(Tabla1[[#This Row],[Código_Actividad]]="","",'Formulario PPGR1'!#REF!)</f>
        <v/>
      </c>
      <c r="D879" s="243" t="str">
        <f>IF(Tabla1[[#This Row],[Código_Actividad]]="","",'Formulario PPGR1'!#REF!)</f>
        <v/>
      </c>
      <c r="E879" s="243" t="str">
        <f>IF(Tabla1[[#This Row],[Código_Actividad]]="","",'Formulario PPGR1'!#REF!)</f>
        <v/>
      </c>
      <c r="F879" s="243" t="str">
        <f>IF(Tabla1[[#This Row],[Código_Actividad]]="","",'Formulario PPGR1'!#REF!)</f>
        <v/>
      </c>
      <c r="G879" s="244"/>
      <c r="H879" s="245" t="str">
        <f>IFERROR(VLOOKUP(Tabla1[[#This Row],[Código_Actividad]],'Formulario PPGR2'!$C$9:$D$1048576,2,FALSE),"")</f>
        <v/>
      </c>
      <c r="I879" s="246" t="str">
        <f>IFERROR(VLOOKUP(Tabla1[[#This Row],[Código_Actividad]],Tabla2[[Código]:[Total de Acciones ]],15,FALSE),"")</f>
        <v/>
      </c>
      <c r="J879" s="198"/>
      <c r="K879" s="198"/>
      <c r="L879" s="198"/>
      <c r="M879" s="198"/>
      <c r="N879" s="354"/>
      <c r="O879" s="199"/>
      <c r="P879" s="248">
        <f t="shared" si="16"/>
        <v>0</v>
      </c>
      <c r="Q879" s="249"/>
      <c r="R879" s="247"/>
      <c r="S879" s="56"/>
      <c r="T879" s="56"/>
    </row>
    <row r="880" spans="2:20" x14ac:dyDescent="0.25">
      <c r="B880" s="243" t="str">
        <f>IF(Tabla1[[#This Row],[Código_Actividad]]="","",CONCATENATE(Tabla1[[#This Row],[POA]],".",Tabla1[[#This Row],[SRS]],".",Tabla1[[#This Row],[AREA]],".",Tabla1[[#This Row],[TIPO]]))</f>
        <v/>
      </c>
      <c r="C880" s="243" t="str">
        <f>IF(Tabla1[[#This Row],[Código_Actividad]]="","",'Formulario PPGR1'!#REF!)</f>
        <v/>
      </c>
      <c r="D880" s="243" t="str">
        <f>IF(Tabla1[[#This Row],[Código_Actividad]]="","",'Formulario PPGR1'!#REF!)</f>
        <v/>
      </c>
      <c r="E880" s="243" t="str">
        <f>IF(Tabla1[[#This Row],[Código_Actividad]]="","",'Formulario PPGR1'!#REF!)</f>
        <v/>
      </c>
      <c r="F880" s="243" t="str">
        <f>IF(Tabla1[[#This Row],[Código_Actividad]]="","",'Formulario PPGR1'!#REF!)</f>
        <v/>
      </c>
      <c r="G880" s="244"/>
      <c r="H880" s="250" t="str">
        <f>IFERROR(VLOOKUP(Tabla1[[#This Row],[Código_Actividad]],'Formulario PPGR2'!$C$9:$D$1048576,2,FALSE),"")</f>
        <v/>
      </c>
      <c r="I880" s="246" t="str">
        <f>IFERROR(VLOOKUP(Tabla1[[#This Row],[Código_Actividad]],Tabla2[[Código]:[Total de Acciones ]],15,FALSE),"")</f>
        <v/>
      </c>
      <c r="J880" s="198"/>
      <c r="K880" s="198"/>
      <c r="L880" s="198"/>
      <c r="M880" s="198"/>
      <c r="N880" s="354"/>
      <c r="O880" s="199"/>
      <c r="P880" s="248">
        <f t="shared" si="16"/>
        <v>0</v>
      </c>
      <c r="Q880" s="249"/>
      <c r="R880" s="247"/>
      <c r="S880" s="56"/>
      <c r="T880" s="56"/>
    </row>
    <row r="881" spans="2:20" x14ac:dyDescent="0.25">
      <c r="B881" s="243" t="e">
        <f>IF(Tabla1[[#This Row],[Código_Actividad]]="","",CONCATENATE(Tabla1[[#This Row],[POA]],".",Tabla1[[#This Row],[SRS]],".",Tabla1[[#This Row],[AREA]],".",Tabla1[[#This Row],[TIPO]]))</f>
        <v>#REF!</v>
      </c>
      <c r="C881" s="243" t="e">
        <f>IF(Tabla1[[#This Row],[Código_Actividad]]="","",'Formulario PPGR1'!#REF!)</f>
        <v>#REF!</v>
      </c>
      <c r="D881" s="243" t="e">
        <f>IF(Tabla1[[#This Row],[Código_Actividad]]="","",'Formulario PPGR1'!#REF!)</f>
        <v>#REF!</v>
      </c>
      <c r="E881" s="243" t="e">
        <f>IF(Tabla1[[#This Row],[Código_Actividad]]="","",'Formulario PPGR1'!#REF!)</f>
        <v>#REF!</v>
      </c>
      <c r="F881" s="243" t="e">
        <f>IF(Tabla1[[#This Row],[Código_Actividad]]="","",'Formulario PPGR1'!#REF!)</f>
        <v>#REF!</v>
      </c>
      <c r="G881" s="244" t="s">
        <v>1541</v>
      </c>
      <c r="H881" s="245" t="str">
        <f>IFERROR(VLOOKUP(Tabla1[[#This Row],[Código_Actividad]],'Formulario PPGR2'!$C$9:$D$1048576,2,FALSE),"")</f>
        <v>Taller con los Supervisores de Areas y  personal  directivo de los EESS para socializar la "Guia Para hacer Gestión Clínica".</v>
      </c>
      <c r="I881" s="246">
        <f>IFERROR(VLOOKUP(Tabla1[[#This Row],[Código_Actividad]],Tabla2[[Código]:[Total de Acciones ]],15,FALSE),"")</f>
        <v>3</v>
      </c>
      <c r="J881" s="198" t="s">
        <v>1894</v>
      </c>
      <c r="K881" s="198" t="s">
        <v>1902</v>
      </c>
      <c r="L881" s="198"/>
      <c r="M881" s="198" t="s">
        <v>1893</v>
      </c>
      <c r="N881" s="365">
        <v>0.16</v>
      </c>
      <c r="O881" s="199">
        <v>250</v>
      </c>
      <c r="P881" s="248">
        <f t="shared" si="16"/>
        <v>40</v>
      </c>
      <c r="Q881" s="249" t="s">
        <v>2114</v>
      </c>
      <c r="R881" s="247" t="s">
        <v>923</v>
      </c>
      <c r="S881" s="56"/>
      <c r="T881" s="56"/>
    </row>
    <row r="882" spans="2:20" x14ac:dyDescent="0.25">
      <c r="B882" s="243" t="str">
        <f>IF(Tabla1[[#This Row],[Código_Actividad]]="","",CONCATENATE(Tabla1[[#This Row],[POA]],".",Tabla1[[#This Row],[SRS]],".",Tabla1[[#This Row],[AREA]],".",Tabla1[[#This Row],[TIPO]]))</f>
        <v/>
      </c>
      <c r="C882" s="243" t="str">
        <f>IF(Tabla1[[#This Row],[Código_Actividad]]="","",'Formulario PPGR1'!#REF!)</f>
        <v/>
      </c>
      <c r="D882" s="243" t="str">
        <f>IF(Tabla1[[#This Row],[Código_Actividad]]="","",'Formulario PPGR1'!#REF!)</f>
        <v/>
      </c>
      <c r="E882" s="243" t="str">
        <f>IF(Tabla1[[#This Row],[Código_Actividad]]="","",'Formulario PPGR1'!#REF!)</f>
        <v/>
      </c>
      <c r="F882" s="243" t="str">
        <f>IF(Tabla1[[#This Row],[Código_Actividad]]="","",'Formulario PPGR1'!#REF!)</f>
        <v/>
      </c>
      <c r="G882" s="244"/>
      <c r="H882" s="245" t="str">
        <f>IFERROR(VLOOKUP(Tabla1[[#This Row],[Código_Actividad]],'Formulario PPGR2'!$C$9:$D$1048576,2,FALSE),"")</f>
        <v/>
      </c>
      <c r="I882" s="246" t="str">
        <f>IFERROR(VLOOKUP(Tabla1[[#This Row],[Código_Actividad]],Tabla2[[Código]:[Total de Acciones ]],15,FALSE),"")</f>
        <v/>
      </c>
      <c r="J882" s="198" t="s">
        <v>1910</v>
      </c>
      <c r="K882" s="198" t="s">
        <v>1902</v>
      </c>
      <c r="L882" s="198"/>
      <c r="M882" s="198" t="s">
        <v>1906</v>
      </c>
      <c r="N882" s="365">
        <v>0.16</v>
      </c>
      <c r="O882" s="199">
        <v>648</v>
      </c>
      <c r="P882" s="248">
        <f t="shared" si="16"/>
        <v>103.68</v>
      </c>
      <c r="Q882" s="249" t="s">
        <v>2114</v>
      </c>
      <c r="R882" s="247" t="s">
        <v>925</v>
      </c>
      <c r="S882" s="56"/>
      <c r="T882" s="56"/>
    </row>
    <row r="883" spans="2:20" x14ac:dyDescent="0.25">
      <c r="B883" s="243" t="str">
        <f>IF(Tabla1[[#This Row],[Código_Actividad]]="","",CONCATENATE(Tabla1[[#This Row],[POA]],".",Tabla1[[#This Row],[SRS]],".",Tabla1[[#This Row],[AREA]],".",Tabla1[[#This Row],[TIPO]]))</f>
        <v/>
      </c>
      <c r="C883" s="243" t="str">
        <f>IF(Tabla1[[#This Row],[Código_Actividad]]="","",'Formulario PPGR1'!#REF!)</f>
        <v/>
      </c>
      <c r="D883" s="243" t="str">
        <f>IF(Tabla1[[#This Row],[Código_Actividad]]="","",'Formulario PPGR1'!#REF!)</f>
        <v/>
      </c>
      <c r="E883" s="243" t="str">
        <f>IF(Tabla1[[#This Row],[Código_Actividad]]="","",'Formulario PPGR1'!#REF!)</f>
        <v/>
      </c>
      <c r="F883" s="243" t="str">
        <f>IF(Tabla1[[#This Row],[Código_Actividad]]="","",'Formulario PPGR1'!#REF!)</f>
        <v/>
      </c>
      <c r="G883" s="244"/>
      <c r="H883" s="250" t="str">
        <f>IFERROR(VLOOKUP(Tabla1[[#This Row],[Código_Actividad]],'Formulario PPGR2'!$C$9:$D$1048576,2,FALSE),"")</f>
        <v/>
      </c>
      <c r="I883" s="246" t="str">
        <f>IFERROR(VLOOKUP(Tabla1[[#This Row],[Código_Actividad]],Tabla2[[Código]:[Total de Acciones ]],15,FALSE),"")</f>
        <v/>
      </c>
      <c r="J883" s="198" t="s">
        <v>1916</v>
      </c>
      <c r="K883" s="198" t="s">
        <v>1902</v>
      </c>
      <c r="L883" s="198"/>
      <c r="M883" s="198" t="s">
        <v>1917</v>
      </c>
      <c r="N883" s="354">
        <v>0.3</v>
      </c>
      <c r="O883" s="199">
        <v>84</v>
      </c>
      <c r="P883" s="248">
        <f t="shared" si="16"/>
        <v>25.2</v>
      </c>
      <c r="Q883" s="249" t="s">
        <v>2117</v>
      </c>
      <c r="R883" s="247" t="s">
        <v>925</v>
      </c>
      <c r="S883" s="56"/>
      <c r="T883" s="56"/>
    </row>
    <row r="884" spans="2:20" x14ac:dyDescent="0.25">
      <c r="B884" s="243" t="str">
        <f>IF(Tabla1[[#This Row],[Código_Actividad]]="","",CONCATENATE(Tabla1[[#This Row],[POA]],".",Tabla1[[#This Row],[SRS]],".",Tabla1[[#This Row],[AREA]],".",Tabla1[[#This Row],[TIPO]]))</f>
        <v/>
      </c>
      <c r="C884" s="243" t="str">
        <f>IF(Tabla1[[#This Row],[Código_Actividad]]="","",'Formulario PPGR1'!#REF!)</f>
        <v/>
      </c>
      <c r="D884" s="243" t="str">
        <f>IF(Tabla1[[#This Row],[Código_Actividad]]="","",'Formulario PPGR1'!#REF!)</f>
        <v/>
      </c>
      <c r="E884" s="243" t="str">
        <f>IF(Tabla1[[#This Row],[Código_Actividad]]="","",'Formulario PPGR1'!#REF!)</f>
        <v/>
      </c>
      <c r="F884" s="243" t="str">
        <f>IF(Tabla1[[#This Row],[Código_Actividad]]="","",'Formulario PPGR1'!#REF!)</f>
        <v/>
      </c>
      <c r="G884" s="244"/>
      <c r="H884" s="245" t="str">
        <f>IFERROR(VLOOKUP(Tabla1[[#This Row],[Código_Actividad]],'Formulario PPGR2'!$C$9:$D$1048576,2,FALSE),"")</f>
        <v/>
      </c>
      <c r="I884" s="246" t="str">
        <f>IFERROR(VLOOKUP(Tabla1[[#This Row],[Código_Actividad]],Tabla2[[Código]:[Total de Acciones ]],15,FALSE),"")</f>
        <v/>
      </c>
      <c r="J884" s="198" t="s">
        <v>1996</v>
      </c>
      <c r="K884" s="198" t="s">
        <v>1902</v>
      </c>
      <c r="L884" s="198"/>
      <c r="M884" s="198" t="s">
        <v>592</v>
      </c>
      <c r="N884" s="244">
        <v>3</v>
      </c>
      <c r="O884" s="199">
        <v>7500</v>
      </c>
      <c r="P884" s="248">
        <f t="shared" si="16"/>
        <v>22500</v>
      </c>
      <c r="Q884" s="249" t="s">
        <v>2115</v>
      </c>
      <c r="R884" s="247" t="s">
        <v>925</v>
      </c>
      <c r="S884" s="56"/>
      <c r="T884" s="56"/>
    </row>
    <row r="885" spans="2:20" x14ac:dyDescent="0.25">
      <c r="B885" s="243" t="str">
        <f>IF(Tabla1[[#This Row],[Código_Actividad]]="","",CONCATENATE(Tabla1[[#This Row],[POA]],".",Tabla1[[#This Row],[SRS]],".",Tabla1[[#This Row],[AREA]],".",Tabla1[[#This Row],[TIPO]]))</f>
        <v/>
      </c>
      <c r="C885" s="243" t="str">
        <f>IF(Tabla1[[#This Row],[Código_Actividad]]="","",'Formulario PPGR1'!#REF!)</f>
        <v/>
      </c>
      <c r="D885" s="243" t="str">
        <f>IF(Tabla1[[#This Row],[Código_Actividad]]="","",'Formulario PPGR1'!#REF!)</f>
        <v/>
      </c>
      <c r="E885" s="243" t="str">
        <f>IF(Tabla1[[#This Row],[Código_Actividad]]="","",'Formulario PPGR1'!#REF!)</f>
        <v/>
      </c>
      <c r="F885" s="243" t="str">
        <f>IF(Tabla1[[#This Row],[Código_Actividad]]="","",'Formulario PPGR1'!#REF!)</f>
        <v/>
      </c>
      <c r="G885" s="244"/>
      <c r="H885" s="245" t="str">
        <f>IFERROR(VLOOKUP(Tabla1[[#This Row],[Código_Actividad]],'Formulario PPGR2'!$C$9:$D$1048576,2,FALSE),"")</f>
        <v/>
      </c>
      <c r="I885" s="246" t="str">
        <f>IFERROR(VLOOKUP(Tabla1[[#This Row],[Código_Actividad]],Tabla2[[Código]:[Total de Acciones ]],15,FALSE),"")</f>
        <v/>
      </c>
      <c r="J885" s="198"/>
      <c r="K885" s="198"/>
      <c r="L885" s="198"/>
      <c r="M885" s="198"/>
      <c r="N885" s="354"/>
      <c r="O885" s="199"/>
      <c r="P885" s="248">
        <f t="shared" si="16"/>
        <v>0</v>
      </c>
      <c r="Q885" s="249"/>
      <c r="R885" s="247"/>
      <c r="S885" s="56"/>
      <c r="T885" s="56"/>
    </row>
    <row r="886" spans="2:20" x14ac:dyDescent="0.25">
      <c r="B886" s="243" t="str">
        <f>IF(Tabla1[[#This Row],[Código_Actividad]]="","",CONCATENATE(Tabla1[[#This Row],[POA]],".",Tabla1[[#This Row],[SRS]],".",Tabla1[[#This Row],[AREA]],".",Tabla1[[#This Row],[TIPO]]))</f>
        <v/>
      </c>
      <c r="C886" s="243" t="str">
        <f>IF(Tabla1[[#This Row],[Código_Actividad]]="","",'Formulario PPGR1'!#REF!)</f>
        <v/>
      </c>
      <c r="D886" s="243" t="str">
        <f>IF(Tabla1[[#This Row],[Código_Actividad]]="","",'Formulario PPGR1'!#REF!)</f>
        <v/>
      </c>
      <c r="E886" s="243" t="str">
        <f>IF(Tabla1[[#This Row],[Código_Actividad]]="","",'Formulario PPGR1'!#REF!)</f>
        <v/>
      </c>
      <c r="F886" s="243" t="str">
        <f>IF(Tabla1[[#This Row],[Código_Actividad]]="","",'Formulario PPGR1'!#REF!)</f>
        <v/>
      </c>
      <c r="G886" s="244"/>
      <c r="H886" s="250" t="str">
        <f>IFERROR(VLOOKUP(Tabla1[[#This Row],[Código_Actividad]],'Formulario PPGR2'!$C$9:$D$1048576,2,FALSE),"")</f>
        <v/>
      </c>
      <c r="I886" s="246" t="str">
        <f>IFERROR(VLOOKUP(Tabla1[[#This Row],[Código_Actividad]],Tabla2[[Código]:[Total de Acciones ]],15,FALSE),"")</f>
        <v/>
      </c>
      <c r="J886" s="198"/>
      <c r="K886" s="198"/>
      <c r="L886" s="198"/>
      <c r="M886" s="198"/>
      <c r="N886" s="354"/>
      <c r="O886" s="199"/>
      <c r="P886" s="248">
        <f t="shared" si="16"/>
        <v>0</v>
      </c>
      <c r="Q886" s="249"/>
      <c r="R886" s="247"/>
      <c r="S886" s="56"/>
      <c r="T886" s="56"/>
    </row>
    <row r="887" spans="2:20" x14ac:dyDescent="0.25">
      <c r="B887" s="243" t="e">
        <f>IF(Tabla1[[#This Row],[Código_Actividad]]="","",CONCATENATE(Tabla1[[#This Row],[POA]],".",Tabla1[[#This Row],[SRS]],".",Tabla1[[#This Row],[AREA]],".",Tabla1[[#This Row],[TIPO]]))</f>
        <v>#REF!</v>
      </c>
      <c r="C887" s="243" t="e">
        <f>IF(Tabla1[[#This Row],[Código_Actividad]]="","",'Formulario PPGR1'!#REF!)</f>
        <v>#REF!</v>
      </c>
      <c r="D887" s="243" t="e">
        <f>IF(Tabla1[[#This Row],[Código_Actividad]]="","",'Formulario PPGR1'!#REF!)</f>
        <v>#REF!</v>
      </c>
      <c r="E887" s="243" t="e">
        <f>IF(Tabla1[[#This Row],[Código_Actividad]]="","",'Formulario PPGR1'!#REF!)</f>
        <v>#REF!</v>
      </c>
      <c r="F887" s="243" t="e">
        <f>IF(Tabla1[[#This Row],[Código_Actividad]]="","",'Formulario PPGR1'!#REF!)</f>
        <v>#REF!</v>
      </c>
      <c r="G887" s="244" t="s">
        <v>1542</v>
      </c>
      <c r="H887" s="245" t="str">
        <f>IFERROR(VLOOKUP(Tabla1[[#This Row],[Código_Actividad]],'Formulario PPGR2'!$C$9:$D$1048576,2,FALSE),"")</f>
        <v>Visita a los CPN para dar a conocer y entregar las Carteras de Servicios de los Hospitales de referencia.</v>
      </c>
      <c r="I887" s="246">
        <f>IFERROR(VLOOKUP(Tabla1[[#This Row],[Código_Actividad]],Tabla2[[Código]:[Total de Acciones ]],15,FALSE),"")</f>
        <v>1</v>
      </c>
      <c r="J887" s="198" t="s">
        <v>1894</v>
      </c>
      <c r="K887" s="198" t="s">
        <v>1902</v>
      </c>
      <c r="L887" s="198"/>
      <c r="M887" s="198" t="s">
        <v>1893</v>
      </c>
      <c r="N887" s="365">
        <v>0.16</v>
      </c>
      <c r="O887" s="199">
        <v>250</v>
      </c>
      <c r="P887" s="248">
        <f t="shared" si="16"/>
        <v>40</v>
      </c>
      <c r="Q887" s="249" t="s">
        <v>2114</v>
      </c>
      <c r="R887" s="247" t="s">
        <v>923</v>
      </c>
      <c r="S887" s="56"/>
      <c r="T887" s="56"/>
    </row>
    <row r="888" spans="2:20" x14ac:dyDescent="0.25">
      <c r="B888" s="243" t="str">
        <f>IF(Tabla1[[#This Row],[Código_Actividad]]="","",CONCATENATE(Tabla1[[#This Row],[POA]],".",Tabla1[[#This Row],[SRS]],".",Tabla1[[#This Row],[AREA]],".",Tabla1[[#This Row],[TIPO]]))</f>
        <v/>
      </c>
      <c r="C888" s="243" t="str">
        <f>IF(Tabla1[[#This Row],[Código_Actividad]]="","",'Formulario PPGR1'!#REF!)</f>
        <v/>
      </c>
      <c r="D888" s="243" t="str">
        <f>IF(Tabla1[[#This Row],[Código_Actividad]]="","",'Formulario PPGR1'!#REF!)</f>
        <v/>
      </c>
      <c r="E888" s="243" t="str">
        <f>IF(Tabla1[[#This Row],[Código_Actividad]]="","",'Formulario PPGR1'!#REF!)</f>
        <v/>
      </c>
      <c r="F888" s="243" t="str">
        <f>IF(Tabla1[[#This Row],[Código_Actividad]]="","",'Formulario PPGR1'!#REF!)</f>
        <v/>
      </c>
      <c r="G888" s="244"/>
      <c r="H888" s="245" t="str">
        <f>IFERROR(VLOOKUP(Tabla1[[#This Row],[Código_Actividad]],'Formulario PPGR2'!$C$9:$D$1048576,2,FALSE),"")</f>
        <v/>
      </c>
      <c r="I888" s="246" t="str">
        <f>IFERROR(VLOOKUP(Tabla1[[#This Row],[Código_Actividad]],Tabla2[[Código]:[Total de Acciones ]],15,FALSE),"")</f>
        <v/>
      </c>
      <c r="J888" s="198" t="s">
        <v>1910</v>
      </c>
      <c r="K888" s="198" t="s">
        <v>1902</v>
      </c>
      <c r="L888" s="198"/>
      <c r="M888" s="198" t="s">
        <v>1906</v>
      </c>
      <c r="N888" s="365">
        <v>0.16</v>
      </c>
      <c r="O888" s="199">
        <v>648</v>
      </c>
      <c r="P888" s="248">
        <f t="shared" si="16"/>
        <v>103.68</v>
      </c>
      <c r="Q888" s="249" t="s">
        <v>2114</v>
      </c>
      <c r="R888" s="247" t="s">
        <v>925</v>
      </c>
      <c r="S888" s="56"/>
      <c r="T888" s="56"/>
    </row>
    <row r="889" spans="2:20" x14ac:dyDescent="0.25">
      <c r="B889" s="243" t="str">
        <f>IF(Tabla1[[#This Row],[Código_Actividad]]="","",CONCATENATE(Tabla1[[#This Row],[POA]],".",Tabla1[[#This Row],[SRS]],".",Tabla1[[#This Row],[AREA]],".",Tabla1[[#This Row],[TIPO]]))</f>
        <v/>
      </c>
      <c r="C889" s="243" t="str">
        <f>IF(Tabla1[[#This Row],[Código_Actividad]]="","",'Formulario PPGR1'!#REF!)</f>
        <v/>
      </c>
      <c r="D889" s="243" t="str">
        <f>IF(Tabla1[[#This Row],[Código_Actividad]]="","",'Formulario PPGR1'!#REF!)</f>
        <v/>
      </c>
      <c r="E889" s="243" t="str">
        <f>IF(Tabla1[[#This Row],[Código_Actividad]]="","",'Formulario PPGR1'!#REF!)</f>
        <v/>
      </c>
      <c r="F889" s="243" t="str">
        <f>IF(Tabla1[[#This Row],[Código_Actividad]]="","",'Formulario PPGR1'!#REF!)</f>
        <v/>
      </c>
      <c r="G889" s="244"/>
      <c r="H889" s="250" t="str">
        <f>IFERROR(VLOOKUP(Tabla1[[#This Row],[Código_Actividad]],'Formulario PPGR2'!$C$9:$D$1048576,2,FALSE),"")</f>
        <v/>
      </c>
      <c r="I889" s="246" t="str">
        <f>IFERROR(VLOOKUP(Tabla1[[#This Row],[Código_Actividad]],Tabla2[[Código]:[Total de Acciones ]],15,FALSE),"")</f>
        <v/>
      </c>
      <c r="J889" s="198" t="s">
        <v>1916</v>
      </c>
      <c r="K889" s="198" t="s">
        <v>1902</v>
      </c>
      <c r="L889" s="198"/>
      <c r="M889" s="198" t="s">
        <v>1917</v>
      </c>
      <c r="N889" s="354">
        <v>0.3</v>
      </c>
      <c r="O889" s="199">
        <v>84</v>
      </c>
      <c r="P889" s="248">
        <f t="shared" si="16"/>
        <v>25.2</v>
      </c>
      <c r="Q889" s="249" t="s">
        <v>2117</v>
      </c>
      <c r="R889" s="247" t="s">
        <v>925</v>
      </c>
      <c r="S889" s="56"/>
      <c r="T889" s="56"/>
    </row>
    <row r="890" spans="2:20" x14ac:dyDescent="0.25">
      <c r="B890" s="243" t="str">
        <f>IF(Tabla1[[#This Row],[Código_Actividad]]="","",CONCATENATE(Tabla1[[#This Row],[POA]],".",Tabla1[[#This Row],[SRS]],".",Tabla1[[#This Row],[AREA]],".",Tabla1[[#This Row],[TIPO]]))</f>
        <v/>
      </c>
      <c r="C890" s="243" t="str">
        <f>IF(Tabla1[[#This Row],[Código_Actividad]]="","",'Formulario PPGR1'!#REF!)</f>
        <v/>
      </c>
      <c r="D890" s="243" t="str">
        <f>IF(Tabla1[[#This Row],[Código_Actividad]]="","",'Formulario PPGR1'!#REF!)</f>
        <v/>
      </c>
      <c r="E890" s="243" t="str">
        <f>IF(Tabla1[[#This Row],[Código_Actividad]]="","",'Formulario PPGR1'!#REF!)</f>
        <v/>
      </c>
      <c r="F890" s="243" t="str">
        <f>IF(Tabla1[[#This Row],[Código_Actividad]]="","",'Formulario PPGR1'!#REF!)</f>
        <v/>
      </c>
      <c r="G890" s="244"/>
      <c r="H890" s="245" t="str">
        <f>IFERROR(VLOOKUP(Tabla1[[#This Row],[Código_Actividad]],'Formulario PPGR2'!$C$9:$D$1048576,2,FALSE),"")</f>
        <v/>
      </c>
      <c r="I890" s="246" t="str">
        <f>IFERROR(VLOOKUP(Tabla1[[#This Row],[Código_Actividad]],Tabla2[[Código]:[Total de Acciones ]],15,FALSE),"")</f>
        <v/>
      </c>
      <c r="J890" s="198" t="s">
        <v>2109</v>
      </c>
      <c r="K890" s="198"/>
      <c r="L890" s="198"/>
      <c r="M890" s="198" t="s">
        <v>1915</v>
      </c>
      <c r="N890" s="244">
        <v>20</v>
      </c>
      <c r="O890" s="199">
        <v>230</v>
      </c>
      <c r="P890" s="248">
        <f t="shared" si="16"/>
        <v>4600</v>
      </c>
      <c r="Q890" s="249" t="s">
        <v>2116</v>
      </c>
      <c r="R890" s="247" t="s">
        <v>925</v>
      </c>
      <c r="S890" s="56"/>
      <c r="T890" s="56"/>
    </row>
    <row r="891" spans="2:20" x14ac:dyDescent="0.25">
      <c r="B891" s="243" t="str">
        <f>IF(Tabla1[[#This Row],[Código_Actividad]]="","",CONCATENATE(Tabla1[[#This Row],[POA]],".",Tabla1[[#This Row],[SRS]],".",Tabla1[[#This Row],[AREA]],".",Tabla1[[#This Row],[TIPO]]))</f>
        <v/>
      </c>
      <c r="C891" s="243" t="str">
        <f>IF(Tabla1[[#This Row],[Código_Actividad]]="","",'Formulario PPGR1'!#REF!)</f>
        <v/>
      </c>
      <c r="D891" s="243" t="str">
        <f>IF(Tabla1[[#This Row],[Código_Actividad]]="","",'Formulario PPGR1'!#REF!)</f>
        <v/>
      </c>
      <c r="E891" s="243" t="str">
        <f>IF(Tabla1[[#This Row],[Código_Actividad]]="","",'Formulario PPGR1'!#REF!)</f>
        <v/>
      </c>
      <c r="F891" s="243" t="str">
        <f>IF(Tabla1[[#This Row],[Código_Actividad]]="","",'Formulario PPGR1'!#REF!)</f>
        <v/>
      </c>
      <c r="G891" s="244"/>
      <c r="H891" s="245" t="str">
        <f>IFERROR(VLOOKUP(Tabla1[[#This Row],[Código_Actividad]],'Formulario PPGR2'!$C$9:$D$1048576,2,FALSE),"")</f>
        <v/>
      </c>
      <c r="I891" s="246" t="str">
        <f>IFERROR(VLOOKUP(Tabla1[[#This Row],[Código_Actividad]],Tabla2[[Código]:[Total de Acciones ]],15,FALSE),"")</f>
        <v/>
      </c>
      <c r="J891" s="198"/>
      <c r="K891" s="198"/>
      <c r="L891" s="198"/>
      <c r="M891" s="198"/>
      <c r="N891" s="354"/>
      <c r="O891" s="199"/>
      <c r="P891" s="248">
        <f t="shared" si="16"/>
        <v>0</v>
      </c>
      <c r="Q891" s="249"/>
      <c r="R891" s="247"/>
      <c r="S891" s="56"/>
      <c r="T891" s="56"/>
    </row>
    <row r="892" spans="2:20" x14ac:dyDescent="0.25">
      <c r="B892" s="243" t="str">
        <f>IF(Tabla1[[#This Row],[Código_Actividad]]="","",CONCATENATE(Tabla1[[#This Row],[POA]],".",Tabla1[[#This Row],[SRS]],".",Tabla1[[#This Row],[AREA]],".",Tabla1[[#This Row],[TIPO]]))</f>
        <v/>
      </c>
      <c r="C892" s="243" t="str">
        <f>IF(Tabla1[[#This Row],[Código_Actividad]]="","",'Formulario PPGR1'!#REF!)</f>
        <v/>
      </c>
      <c r="D892" s="243" t="str">
        <f>IF(Tabla1[[#This Row],[Código_Actividad]]="","",'Formulario PPGR1'!#REF!)</f>
        <v/>
      </c>
      <c r="E892" s="243" t="str">
        <f>IF(Tabla1[[#This Row],[Código_Actividad]]="","",'Formulario PPGR1'!#REF!)</f>
        <v/>
      </c>
      <c r="F892" s="243" t="str">
        <f>IF(Tabla1[[#This Row],[Código_Actividad]]="","",'Formulario PPGR1'!#REF!)</f>
        <v/>
      </c>
      <c r="G892" s="244"/>
      <c r="H892" s="250" t="str">
        <f>IFERROR(VLOOKUP(Tabla1[[#This Row],[Código_Actividad]],'Formulario PPGR2'!$C$9:$D$1048576,2,FALSE),"")</f>
        <v/>
      </c>
      <c r="I892" s="246" t="str">
        <f>IFERROR(VLOOKUP(Tabla1[[#This Row],[Código_Actividad]],Tabla2[[Código]:[Total de Acciones ]],15,FALSE),"")</f>
        <v/>
      </c>
      <c r="J892" s="198"/>
      <c r="K892" s="198"/>
      <c r="L892" s="198"/>
      <c r="M892" s="198"/>
      <c r="N892" s="354"/>
      <c r="O892" s="199"/>
      <c r="P892" s="248">
        <f t="shared" si="16"/>
        <v>0</v>
      </c>
      <c r="Q892" s="249"/>
      <c r="R892" s="247"/>
      <c r="S892" s="56"/>
      <c r="T892" s="56"/>
    </row>
    <row r="893" spans="2:20" x14ac:dyDescent="0.25">
      <c r="B893" s="243" t="e">
        <f>IF(Tabla1[[#This Row],[Código_Actividad]]="","",CONCATENATE(Tabla1[[#This Row],[POA]],".",Tabla1[[#This Row],[SRS]],".",Tabla1[[#This Row],[AREA]],".",Tabla1[[#This Row],[TIPO]]))</f>
        <v>#REF!</v>
      </c>
      <c r="C893" s="243" t="e">
        <f>IF(Tabla1[[#This Row],[Código_Actividad]]="","",'Formulario PPGR1'!#REF!)</f>
        <v>#REF!</v>
      </c>
      <c r="D893" s="243" t="e">
        <f>IF(Tabla1[[#This Row],[Código_Actividad]]="","",'Formulario PPGR1'!#REF!)</f>
        <v>#REF!</v>
      </c>
      <c r="E893" s="243" t="e">
        <f>IF(Tabla1[[#This Row],[Código_Actividad]]="","",'Formulario PPGR1'!#REF!)</f>
        <v>#REF!</v>
      </c>
      <c r="F893" s="243" t="e">
        <f>IF(Tabla1[[#This Row],[Código_Actividad]]="","",'Formulario PPGR1'!#REF!)</f>
        <v>#REF!</v>
      </c>
      <c r="G893" s="244" t="s">
        <v>1543</v>
      </c>
      <c r="H893" s="245" t="str">
        <f>IFERROR(VLOOKUP(Tabla1[[#This Row],[Código_Actividad]],'Formulario PPGR2'!$C$9:$D$1048576,2,FALSE),"")</f>
        <v>Mesas de trabajo para establecer la articulacion del Primer Nivel con el Nivel Especializado según Cartera de Servicios</v>
      </c>
      <c r="I893" s="246">
        <f>IFERROR(VLOOKUP(Tabla1[[#This Row],[Código_Actividad]],Tabla2[[Código]:[Total de Acciones ]],15,FALSE),"")</f>
        <v>6</v>
      </c>
      <c r="J893" s="198" t="s">
        <v>1894</v>
      </c>
      <c r="K893" s="198" t="s">
        <v>1902</v>
      </c>
      <c r="L893" s="198"/>
      <c r="M893" s="198" t="s">
        <v>1893</v>
      </c>
      <c r="N893" s="365">
        <v>0.24</v>
      </c>
      <c r="O893" s="199">
        <v>250</v>
      </c>
      <c r="P893" s="248">
        <f t="shared" si="16"/>
        <v>60</v>
      </c>
      <c r="Q893" s="249" t="s">
        <v>2114</v>
      </c>
      <c r="R893" s="247" t="s">
        <v>923</v>
      </c>
      <c r="S893" s="56"/>
      <c r="T893" s="56"/>
    </row>
    <row r="894" spans="2:20" x14ac:dyDescent="0.25">
      <c r="B894" s="243" t="str">
        <f>IF(Tabla1[[#This Row],[Código_Actividad]]="","",CONCATENATE(Tabla1[[#This Row],[POA]],".",Tabla1[[#This Row],[SRS]],".",Tabla1[[#This Row],[AREA]],".",Tabla1[[#This Row],[TIPO]]))</f>
        <v/>
      </c>
      <c r="C894" s="243" t="str">
        <f>IF(Tabla1[[#This Row],[Código_Actividad]]="","",'Formulario PPGR1'!#REF!)</f>
        <v/>
      </c>
      <c r="D894" s="243" t="str">
        <f>IF(Tabla1[[#This Row],[Código_Actividad]]="","",'Formulario PPGR1'!#REF!)</f>
        <v/>
      </c>
      <c r="E894" s="243" t="str">
        <f>IF(Tabla1[[#This Row],[Código_Actividad]]="","",'Formulario PPGR1'!#REF!)</f>
        <v/>
      </c>
      <c r="F894" s="243" t="str">
        <f>IF(Tabla1[[#This Row],[Código_Actividad]]="","",'Formulario PPGR1'!#REF!)</f>
        <v/>
      </c>
      <c r="G894" s="244"/>
      <c r="H894" s="245" t="str">
        <f>IFERROR(VLOOKUP(Tabla1[[#This Row],[Código_Actividad]],'Formulario PPGR2'!$C$9:$D$1048576,2,FALSE),"")</f>
        <v/>
      </c>
      <c r="I894" s="246" t="str">
        <f>IFERROR(VLOOKUP(Tabla1[[#This Row],[Código_Actividad]],Tabla2[[Código]:[Total de Acciones ]],15,FALSE),"")</f>
        <v/>
      </c>
      <c r="J894" s="198" t="s">
        <v>1910</v>
      </c>
      <c r="K894" s="198" t="s">
        <v>1902</v>
      </c>
      <c r="L894" s="198"/>
      <c r="M894" s="198" t="s">
        <v>1906</v>
      </c>
      <c r="N894" s="365">
        <v>0.24</v>
      </c>
      <c r="O894" s="199">
        <v>648</v>
      </c>
      <c r="P894" s="248">
        <f t="shared" si="16"/>
        <v>155.51999999999998</v>
      </c>
      <c r="Q894" s="249" t="s">
        <v>2114</v>
      </c>
      <c r="R894" s="247" t="s">
        <v>925</v>
      </c>
      <c r="S894" s="56"/>
      <c r="T894" s="56"/>
    </row>
    <row r="895" spans="2:20" x14ac:dyDescent="0.25">
      <c r="B895" s="243" t="str">
        <f>IF(Tabla1[[#This Row],[Código_Actividad]]="","",CONCATENATE(Tabla1[[#This Row],[POA]],".",Tabla1[[#This Row],[SRS]],".",Tabla1[[#This Row],[AREA]],".",Tabla1[[#This Row],[TIPO]]))</f>
        <v/>
      </c>
      <c r="C895" s="243" t="str">
        <f>IF(Tabla1[[#This Row],[Código_Actividad]]="","",'Formulario PPGR1'!#REF!)</f>
        <v/>
      </c>
      <c r="D895" s="243" t="str">
        <f>IF(Tabla1[[#This Row],[Código_Actividad]]="","",'Formulario PPGR1'!#REF!)</f>
        <v/>
      </c>
      <c r="E895" s="243" t="str">
        <f>IF(Tabla1[[#This Row],[Código_Actividad]]="","",'Formulario PPGR1'!#REF!)</f>
        <v/>
      </c>
      <c r="F895" s="243" t="str">
        <f>IF(Tabla1[[#This Row],[Código_Actividad]]="","",'Formulario PPGR1'!#REF!)</f>
        <v/>
      </c>
      <c r="G895" s="244"/>
      <c r="H895" s="250" t="str">
        <f>IFERROR(VLOOKUP(Tabla1[[#This Row],[Código_Actividad]],'Formulario PPGR2'!$C$9:$D$1048576,2,FALSE),"")</f>
        <v/>
      </c>
      <c r="I895" s="246" t="str">
        <f>IFERROR(VLOOKUP(Tabla1[[#This Row],[Código_Actividad]],Tabla2[[Código]:[Total de Acciones ]],15,FALSE),"")</f>
        <v/>
      </c>
      <c r="J895" s="198" t="s">
        <v>1916</v>
      </c>
      <c r="K895" s="198" t="s">
        <v>1902</v>
      </c>
      <c r="L895" s="198"/>
      <c r="M895" s="198" t="s">
        <v>1917</v>
      </c>
      <c r="N895" s="354">
        <v>0.6</v>
      </c>
      <c r="O895" s="199">
        <v>84</v>
      </c>
      <c r="P895" s="248">
        <f t="shared" si="16"/>
        <v>50.4</v>
      </c>
      <c r="Q895" s="249" t="s">
        <v>2117</v>
      </c>
      <c r="R895" s="247" t="s">
        <v>925</v>
      </c>
      <c r="S895" s="56"/>
      <c r="T895" s="56"/>
    </row>
    <row r="896" spans="2:20" x14ac:dyDescent="0.25">
      <c r="B896" s="243" t="str">
        <f>IF(Tabla1[[#This Row],[Código_Actividad]]="","",CONCATENATE(Tabla1[[#This Row],[POA]],".",Tabla1[[#This Row],[SRS]],".",Tabla1[[#This Row],[AREA]],".",Tabla1[[#This Row],[TIPO]]))</f>
        <v/>
      </c>
      <c r="C896" s="243" t="str">
        <f>IF(Tabla1[[#This Row],[Código_Actividad]]="","",'Formulario PPGR1'!#REF!)</f>
        <v/>
      </c>
      <c r="D896" s="243" t="str">
        <f>IF(Tabla1[[#This Row],[Código_Actividad]]="","",'Formulario PPGR1'!#REF!)</f>
        <v/>
      </c>
      <c r="E896" s="243" t="str">
        <f>IF(Tabla1[[#This Row],[Código_Actividad]]="","",'Formulario PPGR1'!#REF!)</f>
        <v/>
      </c>
      <c r="F896" s="243" t="str">
        <f>IF(Tabla1[[#This Row],[Código_Actividad]]="","",'Formulario PPGR1'!#REF!)</f>
        <v/>
      </c>
      <c r="G896" s="244"/>
      <c r="H896" s="245" t="str">
        <f>IFERROR(VLOOKUP(Tabla1[[#This Row],[Código_Actividad]],'Formulario PPGR2'!$C$9:$D$1048576,2,FALSE),"")</f>
        <v/>
      </c>
      <c r="I896" s="246" t="str">
        <f>IFERROR(VLOOKUP(Tabla1[[#This Row],[Código_Actividad]],Tabla2[[Código]:[Total de Acciones ]],15,FALSE),"")</f>
        <v/>
      </c>
      <c r="J896" s="198" t="s">
        <v>1996</v>
      </c>
      <c r="K896" s="198" t="s">
        <v>1902</v>
      </c>
      <c r="L896" s="198"/>
      <c r="M896" s="198" t="s">
        <v>592</v>
      </c>
      <c r="N896" s="354">
        <v>6</v>
      </c>
      <c r="O896" s="199">
        <v>7500</v>
      </c>
      <c r="P896" s="248">
        <f t="shared" si="16"/>
        <v>45000</v>
      </c>
      <c r="Q896" s="249" t="s">
        <v>2115</v>
      </c>
      <c r="R896" s="247" t="s">
        <v>925</v>
      </c>
      <c r="S896" s="56"/>
      <c r="T896" s="56"/>
    </row>
    <row r="897" spans="2:20" x14ac:dyDescent="0.25">
      <c r="B897" s="243" t="str">
        <f>IF(Tabla1[[#This Row],[Código_Actividad]]="","",CONCATENATE(Tabla1[[#This Row],[POA]],".",Tabla1[[#This Row],[SRS]],".",Tabla1[[#This Row],[AREA]],".",Tabla1[[#This Row],[TIPO]]))</f>
        <v/>
      </c>
      <c r="C897" s="243" t="str">
        <f>IF(Tabla1[[#This Row],[Código_Actividad]]="","",'Formulario PPGR1'!#REF!)</f>
        <v/>
      </c>
      <c r="D897" s="243" t="str">
        <f>IF(Tabla1[[#This Row],[Código_Actividad]]="","",'Formulario PPGR1'!#REF!)</f>
        <v/>
      </c>
      <c r="E897" s="243" t="str">
        <f>IF(Tabla1[[#This Row],[Código_Actividad]]="","",'Formulario PPGR1'!#REF!)</f>
        <v/>
      </c>
      <c r="F897" s="243" t="str">
        <f>IF(Tabla1[[#This Row],[Código_Actividad]]="","",'Formulario PPGR1'!#REF!)</f>
        <v/>
      </c>
      <c r="G897" s="244"/>
      <c r="H897" s="245" t="str">
        <f>IFERROR(VLOOKUP(Tabla1[[#This Row],[Código_Actividad]],'Formulario PPGR2'!$C$9:$D$1048576,2,FALSE),"")</f>
        <v/>
      </c>
      <c r="I897" s="246" t="str">
        <f>IFERROR(VLOOKUP(Tabla1[[#This Row],[Código_Actividad]],Tabla2[[Código]:[Total de Acciones ]],15,FALSE),"")</f>
        <v/>
      </c>
      <c r="J897" s="198"/>
      <c r="K897" s="198"/>
      <c r="L897" s="198"/>
      <c r="M897" s="198"/>
      <c r="N897" s="354"/>
      <c r="O897" s="199"/>
      <c r="P897" s="248">
        <f t="shared" si="16"/>
        <v>0</v>
      </c>
      <c r="Q897" s="249"/>
      <c r="R897" s="247"/>
      <c r="S897" s="56"/>
      <c r="T897" s="56"/>
    </row>
    <row r="898" spans="2:20" x14ac:dyDescent="0.25">
      <c r="B898" s="243" t="str">
        <f>IF(Tabla1[[#This Row],[Código_Actividad]]="","",CONCATENATE(Tabla1[[#This Row],[POA]],".",Tabla1[[#This Row],[SRS]],".",Tabla1[[#This Row],[AREA]],".",Tabla1[[#This Row],[TIPO]]))</f>
        <v/>
      </c>
      <c r="C898" s="243" t="str">
        <f>IF(Tabla1[[#This Row],[Código_Actividad]]="","",'Formulario PPGR1'!#REF!)</f>
        <v/>
      </c>
      <c r="D898" s="243" t="str">
        <f>IF(Tabla1[[#This Row],[Código_Actividad]]="","",'Formulario PPGR1'!#REF!)</f>
        <v/>
      </c>
      <c r="E898" s="243" t="str">
        <f>IF(Tabla1[[#This Row],[Código_Actividad]]="","",'Formulario PPGR1'!#REF!)</f>
        <v/>
      </c>
      <c r="F898" s="243" t="str">
        <f>IF(Tabla1[[#This Row],[Código_Actividad]]="","",'Formulario PPGR1'!#REF!)</f>
        <v/>
      </c>
      <c r="G898" s="244"/>
      <c r="H898" s="250" t="str">
        <f>IFERROR(VLOOKUP(Tabla1[[#This Row],[Código_Actividad]],'Formulario PPGR2'!$C$9:$D$1048576,2,FALSE),"")</f>
        <v/>
      </c>
      <c r="I898" s="246" t="str">
        <f>IFERROR(VLOOKUP(Tabla1[[#This Row],[Código_Actividad]],Tabla2[[Código]:[Total de Acciones ]],15,FALSE),"")</f>
        <v/>
      </c>
      <c r="J898" s="198"/>
      <c r="K898" s="198"/>
      <c r="L898" s="198"/>
      <c r="M898" s="198"/>
      <c r="N898" s="354"/>
      <c r="O898" s="199"/>
      <c r="P898" s="248">
        <f t="shared" si="16"/>
        <v>0</v>
      </c>
      <c r="Q898" s="249"/>
      <c r="R898" s="247"/>
      <c r="S898" s="56"/>
      <c r="T898" s="56"/>
    </row>
    <row r="899" spans="2:20" x14ac:dyDescent="0.25">
      <c r="B899" s="243" t="e">
        <f>IF(Tabla1[[#This Row],[Código_Actividad]]="","",CONCATENATE(Tabla1[[#This Row],[POA]],".",Tabla1[[#This Row],[SRS]],".",Tabla1[[#This Row],[AREA]],".",Tabla1[[#This Row],[TIPO]]))</f>
        <v>#REF!</v>
      </c>
      <c r="C899" s="243" t="e">
        <f>IF(Tabla1[[#This Row],[Código_Actividad]]="","",'Formulario PPGR1'!#REF!)</f>
        <v>#REF!</v>
      </c>
      <c r="D899" s="243" t="e">
        <f>IF(Tabla1[[#This Row],[Código_Actividad]]="","",'Formulario PPGR1'!#REF!)</f>
        <v>#REF!</v>
      </c>
      <c r="E899" s="243" t="e">
        <f>IF(Tabla1[[#This Row],[Código_Actividad]]="","",'Formulario PPGR1'!#REF!)</f>
        <v>#REF!</v>
      </c>
      <c r="F899" s="243" t="e">
        <f>IF(Tabla1[[#This Row],[Código_Actividad]]="","",'Formulario PPGR1'!#REF!)</f>
        <v>#REF!</v>
      </c>
      <c r="G899" s="244" t="s">
        <v>1544</v>
      </c>
      <c r="H899" s="250" t="str">
        <f>IFERROR(VLOOKUP(Tabla1[[#This Row],[Código_Actividad]],'Formulario PPGR2'!$C$9:$D$1048576,2,FALSE),"")</f>
        <v>Supervision a los EESS para dar seguimiento a las referencia y contrareferencia</v>
      </c>
      <c r="I899" s="246">
        <f>IFERROR(VLOOKUP(Tabla1[[#This Row],[Código_Actividad]],Tabla2[[Código]:[Total de Acciones ]],15,FALSE),"")</f>
        <v>3</v>
      </c>
      <c r="J899" s="198" t="s">
        <v>1894</v>
      </c>
      <c r="K899" s="198" t="s">
        <v>1902</v>
      </c>
      <c r="L899" s="198"/>
      <c r="M899" s="198" t="s">
        <v>1893</v>
      </c>
      <c r="N899" s="365">
        <v>0.16</v>
      </c>
      <c r="O899" s="199">
        <v>250</v>
      </c>
      <c r="P899" s="248">
        <f t="shared" si="16"/>
        <v>40</v>
      </c>
      <c r="Q899" s="249" t="s">
        <v>2114</v>
      </c>
      <c r="R899" s="247" t="s">
        <v>923</v>
      </c>
      <c r="S899" s="56"/>
      <c r="T899" s="56"/>
    </row>
    <row r="900" spans="2:20" x14ac:dyDescent="0.25">
      <c r="B900" s="243" t="str">
        <f>IF(Tabla1[[#This Row],[Código_Actividad]]="","",CONCATENATE(Tabla1[[#This Row],[POA]],".",Tabla1[[#This Row],[SRS]],".",Tabla1[[#This Row],[AREA]],".",Tabla1[[#This Row],[TIPO]]))</f>
        <v/>
      </c>
      <c r="C900" s="243" t="str">
        <f>IF(Tabla1[[#This Row],[Código_Actividad]]="","",'Formulario PPGR1'!#REF!)</f>
        <v/>
      </c>
      <c r="D900" s="243" t="str">
        <f>IF(Tabla1[[#This Row],[Código_Actividad]]="","",'Formulario PPGR1'!#REF!)</f>
        <v/>
      </c>
      <c r="E900" s="243" t="str">
        <f>IF(Tabla1[[#This Row],[Código_Actividad]]="","",'Formulario PPGR1'!#REF!)</f>
        <v/>
      </c>
      <c r="F900" s="243" t="str">
        <f>IF(Tabla1[[#This Row],[Código_Actividad]]="","",'Formulario PPGR1'!#REF!)</f>
        <v/>
      </c>
      <c r="G900" s="244"/>
      <c r="H900" s="245" t="str">
        <f>IFERROR(VLOOKUP(Tabla1[[#This Row],[Código_Actividad]],'Formulario PPGR2'!$C$9:$D$1048576,2,FALSE),"")</f>
        <v/>
      </c>
      <c r="I900" s="246" t="str">
        <f>IFERROR(VLOOKUP(Tabla1[[#This Row],[Código_Actividad]],Tabla2[[Código]:[Total de Acciones ]],15,FALSE),"")</f>
        <v/>
      </c>
      <c r="J900" s="198" t="s">
        <v>1910</v>
      </c>
      <c r="K900" s="198" t="s">
        <v>1902</v>
      </c>
      <c r="L900" s="198"/>
      <c r="M900" s="198" t="s">
        <v>1906</v>
      </c>
      <c r="N900" s="365">
        <v>0.16</v>
      </c>
      <c r="O900" s="199">
        <v>648</v>
      </c>
      <c r="P900" s="248">
        <f t="shared" si="16"/>
        <v>103.68</v>
      </c>
      <c r="Q900" s="249" t="s">
        <v>2114</v>
      </c>
      <c r="R900" s="247" t="s">
        <v>925</v>
      </c>
      <c r="S900" s="56"/>
      <c r="T900" s="56"/>
    </row>
    <row r="901" spans="2:20" x14ac:dyDescent="0.25">
      <c r="B901" s="243" t="str">
        <f>IF(Tabla1[[#This Row],[Código_Actividad]]="","",CONCATENATE(Tabla1[[#This Row],[POA]],".",Tabla1[[#This Row],[SRS]],".",Tabla1[[#This Row],[AREA]],".",Tabla1[[#This Row],[TIPO]]))</f>
        <v/>
      </c>
      <c r="C901" s="243" t="str">
        <f>IF(Tabla1[[#This Row],[Código_Actividad]]="","",'Formulario PPGR1'!#REF!)</f>
        <v/>
      </c>
      <c r="D901" s="243" t="str">
        <f>IF(Tabla1[[#This Row],[Código_Actividad]]="","",'Formulario PPGR1'!#REF!)</f>
        <v/>
      </c>
      <c r="E901" s="243" t="str">
        <f>IF(Tabla1[[#This Row],[Código_Actividad]]="","",'Formulario PPGR1'!#REF!)</f>
        <v/>
      </c>
      <c r="F901" s="243" t="str">
        <f>IF(Tabla1[[#This Row],[Código_Actividad]]="","",'Formulario PPGR1'!#REF!)</f>
        <v/>
      </c>
      <c r="G901" s="244"/>
      <c r="H901" s="245"/>
      <c r="I901" s="246" t="str">
        <f>IFERROR(VLOOKUP(Tabla1[[#This Row],[Código_Actividad]],Tabla2[[Código]:[Total de Acciones ]],15,FALSE),"")</f>
        <v/>
      </c>
      <c r="J901" s="198" t="s">
        <v>1916</v>
      </c>
      <c r="K901" s="198" t="s">
        <v>1902</v>
      </c>
      <c r="L901" s="198"/>
      <c r="M901" s="198" t="s">
        <v>1917</v>
      </c>
      <c r="N901" s="354">
        <v>0.3</v>
      </c>
      <c r="O901" s="199">
        <v>84</v>
      </c>
      <c r="P901" s="248">
        <f t="shared" si="16"/>
        <v>25.2</v>
      </c>
      <c r="Q901" s="249" t="s">
        <v>2117</v>
      </c>
      <c r="R901" s="247" t="s">
        <v>925</v>
      </c>
      <c r="S901" s="56"/>
      <c r="T901" s="56"/>
    </row>
    <row r="902" spans="2:20" x14ac:dyDescent="0.25">
      <c r="B902" s="243" t="str">
        <f>IF(Tabla1[[#This Row],[Código_Actividad]]="","",CONCATENATE(Tabla1[[#This Row],[POA]],".",Tabla1[[#This Row],[SRS]],".",Tabla1[[#This Row],[AREA]],".",Tabla1[[#This Row],[TIPO]]))</f>
        <v/>
      </c>
      <c r="C902" s="243" t="str">
        <f>IF(Tabla1[[#This Row],[Código_Actividad]]="","",'Formulario PPGR1'!#REF!)</f>
        <v/>
      </c>
      <c r="D902" s="243" t="str">
        <f>IF(Tabla1[[#This Row],[Código_Actividad]]="","",'Formulario PPGR1'!#REF!)</f>
        <v/>
      </c>
      <c r="E902" s="243" t="str">
        <f>IF(Tabla1[[#This Row],[Código_Actividad]]="","",'Formulario PPGR1'!#REF!)</f>
        <v/>
      </c>
      <c r="F902" s="243" t="str">
        <f>IF(Tabla1[[#This Row],[Código_Actividad]]="","",'Formulario PPGR1'!#REF!)</f>
        <v/>
      </c>
      <c r="G902" s="244"/>
      <c r="H902" s="250" t="str">
        <f>IFERROR(VLOOKUP(Tabla1[[#This Row],[Código_Actividad]],'Formulario PPGR2'!$C$9:$D$1048576,2,FALSE),"")</f>
        <v/>
      </c>
      <c r="I902" s="246" t="str">
        <f>IFERROR(VLOOKUP(Tabla1[[#This Row],[Código_Actividad]],Tabla2[[Código]:[Total de Acciones ]],15,FALSE),"")</f>
        <v/>
      </c>
      <c r="J902" s="198" t="s">
        <v>2109</v>
      </c>
      <c r="K902" s="198"/>
      <c r="L902" s="198"/>
      <c r="M902" s="198" t="s">
        <v>1915</v>
      </c>
      <c r="N902" s="354">
        <v>20</v>
      </c>
      <c r="O902" s="199">
        <v>230</v>
      </c>
      <c r="P902" s="248">
        <f t="shared" si="16"/>
        <v>4600</v>
      </c>
      <c r="Q902" s="249" t="s">
        <v>2116</v>
      </c>
      <c r="R902" s="247" t="s">
        <v>925</v>
      </c>
      <c r="S902" s="56"/>
      <c r="T902" s="56"/>
    </row>
    <row r="903" spans="2:20" x14ac:dyDescent="0.25">
      <c r="B903" s="243" t="str">
        <f>IF(Tabla1[[#This Row],[Código_Actividad]]="","",CONCATENATE(Tabla1[[#This Row],[POA]],".",Tabla1[[#This Row],[SRS]],".",Tabla1[[#This Row],[AREA]],".",Tabla1[[#This Row],[TIPO]]))</f>
        <v/>
      </c>
      <c r="C903" s="243" t="str">
        <f>IF(Tabla1[[#This Row],[Código_Actividad]]="","",'Formulario PPGR1'!#REF!)</f>
        <v/>
      </c>
      <c r="D903" s="243" t="str">
        <f>IF(Tabla1[[#This Row],[Código_Actividad]]="","",'Formulario PPGR1'!#REF!)</f>
        <v/>
      </c>
      <c r="E903" s="243" t="str">
        <f>IF(Tabla1[[#This Row],[Código_Actividad]]="","",'Formulario PPGR1'!#REF!)</f>
        <v/>
      </c>
      <c r="F903" s="243" t="str">
        <f>IF(Tabla1[[#This Row],[Código_Actividad]]="","",'Formulario PPGR1'!#REF!)</f>
        <v/>
      </c>
      <c r="G903" s="244"/>
      <c r="H903" s="245" t="str">
        <f>IFERROR(VLOOKUP(Tabla1[[#This Row],[Código_Actividad]],'Formulario PPGR2'!$C$9:$D$1048576,2,FALSE),"")</f>
        <v/>
      </c>
      <c r="I903" s="246" t="str">
        <f>IFERROR(VLOOKUP(Tabla1[[#This Row],[Código_Actividad]],Tabla2[[Código]:[Total de Acciones ]],15,FALSE),"")</f>
        <v/>
      </c>
      <c r="J903" s="198"/>
      <c r="K903" s="198"/>
      <c r="L903" s="198"/>
      <c r="M903" s="198"/>
      <c r="N903" s="354"/>
      <c r="O903" s="199"/>
      <c r="P903" s="248">
        <f t="shared" si="16"/>
        <v>0</v>
      </c>
      <c r="Q903" s="249"/>
      <c r="R903" s="247"/>
      <c r="S903" s="56"/>
      <c r="T903" s="56"/>
    </row>
    <row r="904" spans="2:20" x14ac:dyDescent="0.25">
      <c r="B904" s="243" t="e">
        <f>IF(Tabla1[[#This Row],[Código_Actividad]]="","",CONCATENATE(Tabla1[[#This Row],[POA]],".",Tabla1[[#This Row],[SRS]],".",Tabla1[[#This Row],[AREA]],".",Tabla1[[#This Row],[TIPO]]))</f>
        <v>#REF!</v>
      </c>
      <c r="C904" s="243" t="e">
        <f>IF(Tabla1[[#This Row],[Código_Actividad]]="","",'Formulario PPGR1'!#REF!)</f>
        <v>#REF!</v>
      </c>
      <c r="D904" s="243" t="e">
        <f>IF(Tabla1[[#This Row],[Código_Actividad]]="","",'Formulario PPGR1'!#REF!)</f>
        <v>#REF!</v>
      </c>
      <c r="E904" s="243" t="e">
        <f>IF(Tabla1[[#This Row],[Código_Actividad]]="","",'Formulario PPGR1'!#REF!)</f>
        <v>#REF!</v>
      </c>
      <c r="F904" s="243" t="e">
        <f>IF(Tabla1[[#This Row],[Código_Actividad]]="","",'Formulario PPGR1'!#REF!)</f>
        <v>#REF!</v>
      </c>
      <c r="G904" s="244" t="s">
        <v>1545</v>
      </c>
      <c r="H904" s="245" t="str">
        <f>IFERROR(VLOOKUP(Tabla1[[#This Row],[Código_Actividad]],'Formulario PPGR2'!$C$9:$D$1048576,2,FALSE),"")</f>
        <v>Seguimiento al proceso de referencia y contrareferencia de la Red</v>
      </c>
      <c r="I904" s="246">
        <f>IFERROR(VLOOKUP(Tabla1[[#This Row],[Código_Actividad]],Tabla2[[Código]:[Total de Acciones ]],15,FALSE),"")</f>
        <v>4</v>
      </c>
      <c r="J904" s="198" t="s">
        <v>1894</v>
      </c>
      <c r="K904" s="198" t="s">
        <v>1902</v>
      </c>
      <c r="L904" s="198"/>
      <c r="M904" s="198" t="s">
        <v>1893</v>
      </c>
      <c r="N904" s="365">
        <v>0.16</v>
      </c>
      <c r="O904" s="199">
        <v>250</v>
      </c>
      <c r="P904" s="248">
        <f t="shared" si="16"/>
        <v>40</v>
      </c>
      <c r="Q904" s="249" t="s">
        <v>2114</v>
      </c>
      <c r="R904" s="247" t="s">
        <v>923</v>
      </c>
      <c r="S904" s="56"/>
      <c r="T904" s="56"/>
    </row>
    <row r="905" spans="2:20" x14ac:dyDescent="0.25">
      <c r="B905" s="243" t="str">
        <f>IF(Tabla1[[#This Row],[Código_Actividad]]="","",CONCATENATE(Tabla1[[#This Row],[POA]],".",Tabla1[[#This Row],[SRS]],".",Tabla1[[#This Row],[AREA]],".",Tabla1[[#This Row],[TIPO]]))</f>
        <v/>
      </c>
      <c r="C905" s="243" t="str">
        <f>IF(Tabla1[[#This Row],[Código_Actividad]]="","",'Formulario PPGR1'!#REF!)</f>
        <v/>
      </c>
      <c r="D905" s="243" t="str">
        <f>IF(Tabla1[[#This Row],[Código_Actividad]]="","",'Formulario PPGR1'!#REF!)</f>
        <v/>
      </c>
      <c r="E905" s="243" t="str">
        <f>IF(Tabla1[[#This Row],[Código_Actividad]]="","",'Formulario PPGR1'!#REF!)</f>
        <v/>
      </c>
      <c r="F905" s="243" t="str">
        <f>IF(Tabla1[[#This Row],[Código_Actividad]]="","",'Formulario PPGR1'!#REF!)</f>
        <v/>
      </c>
      <c r="G905" s="244"/>
      <c r="H905" s="250" t="str">
        <f>IFERROR(VLOOKUP(Tabla1[[#This Row],[Código_Actividad]],'Formulario PPGR2'!$C$9:$D$1048576,2,FALSE),"")</f>
        <v/>
      </c>
      <c r="I905" s="246" t="str">
        <f>IFERROR(VLOOKUP(Tabla1[[#This Row],[Código_Actividad]],Tabla2[[Código]:[Total de Acciones ]],15,FALSE),"")</f>
        <v/>
      </c>
      <c r="J905" s="198" t="s">
        <v>1910</v>
      </c>
      <c r="K905" s="198" t="s">
        <v>1902</v>
      </c>
      <c r="L905" s="198"/>
      <c r="M905" s="198" t="s">
        <v>1906</v>
      </c>
      <c r="N905" s="365">
        <v>0.16</v>
      </c>
      <c r="O905" s="199">
        <v>648</v>
      </c>
      <c r="P905" s="248">
        <f t="shared" si="16"/>
        <v>103.68</v>
      </c>
      <c r="Q905" s="249" t="s">
        <v>2114</v>
      </c>
      <c r="R905" s="247" t="s">
        <v>925</v>
      </c>
      <c r="S905" s="56"/>
      <c r="T905" s="56"/>
    </row>
    <row r="906" spans="2:20" x14ac:dyDescent="0.25">
      <c r="B906" s="243" t="str">
        <f>IF(Tabla1[[#This Row],[Código_Actividad]]="","",CONCATENATE(Tabla1[[#This Row],[POA]],".",Tabla1[[#This Row],[SRS]],".",Tabla1[[#This Row],[AREA]],".",Tabla1[[#This Row],[TIPO]]))</f>
        <v/>
      </c>
      <c r="C906" s="243" t="str">
        <f>IF(Tabla1[[#This Row],[Código_Actividad]]="","",'Formulario PPGR1'!#REF!)</f>
        <v/>
      </c>
      <c r="D906" s="243" t="str">
        <f>IF(Tabla1[[#This Row],[Código_Actividad]]="","",'Formulario PPGR1'!#REF!)</f>
        <v/>
      </c>
      <c r="E906" s="243" t="str">
        <f>IF(Tabla1[[#This Row],[Código_Actividad]]="","",'Formulario PPGR1'!#REF!)</f>
        <v/>
      </c>
      <c r="F906" s="243" t="str">
        <f>IF(Tabla1[[#This Row],[Código_Actividad]]="","",'Formulario PPGR1'!#REF!)</f>
        <v/>
      </c>
      <c r="G906" s="244"/>
      <c r="H906" s="245" t="str">
        <f>IFERROR(VLOOKUP(Tabla1[[#This Row],[Código_Actividad]],'Formulario PPGR2'!$C$9:$D$1048576,2,FALSE),"")</f>
        <v/>
      </c>
      <c r="I906" s="246" t="str">
        <f>IFERROR(VLOOKUP(Tabla1[[#This Row],[Código_Actividad]],Tabla2[[Código]:[Total de Acciones ]],15,FALSE),"")</f>
        <v/>
      </c>
      <c r="J906" s="198"/>
      <c r="K906" s="198"/>
      <c r="L906" s="198"/>
      <c r="M906" s="198"/>
      <c r="N906" s="354"/>
      <c r="O906" s="199"/>
      <c r="P906" s="248">
        <f t="shared" ref="P906:P969" si="17">+N906*O906</f>
        <v>0</v>
      </c>
      <c r="Q906" s="249"/>
      <c r="R906" s="247"/>
      <c r="S906" s="56"/>
      <c r="T906" s="56"/>
    </row>
    <row r="907" spans="2:20" x14ac:dyDescent="0.25">
      <c r="B907" s="243" t="e">
        <f>IF(Tabla1[[#This Row],[Código_Actividad]]="","",CONCATENATE(Tabla1[[#This Row],[POA]],".",Tabla1[[#This Row],[SRS]],".",Tabla1[[#This Row],[AREA]],".",Tabla1[[#This Row],[TIPO]]))</f>
        <v>#REF!</v>
      </c>
      <c r="C907" s="243" t="e">
        <f>IF(Tabla1[[#This Row],[Código_Actividad]]="","",'Formulario PPGR1'!#REF!)</f>
        <v>#REF!</v>
      </c>
      <c r="D907" s="243" t="e">
        <f>IF(Tabla1[[#This Row],[Código_Actividad]]="","",'Formulario PPGR1'!#REF!)</f>
        <v>#REF!</v>
      </c>
      <c r="E907" s="243" t="e">
        <f>IF(Tabla1[[#This Row],[Código_Actividad]]="","",'Formulario PPGR1'!#REF!)</f>
        <v>#REF!</v>
      </c>
      <c r="F907" s="243" t="e">
        <f>IF(Tabla1[[#This Row],[Código_Actividad]]="","",'Formulario PPGR1'!#REF!)</f>
        <v>#REF!</v>
      </c>
      <c r="G907" s="244" t="s">
        <v>1546</v>
      </c>
      <c r="H907" s="245" t="str">
        <f>IFERROR(VLOOKUP(Tabla1[[#This Row],[Código_Actividad]],'Formulario PPGR2'!$C$9:$D$1048576,2,FALSE),"")</f>
        <v xml:space="preserve">Implementación de grupos focales para determinar la calidad percibida del servicio
</v>
      </c>
      <c r="I907" s="246">
        <f>IFERROR(VLOOKUP(Tabla1[[#This Row],[Código_Actividad]],Tabla2[[Código]:[Total de Acciones ]],15,FALSE),"")</f>
        <v>2</v>
      </c>
      <c r="J907" s="198" t="s">
        <v>1894</v>
      </c>
      <c r="K907" s="198" t="s">
        <v>1902</v>
      </c>
      <c r="L907" s="198"/>
      <c r="M907" s="198" t="s">
        <v>1893</v>
      </c>
      <c r="N907" s="365">
        <v>0.16</v>
      </c>
      <c r="O907" s="199">
        <v>250</v>
      </c>
      <c r="P907" s="248">
        <f t="shared" si="17"/>
        <v>40</v>
      </c>
      <c r="Q907" s="249" t="s">
        <v>2114</v>
      </c>
      <c r="R907" s="247" t="s">
        <v>923</v>
      </c>
      <c r="S907" s="56"/>
      <c r="T907" s="56"/>
    </row>
    <row r="908" spans="2:20" x14ac:dyDescent="0.25">
      <c r="B908" s="243" t="str">
        <f>IF(Tabla1[[#This Row],[Código_Actividad]]="","",CONCATENATE(Tabla1[[#This Row],[POA]],".",Tabla1[[#This Row],[SRS]],".",Tabla1[[#This Row],[AREA]],".",Tabla1[[#This Row],[TIPO]]))</f>
        <v/>
      </c>
      <c r="C908" s="243" t="str">
        <f>IF(Tabla1[[#This Row],[Código_Actividad]]="","",'Formulario PPGR1'!#REF!)</f>
        <v/>
      </c>
      <c r="D908" s="243" t="str">
        <f>IF(Tabla1[[#This Row],[Código_Actividad]]="","",'Formulario PPGR1'!#REF!)</f>
        <v/>
      </c>
      <c r="E908" s="243" t="str">
        <f>IF(Tabla1[[#This Row],[Código_Actividad]]="","",'Formulario PPGR1'!#REF!)</f>
        <v/>
      </c>
      <c r="F908" s="243" t="str">
        <f>IF(Tabla1[[#This Row],[Código_Actividad]]="","",'Formulario PPGR1'!#REF!)</f>
        <v/>
      </c>
      <c r="G908" s="244"/>
      <c r="H908" s="250" t="str">
        <f>IFERROR(VLOOKUP(Tabla1[[#This Row],[Código_Actividad]],'Formulario PPGR2'!$C$9:$D$1048576,2,FALSE),"")</f>
        <v/>
      </c>
      <c r="I908" s="246" t="str">
        <f>IFERROR(VLOOKUP(Tabla1[[#This Row],[Código_Actividad]],Tabla2[[Código]:[Total de Acciones ]],15,FALSE),"")</f>
        <v/>
      </c>
      <c r="J908" s="198" t="s">
        <v>1910</v>
      </c>
      <c r="K908" s="198" t="s">
        <v>1902</v>
      </c>
      <c r="L908" s="198"/>
      <c r="M908" s="198" t="s">
        <v>1906</v>
      </c>
      <c r="N908" s="365">
        <v>0.16</v>
      </c>
      <c r="O908" s="199">
        <v>648</v>
      </c>
      <c r="P908" s="248">
        <f t="shared" si="17"/>
        <v>103.68</v>
      </c>
      <c r="Q908" s="249" t="s">
        <v>2114</v>
      </c>
      <c r="R908" s="247" t="s">
        <v>925</v>
      </c>
      <c r="S908" s="56"/>
      <c r="T908" s="56"/>
    </row>
    <row r="909" spans="2:20" x14ac:dyDescent="0.25">
      <c r="B909" s="243" t="str">
        <f>IF(Tabla1[[#This Row],[Código_Actividad]]="","",CONCATENATE(Tabla1[[#This Row],[POA]],".",Tabla1[[#This Row],[SRS]],".",Tabla1[[#This Row],[AREA]],".",Tabla1[[#This Row],[TIPO]]))</f>
        <v/>
      </c>
      <c r="C909" s="243" t="str">
        <f>IF(Tabla1[[#This Row],[Código_Actividad]]="","",'Formulario PPGR1'!#REF!)</f>
        <v/>
      </c>
      <c r="D909" s="243" t="str">
        <f>IF(Tabla1[[#This Row],[Código_Actividad]]="","",'Formulario PPGR1'!#REF!)</f>
        <v/>
      </c>
      <c r="E909" s="243" t="str">
        <f>IF(Tabla1[[#This Row],[Código_Actividad]]="","",'Formulario PPGR1'!#REF!)</f>
        <v/>
      </c>
      <c r="F909" s="243" t="str">
        <f>IF(Tabla1[[#This Row],[Código_Actividad]]="","",'Formulario PPGR1'!#REF!)</f>
        <v/>
      </c>
      <c r="G909" s="244"/>
      <c r="H909" s="250" t="str">
        <f>IFERROR(VLOOKUP(Tabla1[[#This Row],[Código_Actividad]],'Formulario PPGR2'!$C$9:$D$1048576,2,FALSE),"")</f>
        <v/>
      </c>
      <c r="I909" s="246" t="str">
        <f>IFERROR(VLOOKUP(Tabla1[[#This Row],[Código_Actividad]],Tabla2[[Código]:[Total de Acciones ]],15,FALSE),"")</f>
        <v/>
      </c>
      <c r="J909" s="198" t="s">
        <v>1916</v>
      </c>
      <c r="K909" s="198" t="s">
        <v>1902</v>
      </c>
      <c r="L909" s="198"/>
      <c r="M909" s="198" t="s">
        <v>1917</v>
      </c>
      <c r="N909" s="354">
        <v>0.2</v>
      </c>
      <c r="O909" s="199">
        <v>84</v>
      </c>
      <c r="P909" s="248">
        <f t="shared" si="17"/>
        <v>16.8</v>
      </c>
      <c r="Q909" s="249" t="s">
        <v>2117</v>
      </c>
      <c r="R909" s="247" t="s">
        <v>925</v>
      </c>
      <c r="S909" s="56"/>
      <c r="T909" s="56"/>
    </row>
    <row r="910" spans="2:20" x14ac:dyDescent="0.25">
      <c r="B910" s="243" t="str">
        <f>IF(Tabla1[[#This Row],[Código_Actividad]]="","",CONCATENATE(Tabla1[[#This Row],[POA]],".",Tabla1[[#This Row],[SRS]],".",Tabla1[[#This Row],[AREA]],".",Tabla1[[#This Row],[TIPO]]))</f>
        <v/>
      </c>
      <c r="C910" s="243" t="str">
        <f>IF(Tabla1[[#This Row],[Código_Actividad]]="","",'Formulario PPGR1'!#REF!)</f>
        <v/>
      </c>
      <c r="D910" s="243" t="str">
        <f>IF(Tabla1[[#This Row],[Código_Actividad]]="","",'Formulario PPGR1'!#REF!)</f>
        <v/>
      </c>
      <c r="E910" s="243" t="str">
        <f>IF(Tabla1[[#This Row],[Código_Actividad]]="","",'Formulario PPGR1'!#REF!)</f>
        <v/>
      </c>
      <c r="F910" s="243" t="str">
        <f>IF(Tabla1[[#This Row],[Código_Actividad]]="","",'Formulario PPGR1'!#REF!)</f>
        <v/>
      </c>
      <c r="G910" s="244"/>
      <c r="H910" s="245" t="str">
        <f>IFERROR(VLOOKUP(Tabla1[[#This Row],[Código_Actividad]],'Formulario PPGR2'!$C$9:$D$1048576,2,FALSE),"")</f>
        <v/>
      </c>
      <c r="I910" s="246" t="str">
        <f>IFERROR(VLOOKUP(Tabla1[[#This Row],[Código_Actividad]],Tabla2[[Código]:[Total de Acciones ]],15,FALSE),"")</f>
        <v/>
      </c>
      <c r="J910" s="198" t="s">
        <v>1996</v>
      </c>
      <c r="K910" s="198" t="s">
        <v>1902</v>
      </c>
      <c r="L910" s="198"/>
      <c r="M910" s="198" t="s">
        <v>592</v>
      </c>
      <c r="N910" s="244">
        <v>2</v>
      </c>
      <c r="O910" s="199">
        <v>7500</v>
      </c>
      <c r="P910" s="248">
        <f t="shared" si="17"/>
        <v>15000</v>
      </c>
      <c r="Q910" s="249" t="s">
        <v>2115</v>
      </c>
      <c r="R910" s="247" t="s">
        <v>925</v>
      </c>
      <c r="S910" s="56"/>
      <c r="T910" s="56"/>
    </row>
    <row r="911" spans="2:20" x14ac:dyDescent="0.25">
      <c r="B911" s="243" t="str">
        <f>IF(Tabla1[[#This Row],[Código_Actividad]]="","",CONCATENATE(Tabla1[[#This Row],[POA]],".",Tabla1[[#This Row],[SRS]],".",Tabla1[[#This Row],[AREA]],".",Tabla1[[#This Row],[TIPO]]))</f>
        <v/>
      </c>
      <c r="C911" s="243" t="str">
        <f>IF(Tabla1[[#This Row],[Código_Actividad]]="","",'Formulario PPGR1'!#REF!)</f>
        <v/>
      </c>
      <c r="D911" s="243" t="str">
        <f>IF(Tabla1[[#This Row],[Código_Actividad]]="","",'Formulario PPGR1'!#REF!)</f>
        <v/>
      </c>
      <c r="E911" s="243" t="str">
        <f>IF(Tabla1[[#This Row],[Código_Actividad]]="","",'Formulario PPGR1'!#REF!)</f>
        <v/>
      </c>
      <c r="F911" s="243" t="str">
        <f>IF(Tabla1[[#This Row],[Código_Actividad]]="","",'Formulario PPGR1'!#REF!)</f>
        <v/>
      </c>
      <c r="G911" s="244"/>
      <c r="H911" s="245" t="str">
        <f>IFERROR(VLOOKUP(Tabla1[[#This Row],[Código_Actividad]],'Formulario PPGR2'!$C$9:$D$1048576,2,FALSE),"")</f>
        <v/>
      </c>
      <c r="I911" s="246" t="str">
        <f>IFERROR(VLOOKUP(Tabla1[[#This Row],[Código_Actividad]],Tabla2[[Código]:[Total de Acciones ]],15,FALSE),"")</f>
        <v/>
      </c>
      <c r="J911" s="198"/>
      <c r="K911" s="198"/>
      <c r="L911" s="198"/>
      <c r="M911" s="198"/>
      <c r="N911" s="354"/>
      <c r="O911" s="199"/>
      <c r="P911" s="248">
        <f t="shared" si="17"/>
        <v>0</v>
      </c>
      <c r="Q911" s="249"/>
      <c r="R911" s="247"/>
      <c r="S911" s="56"/>
      <c r="T911" s="56"/>
    </row>
    <row r="912" spans="2:20" x14ac:dyDescent="0.25">
      <c r="B912" s="243" t="e">
        <f>IF(Tabla1[[#This Row],[Código_Actividad]]="","",CONCATENATE(Tabla1[[#This Row],[POA]],".",Tabla1[[#This Row],[SRS]],".",Tabla1[[#This Row],[AREA]],".",Tabla1[[#This Row],[TIPO]]))</f>
        <v>#REF!</v>
      </c>
      <c r="C912" s="243" t="e">
        <f>IF(Tabla1[[#This Row],[Código_Actividad]]="","",'Formulario PPGR1'!#REF!)</f>
        <v>#REF!</v>
      </c>
      <c r="D912" s="243" t="e">
        <f>IF(Tabla1[[#This Row],[Código_Actividad]]="","",'Formulario PPGR1'!#REF!)</f>
        <v>#REF!</v>
      </c>
      <c r="E912" s="243" t="e">
        <f>IF(Tabla1[[#This Row],[Código_Actividad]]="","",'Formulario PPGR1'!#REF!)</f>
        <v>#REF!</v>
      </c>
      <c r="F912" s="243" t="e">
        <f>IF(Tabla1[[#This Row],[Código_Actividad]]="","",'Formulario PPGR1'!#REF!)</f>
        <v>#REF!</v>
      </c>
      <c r="G912" s="244" t="s">
        <v>1547</v>
      </c>
      <c r="H912" s="250" t="str">
        <f>IFERROR(VLOOKUP(Tabla1[[#This Row],[Código_Actividad]],'Formulario PPGR2'!$C$9:$D$1048576,2,FALSE),"")</f>
        <v>Coordinación de la implementacion del Programa de estandarización de la Gestión de Usuarios y Cultura de Servicios.</v>
      </c>
      <c r="I912" s="246">
        <f>IFERROR(VLOOKUP(Tabla1[[#This Row],[Código_Actividad]],Tabla2[[Código]:[Total de Acciones ]],15,FALSE),"")</f>
        <v>2</v>
      </c>
      <c r="J912" s="198" t="s">
        <v>1894</v>
      </c>
      <c r="K912" s="198" t="s">
        <v>1902</v>
      </c>
      <c r="L912" s="198"/>
      <c r="M912" s="198" t="s">
        <v>1893</v>
      </c>
      <c r="N912" s="354">
        <v>0.16</v>
      </c>
      <c r="O912" s="199">
        <v>250</v>
      </c>
      <c r="P912" s="248">
        <f t="shared" si="17"/>
        <v>40</v>
      </c>
      <c r="Q912" s="249" t="s">
        <v>2114</v>
      </c>
      <c r="R912" s="247" t="s">
        <v>923</v>
      </c>
      <c r="S912" s="56"/>
      <c r="T912" s="56"/>
    </row>
    <row r="913" spans="2:20" x14ac:dyDescent="0.25">
      <c r="B913" s="243" t="str">
        <f>IF(Tabla1[[#This Row],[Código_Actividad]]="","",CONCATENATE(Tabla1[[#This Row],[POA]],".",Tabla1[[#This Row],[SRS]],".",Tabla1[[#This Row],[AREA]],".",Tabla1[[#This Row],[TIPO]]))</f>
        <v/>
      </c>
      <c r="C913" s="243" t="str">
        <f>IF(Tabla1[[#This Row],[Código_Actividad]]="","",'Formulario PPGR1'!#REF!)</f>
        <v/>
      </c>
      <c r="D913" s="243" t="str">
        <f>IF(Tabla1[[#This Row],[Código_Actividad]]="","",'Formulario PPGR1'!#REF!)</f>
        <v/>
      </c>
      <c r="E913" s="243" t="str">
        <f>IF(Tabla1[[#This Row],[Código_Actividad]]="","",'Formulario PPGR1'!#REF!)</f>
        <v/>
      </c>
      <c r="F913" s="243" t="str">
        <f>IF(Tabla1[[#This Row],[Código_Actividad]]="","",'Formulario PPGR1'!#REF!)</f>
        <v/>
      </c>
      <c r="G913" s="244"/>
      <c r="H913" s="245" t="str">
        <f>IFERROR(VLOOKUP(Tabla1[[#This Row],[Código_Actividad]],'Formulario PPGR2'!$C$9:$D$1048576,2,FALSE),"")</f>
        <v/>
      </c>
      <c r="I913" s="246" t="str">
        <f>IFERROR(VLOOKUP(Tabla1[[#This Row],[Código_Actividad]],Tabla2[[Código]:[Total de Acciones ]],15,FALSE),"")</f>
        <v/>
      </c>
      <c r="J913" s="198" t="s">
        <v>1910</v>
      </c>
      <c r="K913" s="198" t="s">
        <v>1902</v>
      </c>
      <c r="L913" s="198"/>
      <c r="M913" s="198" t="s">
        <v>1906</v>
      </c>
      <c r="N913" s="354">
        <v>0.16</v>
      </c>
      <c r="O913" s="199">
        <v>648</v>
      </c>
      <c r="P913" s="248">
        <f t="shared" si="17"/>
        <v>103.68</v>
      </c>
      <c r="Q913" s="249" t="s">
        <v>2114</v>
      </c>
      <c r="R913" s="247" t="s">
        <v>925</v>
      </c>
      <c r="S913" s="56"/>
      <c r="T913" s="56"/>
    </row>
    <row r="914" spans="2:20" x14ac:dyDescent="0.25">
      <c r="B914" s="243" t="str">
        <f>IF(Tabla1[[#This Row],[Código_Actividad]]="","",CONCATENATE(Tabla1[[#This Row],[POA]],".",Tabla1[[#This Row],[SRS]],".",Tabla1[[#This Row],[AREA]],".",Tabla1[[#This Row],[TIPO]]))</f>
        <v/>
      </c>
      <c r="C914" s="243" t="str">
        <f>IF(Tabla1[[#This Row],[Código_Actividad]]="","",'Formulario PPGR1'!#REF!)</f>
        <v/>
      </c>
      <c r="D914" s="243" t="str">
        <f>IF(Tabla1[[#This Row],[Código_Actividad]]="","",'Formulario PPGR1'!#REF!)</f>
        <v/>
      </c>
      <c r="E914" s="243" t="str">
        <f>IF(Tabla1[[#This Row],[Código_Actividad]]="","",'Formulario PPGR1'!#REF!)</f>
        <v/>
      </c>
      <c r="F914" s="243" t="str">
        <f>IF(Tabla1[[#This Row],[Código_Actividad]]="","",'Formulario PPGR1'!#REF!)</f>
        <v/>
      </c>
      <c r="G914" s="244"/>
      <c r="H914" s="245" t="str">
        <f>IFERROR(VLOOKUP(Tabla1[[#This Row],[Código_Actividad]],'Formulario PPGR2'!$C$9:$D$1048576,2,FALSE),"")</f>
        <v/>
      </c>
      <c r="I914" s="246" t="str">
        <f>IFERROR(VLOOKUP(Tabla1[[#This Row],[Código_Actividad]],Tabla2[[Código]:[Total de Acciones ]],15,FALSE),"")</f>
        <v/>
      </c>
      <c r="J914" s="198"/>
      <c r="K914" s="198"/>
      <c r="L914" s="198"/>
      <c r="M914" s="198"/>
      <c r="N914" s="354"/>
      <c r="O914" s="199"/>
      <c r="P914" s="248">
        <f t="shared" si="17"/>
        <v>0</v>
      </c>
      <c r="Q914" s="249"/>
      <c r="R914" s="247"/>
      <c r="S914" s="56"/>
      <c r="T914" s="56"/>
    </row>
    <row r="915" spans="2:20" x14ac:dyDescent="0.25">
      <c r="B915" s="243" t="str">
        <f>IF(Tabla1[[#This Row],[Código_Actividad]]="","",CONCATENATE(Tabla1[[#This Row],[POA]],".",Tabla1[[#This Row],[SRS]],".",Tabla1[[#This Row],[AREA]],".",Tabla1[[#This Row],[TIPO]]))</f>
        <v/>
      </c>
      <c r="C915" s="243" t="str">
        <f>IF(Tabla1[[#This Row],[Código_Actividad]]="","",'Formulario PPGR1'!#REF!)</f>
        <v/>
      </c>
      <c r="D915" s="243" t="str">
        <f>IF(Tabla1[[#This Row],[Código_Actividad]]="","",'Formulario PPGR1'!#REF!)</f>
        <v/>
      </c>
      <c r="E915" s="243" t="str">
        <f>IF(Tabla1[[#This Row],[Código_Actividad]]="","",'Formulario PPGR1'!#REF!)</f>
        <v/>
      </c>
      <c r="F915" s="243" t="str">
        <f>IF(Tabla1[[#This Row],[Código_Actividad]]="","",'Formulario PPGR1'!#REF!)</f>
        <v/>
      </c>
      <c r="G915" s="244"/>
      <c r="H915" s="250" t="str">
        <f>IFERROR(VLOOKUP(Tabla1[[#This Row],[Código_Actividad]],'Formulario PPGR2'!$C$9:$D$1048576,2,FALSE),"")</f>
        <v/>
      </c>
      <c r="I915" s="246" t="str">
        <f>IFERROR(VLOOKUP(Tabla1[[#This Row],[Código_Actividad]],Tabla2[[Código]:[Total de Acciones ]],15,FALSE),"")</f>
        <v/>
      </c>
      <c r="J915" s="198"/>
      <c r="K915" s="198"/>
      <c r="L915" s="198"/>
      <c r="M915" s="198"/>
      <c r="N915" s="354"/>
      <c r="O915" s="199"/>
      <c r="P915" s="248">
        <f t="shared" si="17"/>
        <v>0</v>
      </c>
      <c r="Q915" s="249"/>
      <c r="R915" s="247"/>
      <c r="S915" s="56"/>
      <c r="T915" s="56"/>
    </row>
    <row r="916" spans="2:20" ht="25.5" x14ac:dyDescent="0.25">
      <c r="B916" s="243" t="e">
        <f>IF(Tabla1[[#This Row],[Código_Actividad]]="","",CONCATENATE(Tabla1[[#This Row],[POA]],".",Tabla1[[#This Row],[SRS]],".",Tabla1[[#This Row],[AREA]],".",Tabla1[[#This Row],[TIPO]]))</f>
        <v>#REF!</v>
      </c>
      <c r="C916" s="243" t="e">
        <f>IF(Tabla1[[#This Row],[Código_Actividad]]="","",'Formulario PPGR1'!#REF!)</f>
        <v>#REF!</v>
      </c>
      <c r="D916" s="243" t="e">
        <f>IF(Tabla1[[#This Row],[Código_Actividad]]="","",'Formulario PPGR1'!#REF!)</f>
        <v>#REF!</v>
      </c>
      <c r="E916" s="243" t="e">
        <f>IF(Tabla1[[#This Row],[Código_Actividad]]="","",'Formulario PPGR1'!#REF!)</f>
        <v>#REF!</v>
      </c>
      <c r="F916" s="243" t="e">
        <f>IF(Tabla1[[#This Row],[Código_Actividad]]="","",'Formulario PPGR1'!#REF!)</f>
        <v>#REF!</v>
      </c>
      <c r="G916" s="244" t="s">
        <v>1548</v>
      </c>
      <c r="H916" s="250" t="str">
        <f>IFERROR(VLOOKUP(Tabla1[[#This Row],[Código_Actividad]],'Formulario PPGR2'!$C$9:$D$1048576,2,FALSE),"")</f>
        <v>Visitas de acompañamiento a los EESS sobre el cumplimiento de los procesos de gestión de usuarios (afiches de deberes y derechos, cartera de servicios, señalización interna).</v>
      </c>
      <c r="I916" s="246">
        <f>IFERROR(VLOOKUP(Tabla1[[#This Row],[Código_Actividad]],Tabla2[[Código]:[Total de Acciones ]],15,FALSE),"")</f>
        <v>4</v>
      </c>
      <c r="J916" s="198" t="s">
        <v>1894</v>
      </c>
      <c r="K916" s="198" t="s">
        <v>1902</v>
      </c>
      <c r="L916" s="198"/>
      <c r="M916" s="198" t="s">
        <v>1893</v>
      </c>
      <c r="N916" s="365">
        <v>0.16</v>
      </c>
      <c r="O916" s="199">
        <v>250</v>
      </c>
      <c r="P916" s="248">
        <f t="shared" si="17"/>
        <v>40</v>
      </c>
      <c r="Q916" s="249" t="s">
        <v>2114</v>
      </c>
      <c r="R916" s="247" t="s">
        <v>923</v>
      </c>
      <c r="S916" s="56"/>
      <c r="T916" s="56"/>
    </row>
    <row r="917" spans="2:20" x14ac:dyDescent="0.25">
      <c r="B917" s="243" t="str">
        <f>IF(Tabla1[[#This Row],[Código_Actividad]]="","",CONCATENATE(Tabla1[[#This Row],[POA]],".",Tabla1[[#This Row],[SRS]],".",Tabla1[[#This Row],[AREA]],".",Tabla1[[#This Row],[TIPO]]))</f>
        <v/>
      </c>
      <c r="C917" s="243" t="str">
        <f>IF(Tabla1[[#This Row],[Código_Actividad]]="","",'Formulario PPGR1'!#REF!)</f>
        <v/>
      </c>
      <c r="D917" s="243" t="str">
        <f>IF(Tabla1[[#This Row],[Código_Actividad]]="","",'Formulario PPGR1'!#REF!)</f>
        <v/>
      </c>
      <c r="E917" s="243" t="str">
        <f>IF(Tabla1[[#This Row],[Código_Actividad]]="","",'Formulario PPGR1'!#REF!)</f>
        <v/>
      </c>
      <c r="F917" s="243" t="str">
        <f>IF(Tabla1[[#This Row],[Código_Actividad]]="","",'Formulario PPGR1'!#REF!)</f>
        <v/>
      </c>
      <c r="G917" s="244"/>
      <c r="H917" s="245" t="str">
        <f>IFERROR(VLOOKUP(Tabla1[[#This Row],[Código_Actividad]],'Formulario PPGR2'!$C$9:$D$1048576,2,FALSE),"")</f>
        <v/>
      </c>
      <c r="I917" s="246" t="str">
        <f>IFERROR(VLOOKUP(Tabla1[[#This Row],[Código_Actividad]],Tabla2[[Código]:[Total de Acciones ]],15,FALSE),"")</f>
        <v/>
      </c>
      <c r="J917" s="198" t="s">
        <v>1910</v>
      </c>
      <c r="K917" s="198" t="s">
        <v>1902</v>
      </c>
      <c r="L917" s="198"/>
      <c r="M917" s="198" t="s">
        <v>1906</v>
      </c>
      <c r="N917" s="365">
        <v>0.16</v>
      </c>
      <c r="O917" s="199">
        <v>648</v>
      </c>
      <c r="P917" s="248">
        <f t="shared" si="17"/>
        <v>103.68</v>
      </c>
      <c r="Q917" s="249" t="s">
        <v>2114</v>
      </c>
      <c r="R917" s="247" t="s">
        <v>925</v>
      </c>
      <c r="S917" s="56"/>
      <c r="T917" s="56"/>
    </row>
    <row r="918" spans="2:20" x14ac:dyDescent="0.25">
      <c r="B918" s="243" t="str">
        <f>IF(Tabla1[[#This Row],[Código_Actividad]]="","",CONCATENATE(Tabla1[[#This Row],[POA]],".",Tabla1[[#This Row],[SRS]],".",Tabla1[[#This Row],[AREA]],".",Tabla1[[#This Row],[TIPO]]))</f>
        <v/>
      </c>
      <c r="C918" s="243" t="str">
        <f>IF(Tabla1[[#This Row],[Código_Actividad]]="","",'Formulario PPGR1'!#REF!)</f>
        <v/>
      </c>
      <c r="D918" s="243" t="str">
        <f>IF(Tabla1[[#This Row],[Código_Actividad]]="","",'Formulario PPGR1'!#REF!)</f>
        <v/>
      </c>
      <c r="E918" s="243" t="str">
        <f>IF(Tabla1[[#This Row],[Código_Actividad]]="","",'Formulario PPGR1'!#REF!)</f>
        <v/>
      </c>
      <c r="F918" s="243" t="str">
        <f>IF(Tabla1[[#This Row],[Código_Actividad]]="","",'Formulario PPGR1'!#REF!)</f>
        <v/>
      </c>
      <c r="G918" s="244"/>
      <c r="H918" s="245" t="str">
        <f>IFERROR(VLOOKUP(Tabla1[[#This Row],[Código_Actividad]],'Formulario PPGR2'!$C$9:$D$1048576,2,FALSE),"")</f>
        <v/>
      </c>
      <c r="I918" s="246" t="str">
        <f>IFERROR(VLOOKUP(Tabla1[[#This Row],[Código_Actividad]],Tabla2[[Código]:[Total de Acciones ]],15,FALSE),"")</f>
        <v/>
      </c>
      <c r="J918" s="198" t="s">
        <v>1916</v>
      </c>
      <c r="K918" s="198" t="s">
        <v>1902</v>
      </c>
      <c r="L918" s="198"/>
      <c r="M918" s="198" t="s">
        <v>1917</v>
      </c>
      <c r="N918" s="354">
        <v>0.4</v>
      </c>
      <c r="O918" s="199">
        <v>84</v>
      </c>
      <c r="P918" s="248">
        <f t="shared" si="17"/>
        <v>33.6</v>
      </c>
      <c r="Q918" s="249" t="s">
        <v>2117</v>
      </c>
      <c r="R918" s="247" t="s">
        <v>925</v>
      </c>
      <c r="S918" s="56"/>
      <c r="T918" s="56"/>
    </row>
    <row r="919" spans="2:20" x14ac:dyDescent="0.25">
      <c r="B919" s="243" t="str">
        <f>IF(Tabla1[[#This Row],[Código_Actividad]]="","",CONCATENATE(Tabla1[[#This Row],[POA]],".",Tabla1[[#This Row],[SRS]],".",Tabla1[[#This Row],[AREA]],".",Tabla1[[#This Row],[TIPO]]))</f>
        <v/>
      </c>
      <c r="C919" s="243" t="str">
        <f>IF(Tabla1[[#This Row],[Código_Actividad]]="","",'Formulario PPGR1'!#REF!)</f>
        <v/>
      </c>
      <c r="D919" s="243" t="str">
        <f>IF(Tabla1[[#This Row],[Código_Actividad]]="","",'Formulario PPGR1'!#REF!)</f>
        <v/>
      </c>
      <c r="E919" s="243" t="str">
        <f>IF(Tabla1[[#This Row],[Código_Actividad]]="","",'Formulario PPGR1'!#REF!)</f>
        <v/>
      </c>
      <c r="F919" s="243" t="str">
        <f>IF(Tabla1[[#This Row],[Código_Actividad]]="","",'Formulario PPGR1'!#REF!)</f>
        <v/>
      </c>
      <c r="G919" s="244"/>
      <c r="H919" s="245" t="str">
        <f>IFERROR(VLOOKUP(Tabla1[[#This Row],[Código_Actividad]],'Formulario PPGR2'!$C$9:$D$1048576,2,FALSE),"")</f>
        <v/>
      </c>
      <c r="I919" s="246" t="str">
        <f>IFERROR(VLOOKUP(Tabla1[[#This Row],[Código_Actividad]],Tabla2[[Código]:[Total de Acciones ]],15,FALSE),"")</f>
        <v/>
      </c>
      <c r="J919" s="198" t="s">
        <v>2109</v>
      </c>
      <c r="K919" s="198"/>
      <c r="L919" s="198"/>
      <c r="M919" s="198" t="s">
        <v>1915</v>
      </c>
      <c r="N919" s="244">
        <v>20</v>
      </c>
      <c r="O919" s="199">
        <v>230</v>
      </c>
      <c r="P919" s="248">
        <f t="shared" si="17"/>
        <v>4600</v>
      </c>
      <c r="Q919" s="249" t="s">
        <v>2116</v>
      </c>
      <c r="R919" s="247" t="s">
        <v>925</v>
      </c>
      <c r="S919" s="56"/>
      <c r="T919" s="56"/>
    </row>
    <row r="920" spans="2:20" x14ac:dyDescent="0.25">
      <c r="B920" s="243" t="str">
        <f>IF(Tabla1[[#This Row],[Código_Actividad]]="","",CONCATENATE(Tabla1[[#This Row],[POA]],".",Tabla1[[#This Row],[SRS]],".",Tabla1[[#This Row],[AREA]],".",Tabla1[[#This Row],[TIPO]]))</f>
        <v/>
      </c>
      <c r="C920" s="243" t="str">
        <f>IF(Tabla1[[#This Row],[Código_Actividad]]="","",'Formulario PPGR1'!#REF!)</f>
        <v/>
      </c>
      <c r="D920" s="243" t="str">
        <f>IF(Tabla1[[#This Row],[Código_Actividad]]="","",'Formulario PPGR1'!#REF!)</f>
        <v/>
      </c>
      <c r="E920" s="243" t="str">
        <f>IF(Tabla1[[#This Row],[Código_Actividad]]="","",'Formulario PPGR1'!#REF!)</f>
        <v/>
      </c>
      <c r="F920" s="243" t="str">
        <f>IF(Tabla1[[#This Row],[Código_Actividad]]="","",'Formulario PPGR1'!#REF!)</f>
        <v/>
      </c>
      <c r="G920" s="244"/>
      <c r="H920" s="250" t="str">
        <f>IFERROR(VLOOKUP(Tabla1[[#This Row],[Código_Actividad]],'Formulario PPGR2'!$C$9:$D$1048576,2,FALSE),"")</f>
        <v/>
      </c>
      <c r="I920" s="246" t="str">
        <f>IFERROR(VLOOKUP(Tabla1[[#This Row],[Código_Actividad]],Tabla2[[Código]:[Total de Acciones ]],15,FALSE),"")</f>
        <v/>
      </c>
      <c r="J920" s="198"/>
      <c r="K920" s="198"/>
      <c r="L920" s="198"/>
      <c r="M920" s="198"/>
      <c r="N920" s="354"/>
      <c r="O920" s="199"/>
      <c r="P920" s="248">
        <f t="shared" si="17"/>
        <v>0</v>
      </c>
      <c r="Q920" s="249"/>
      <c r="R920" s="247"/>
      <c r="S920" s="56"/>
      <c r="T920" s="56"/>
    </row>
    <row r="921" spans="2:20" x14ac:dyDescent="0.25">
      <c r="B921" s="243" t="str">
        <f>IF(Tabla1[[#This Row],[Código_Actividad]]="","",CONCATENATE(Tabla1[[#This Row],[POA]],".",Tabla1[[#This Row],[SRS]],".",Tabla1[[#This Row],[AREA]],".",Tabla1[[#This Row],[TIPO]]))</f>
        <v/>
      </c>
      <c r="C921" s="243" t="str">
        <f>IF(Tabla1[[#This Row],[Código_Actividad]]="","",'Formulario PPGR1'!#REF!)</f>
        <v/>
      </c>
      <c r="D921" s="243" t="str">
        <f>IF(Tabla1[[#This Row],[Código_Actividad]]="","",'Formulario PPGR1'!#REF!)</f>
        <v/>
      </c>
      <c r="E921" s="243" t="str">
        <f>IF(Tabla1[[#This Row],[Código_Actividad]]="","",'Formulario PPGR1'!#REF!)</f>
        <v/>
      </c>
      <c r="F921" s="243" t="str">
        <f>IF(Tabla1[[#This Row],[Código_Actividad]]="","",'Formulario PPGR1'!#REF!)</f>
        <v/>
      </c>
      <c r="G921" s="244"/>
      <c r="H921" s="245" t="str">
        <f>IFERROR(VLOOKUP(Tabla1[[#This Row],[Código_Actividad]],'Formulario PPGR2'!$C$9:$D$1048576,2,FALSE),"")</f>
        <v/>
      </c>
      <c r="I921" s="246" t="str">
        <f>IFERROR(VLOOKUP(Tabla1[[#This Row],[Código_Actividad]],Tabla2[[Código]:[Total de Acciones ]],15,FALSE),"")</f>
        <v/>
      </c>
      <c r="J921" s="198"/>
      <c r="K921" s="198"/>
      <c r="L921" s="198"/>
      <c r="M921" s="198"/>
      <c r="N921" s="354"/>
      <c r="O921" s="199"/>
      <c r="P921" s="248">
        <f t="shared" si="17"/>
        <v>0</v>
      </c>
      <c r="Q921" s="249"/>
      <c r="R921" s="247"/>
      <c r="S921" s="56"/>
      <c r="T921" s="56"/>
    </row>
    <row r="922" spans="2:20" x14ac:dyDescent="0.25">
      <c r="B922" s="243" t="e">
        <f>IF(Tabla1[[#This Row],[Código_Actividad]]="","",CONCATENATE(Tabla1[[#This Row],[POA]],".",Tabla1[[#This Row],[SRS]],".",Tabla1[[#This Row],[AREA]],".",Tabla1[[#This Row],[TIPO]]))</f>
        <v>#REF!</v>
      </c>
      <c r="C922" s="243" t="e">
        <f>IF(Tabla1[[#This Row],[Código_Actividad]]="","",'Formulario PPGR1'!#REF!)</f>
        <v>#REF!</v>
      </c>
      <c r="D922" s="243" t="e">
        <f>IF(Tabla1[[#This Row],[Código_Actividad]]="","",'Formulario PPGR1'!#REF!)</f>
        <v>#REF!</v>
      </c>
      <c r="E922" s="243" t="e">
        <f>IF(Tabla1[[#This Row],[Código_Actividad]]="","",'Formulario PPGR1'!#REF!)</f>
        <v>#REF!</v>
      </c>
      <c r="F922" s="243" t="e">
        <f>IF(Tabla1[[#This Row],[Código_Actividad]]="","",'Formulario PPGR1'!#REF!)</f>
        <v>#REF!</v>
      </c>
      <c r="G922" s="244" t="s">
        <v>1549</v>
      </c>
      <c r="H922" s="245" t="str">
        <f>IFERROR(VLOOKUP(Tabla1[[#This Row],[Código_Actividad]],'Formulario PPGR2'!$C$9:$D$1048576,2,FALSE),"")</f>
        <v>Aplicación de encuesta y elaboración del plan de mejora acorde al resultado obtenido.</v>
      </c>
      <c r="I922" s="246">
        <f>IFERROR(VLOOKUP(Tabla1[[#This Row],[Código_Actividad]],Tabla2[[Código]:[Total de Acciones ]],15,FALSE),"")</f>
        <v>4</v>
      </c>
      <c r="J922" s="198" t="s">
        <v>2108</v>
      </c>
      <c r="K922" s="198"/>
      <c r="L922" s="198"/>
      <c r="M922" s="198"/>
      <c r="N922" s="354"/>
      <c r="O922" s="199"/>
      <c r="P922" s="248">
        <f t="shared" si="17"/>
        <v>0</v>
      </c>
      <c r="Q922" s="249"/>
      <c r="R922" s="247"/>
      <c r="S922" s="56"/>
      <c r="T922" s="56"/>
    </row>
    <row r="923" spans="2:20" x14ac:dyDescent="0.25">
      <c r="B923" s="243" t="str">
        <f>IF(Tabla1[[#This Row],[Código_Actividad]]="","",CONCATENATE(Tabla1[[#This Row],[POA]],".",Tabla1[[#This Row],[SRS]],".",Tabla1[[#This Row],[AREA]],".",Tabla1[[#This Row],[TIPO]]))</f>
        <v/>
      </c>
      <c r="C923" s="243" t="str">
        <f>IF(Tabla1[[#This Row],[Código_Actividad]]="","",'Formulario PPGR1'!#REF!)</f>
        <v/>
      </c>
      <c r="D923" s="243" t="str">
        <f>IF(Tabla1[[#This Row],[Código_Actividad]]="","",'Formulario PPGR1'!#REF!)</f>
        <v/>
      </c>
      <c r="E923" s="243" t="str">
        <f>IF(Tabla1[[#This Row],[Código_Actividad]]="","",'Formulario PPGR1'!#REF!)</f>
        <v/>
      </c>
      <c r="F923" s="243" t="str">
        <f>IF(Tabla1[[#This Row],[Código_Actividad]]="","",'Formulario PPGR1'!#REF!)</f>
        <v/>
      </c>
      <c r="G923" s="244"/>
      <c r="H923" s="250" t="str">
        <f>IFERROR(VLOOKUP(Tabla1[[#This Row],[Código_Actividad]],'Formulario PPGR2'!$C$9:$D$1048576,2,FALSE),"")</f>
        <v/>
      </c>
      <c r="I923" s="246" t="str">
        <f>IFERROR(VLOOKUP(Tabla1[[#This Row],[Código_Actividad]],Tabla2[[Código]:[Total de Acciones ]],15,FALSE),"")</f>
        <v/>
      </c>
      <c r="J923" s="198"/>
      <c r="K923" s="198"/>
      <c r="L923" s="198"/>
      <c r="M923" s="198"/>
      <c r="N923" s="354"/>
      <c r="O923" s="199"/>
      <c r="P923" s="248">
        <f t="shared" si="17"/>
        <v>0</v>
      </c>
      <c r="Q923" s="249"/>
      <c r="R923" s="247"/>
      <c r="S923" s="56"/>
      <c r="T923" s="56"/>
    </row>
    <row r="924" spans="2:20" x14ac:dyDescent="0.25">
      <c r="B924" s="243" t="str">
        <f>IF(Tabla1[[#This Row],[Código_Actividad]]="","",CONCATENATE(Tabla1[[#This Row],[POA]],".",Tabla1[[#This Row],[SRS]],".",Tabla1[[#This Row],[AREA]],".",Tabla1[[#This Row],[TIPO]]))</f>
        <v/>
      </c>
      <c r="C924" s="243" t="str">
        <f>IF(Tabla1[[#This Row],[Código_Actividad]]="","",'Formulario PPGR1'!#REF!)</f>
        <v/>
      </c>
      <c r="D924" s="243" t="str">
        <f>IF(Tabla1[[#This Row],[Código_Actividad]]="","",'Formulario PPGR1'!#REF!)</f>
        <v/>
      </c>
      <c r="E924" s="243" t="str">
        <f>IF(Tabla1[[#This Row],[Código_Actividad]]="","",'Formulario PPGR1'!#REF!)</f>
        <v/>
      </c>
      <c r="F924" s="243" t="str">
        <f>IF(Tabla1[[#This Row],[Código_Actividad]]="","",'Formulario PPGR1'!#REF!)</f>
        <v/>
      </c>
      <c r="G924" s="244"/>
      <c r="H924" s="245" t="str">
        <f>IFERROR(VLOOKUP(Tabla1[[#This Row],[Código_Actividad]],'Formulario PPGR2'!$C$9:$D$1048576,2,FALSE),"")</f>
        <v/>
      </c>
      <c r="I924" s="246" t="str">
        <f>IFERROR(VLOOKUP(Tabla1[[#This Row],[Código_Actividad]],Tabla2[[Código]:[Total de Acciones ]],15,FALSE),"")</f>
        <v/>
      </c>
      <c r="J924" s="198"/>
      <c r="K924" s="198"/>
      <c r="L924" s="198"/>
      <c r="M924" s="198"/>
      <c r="N924" s="354"/>
      <c r="O924" s="199"/>
      <c r="P924" s="248">
        <f t="shared" si="17"/>
        <v>0</v>
      </c>
      <c r="Q924" s="249"/>
      <c r="R924" s="247"/>
      <c r="S924" s="56"/>
      <c r="T924" s="56"/>
    </row>
    <row r="925" spans="2:20" x14ac:dyDescent="0.25">
      <c r="B925" s="243" t="str">
        <f>IF(Tabla1[[#This Row],[Código_Actividad]]="","",CONCATENATE(Tabla1[[#This Row],[POA]],".",Tabla1[[#This Row],[SRS]],".",Tabla1[[#This Row],[AREA]],".",Tabla1[[#This Row],[TIPO]]))</f>
        <v/>
      </c>
      <c r="C925" s="243" t="str">
        <f>IF(Tabla1[[#This Row],[Código_Actividad]]="","",'Formulario PPGR1'!#REF!)</f>
        <v/>
      </c>
      <c r="D925" s="243" t="str">
        <f>IF(Tabla1[[#This Row],[Código_Actividad]]="","",'Formulario PPGR1'!#REF!)</f>
        <v/>
      </c>
      <c r="E925" s="243" t="str">
        <f>IF(Tabla1[[#This Row],[Código_Actividad]]="","",'Formulario PPGR1'!#REF!)</f>
        <v/>
      </c>
      <c r="F925" s="243" t="str">
        <f>IF(Tabla1[[#This Row],[Código_Actividad]]="","",'Formulario PPGR1'!#REF!)</f>
        <v/>
      </c>
      <c r="G925" s="244"/>
      <c r="H925" s="245" t="str">
        <f>IFERROR(VLOOKUP(Tabla1[[#This Row],[Código_Actividad]],'Formulario PPGR2'!$C$9:$D$1048576,2,FALSE),"")</f>
        <v/>
      </c>
      <c r="I925" s="246" t="str">
        <f>IFERROR(VLOOKUP(Tabla1[[#This Row],[Código_Actividad]],Tabla2[[Código]:[Total de Acciones ]],15,FALSE),"")</f>
        <v/>
      </c>
      <c r="J925" s="198"/>
      <c r="K925" s="198"/>
      <c r="L925" s="198"/>
      <c r="M925" s="198"/>
      <c r="N925" s="354"/>
      <c r="O925" s="199"/>
      <c r="P925" s="248">
        <f t="shared" si="17"/>
        <v>0</v>
      </c>
      <c r="Q925" s="249"/>
      <c r="R925" s="247"/>
      <c r="S925" s="56"/>
      <c r="T925" s="56"/>
    </row>
    <row r="926" spans="2:20" x14ac:dyDescent="0.25">
      <c r="B926" s="243" t="e">
        <f>IF(Tabla1[[#This Row],[Código_Actividad]]="","",CONCATENATE(Tabla1[[#This Row],[POA]],".",Tabla1[[#This Row],[SRS]],".",Tabla1[[#This Row],[AREA]],".",Tabla1[[#This Row],[TIPO]]))</f>
        <v>#REF!</v>
      </c>
      <c r="C926" s="243" t="e">
        <f>IF(Tabla1[[#This Row],[Código_Actividad]]="","",'Formulario PPGR1'!#REF!)</f>
        <v>#REF!</v>
      </c>
      <c r="D926" s="243" t="e">
        <f>IF(Tabla1[[#This Row],[Código_Actividad]]="","",'Formulario PPGR1'!#REF!)</f>
        <v>#REF!</v>
      </c>
      <c r="E926" s="243" t="e">
        <f>IF(Tabla1[[#This Row],[Código_Actividad]]="","",'Formulario PPGR1'!#REF!)</f>
        <v>#REF!</v>
      </c>
      <c r="F926" s="243" t="e">
        <f>IF(Tabla1[[#This Row],[Código_Actividad]]="","",'Formulario PPGR1'!#REF!)</f>
        <v>#REF!</v>
      </c>
      <c r="G926" s="244" t="s">
        <v>1550</v>
      </c>
      <c r="H926" s="250" t="str">
        <f>IFERROR(VLOOKUP(Tabla1[[#This Row],[Código_Actividad]],'Formulario PPGR2'!$C$9:$D$1048576,2,FALSE),"")</f>
        <v>Monitoreos a las consultas programadas de los CPN</v>
      </c>
      <c r="I926" s="246">
        <f>IFERROR(VLOOKUP(Tabla1[[#This Row],[Código_Actividad]],Tabla2[[Código]:[Total de Acciones ]],15,FALSE),"")</f>
        <v>12</v>
      </c>
      <c r="J926" s="198" t="s">
        <v>1894</v>
      </c>
      <c r="K926" s="198" t="s">
        <v>1902</v>
      </c>
      <c r="L926" s="198"/>
      <c r="M926" s="198" t="s">
        <v>1893</v>
      </c>
      <c r="N926" s="365">
        <v>0.16</v>
      </c>
      <c r="O926" s="199">
        <v>250</v>
      </c>
      <c r="P926" s="248">
        <f t="shared" si="17"/>
        <v>40</v>
      </c>
      <c r="Q926" s="249" t="s">
        <v>2114</v>
      </c>
      <c r="R926" s="247" t="s">
        <v>923</v>
      </c>
      <c r="S926" s="56"/>
      <c r="T926" s="56"/>
    </row>
    <row r="927" spans="2:20" x14ac:dyDescent="0.25">
      <c r="B927" s="243" t="str">
        <f>IF(Tabla1[[#This Row],[Código_Actividad]]="","",CONCATENATE(Tabla1[[#This Row],[POA]],".",Tabla1[[#This Row],[SRS]],".",Tabla1[[#This Row],[AREA]],".",Tabla1[[#This Row],[TIPO]]))</f>
        <v/>
      </c>
      <c r="C927" s="243" t="str">
        <f>IF(Tabla1[[#This Row],[Código_Actividad]]="","",'Formulario PPGR1'!#REF!)</f>
        <v/>
      </c>
      <c r="D927" s="243" t="str">
        <f>IF(Tabla1[[#This Row],[Código_Actividad]]="","",'Formulario PPGR1'!#REF!)</f>
        <v/>
      </c>
      <c r="E927" s="243" t="str">
        <f>IF(Tabla1[[#This Row],[Código_Actividad]]="","",'Formulario PPGR1'!#REF!)</f>
        <v/>
      </c>
      <c r="F927" s="243" t="str">
        <f>IF(Tabla1[[#This Row],[Código_Actividad]]="","",'Formulario PPGR1'!#REF!)</f>
        <v/>
      </c>
      <c r="G927" s="244"/>
      <c r="H927" s="245" t="str">
        <f>IFERROR(VLOOKUP(Tabla1[[#This Row],[Código_Actividad]],'Formulario PPGR2'!$C$9:$D$1048576,2,FALSE),"")</f>
        <v/>
      </c>
      <c r="I927" s="246" t="str">
        <f>IFERROR(VLOOKUP(Tabla1[[#This Row],[Código_Actividad]],Tabla2[[Código]:[Total de Acciones ]],15,FALSE),"")</f>
        <v/>
      </c>
      <c r="J927" s="198" t="s">
        <v>1910</v>
      </c>
      <c r="K927" s="198" t="s">
        <v>1902</v>
      </c>
      <c r="L927" s="198"/>
      <c r="M927" s="198" t="s">
        <v>1906</v>
      </c>
      <c r="N927" s="365">
        <v>0.16</v>
      </c>
      <c r="O927" s="199">
        <v>648</v>
      </c>
      <c r="P927" s="248">
        <f t="shared" si="17"/>
        <v>103.68</v>
      </c>
      <c r="Q927" s="249" t="s">
        <v>2114</v>
      </c>
      <c r="R927" s="247" t="s">
        <v>925</v>
      </c>
      <c r="S927" s="56"/>
      <c r="T927" s="56"/>
    </row>
    <row r="928" spans="2:20" x14ac:dyDescent="0.25">
      <c r="B928" s="243" t="str">
        <f>IF(Tabla1[[#This Row],[Código_Actividad]]="","",CONCATENATE(Tabla1[[#This Row],[POA]],".",Tabla1[[#This Row],[SRS]],".",Tabla1[[#This Row],[AREA]],".",Tabla1[[#This Row],[TIPO]]))</f>
        <v/>
      </c>
      <c r="C928" s="243" t="str">
        <f>IF(Tabla1[[#This Row],[Código_Actividad]]="","",'Formulario PPGR1'!#REF!)</f>
        <v/>
      </c>
      <c r="D928" s="243" t="str">
        <f>IF(Tabla1[[#This Row],[Código_Actividad]]="","",'Formulario PPGR1'!#REF!)</f>
        <v/>
      </c>
      <c r="E928" s="243" t="str">
        <f>IF(Tabla1[[#This Row],[Código_Actividad]]="","",'Formulario PPGR1'!#REF!)</f>
        <v/>
      </c>
      <c r="F928" s="243" t="str">
        <f>IF(Tabla1[[#This Row],[Código_Actividad]]="","",'Formulario PPGR1'!#REF!)</f>
        <v/>
      </c>
      <c r="G928" s="244"/>
      <c r="H928" s="245" t="str">
        <f>IFERROR(VLOOKUP(Tabla1[[#This Row],[Código_Actividad]],'Formulario PPGR2'!$C$9:$D$1048576,2,FALSE),"")</f>
        <v/>
      </c>
      <c r="I928" s="246" t="str">
        <f>IFERROR(VLOOKUP(Tabla1[[#This Row],[Código_Actividad]],Tabla2[[Código]:[Total de Acciones ]],15,FALSE),"")</f>
        <v/>
      </c>
      <c r="J928" s="198" t="s">
        <v>1916</v>
      </c>
      <c r="K928" s="198" t="s">
        <v>1902</v>
      </c>
      <c r="L928" s="198"/>
      <c r="M928" s="198" t="s">
        <v>1917</v>
      </c>
      <c r="N928" s="354">
        <v>0.4</v>
      </c>
      <c r="O928" s="199">
        <v>84</v>
      </c>
      <c r="P928" s="248">
        <f t="shared" si="17"/>
        <v>33.6</v>
      </c>
      <c r="Q928" s="249" t="s">
        <v>2117</v>
      </c>
      <c r="R928" s="247" t="s">
        <v>925</v>
      </c>
      <c r="S928" s="56"/>
      <c r="T928" s="56"/>
    </row>
    <row r="929" spans="2:20" x14ac:dyDescent="0.25">
      <c r="B929" s="243" t="str">
        <f>IF(Tabla1[[#This Row],[Código_Actividad]]="","",CONCATENATE(Tabla1[[#This Row],[POA]],".",Tabla1[[#This Row],[SRS]],".",Tabla1[[#This Row],[AREA]],".",Tabla1[[#This Row],[TIPO]]))</f>
        <v/>
      </c>
      <c r="C929" s="243" t="str">
        <f>IF(Tabla1[[#This Row],[Código_Actividad]]="","",'Formulario PPGR1'!#REF!)</f>
        <v/>
      </c>
      <c r="D929" s="243" t="str">
        <f>IF(Tabla1[[#This Row],[Código_Actividad]]="","",'Formulario PPGR1'!#REF!)</f>
        <v/>
      </c>
      <c r="E929" s="243" t="str">
        <f>IF(Tabla1[[#This Row],[Código_Actividad]]="","",'Formulario PPGR1'!#REF!)</f>
        <v/>
      </c>
      <c r="F929" s="243" t="str">
        <f>IF(Tabla1[[#This Row],[Código_Actividad]]="","",'Formulario PPGR1'!#REF!)</f>
        <v/>
      </c>
      <c r="G929" s="244"/>
      <c r="H929" s="250" t="str">
        <f>IFERROR(VLOOKUP(Tabla1[[#This Row],[Código_Actividad]],'Formulario PPGR2'!$C$9:$D$1048576,2,FALSE),"")</f>
        <v/>
      </c>
      <c r="I929" s="246" t="str">
        <f>IFERROR(VLOOKUP(Tabla1[[#This Row],[Código_Actividad]],Tabla2[[Código]:[Total de Acciones ]],15,FALSE),"")</f>
        <v/>
      </c>
      <c r="J929" s="198"/>
      <c r="K929" s="198"/>
      <c r="L929" s="198"/>
      <c r="M929" s="198"/>
      <c r="N929" s="354"/>
      <c r="O929" s="199"/>
      <c r="P929" s="248">
        <f t="shared" si="17"/>
        <v>0</v>
      </c>
      <c r="Q929" s="249"/>
      <c r="R929" s="247"/>
      <c r="S929" s="56"/>
      <c r="T929" s="56"/>
    </row>
    <row r="930" spans="2:20" x14ac:dyDescent="0.25">
      <c r="B930" s="243" t="e">
        <f>IF(Tabla1[[#This Row],[Código_Actividad]]="","",CONCATENATE(Tabla1[[#This Row],[POA]],".",Tabla1[[#This Row],[SRS]],".",Tabla1[[#This Row],[AREA]],".",Tabla1[[#This Row],[TIPO]]))</f>
        <v>#REF!</v>
      </c>
      <c r="C930" s="243" t="e">
        <f>IF(Tabla1[[#This Row],[Código_Actividad]]="","",'Formulario PPGR1'!#REF!)</f>
        <v>#REF!</v>
      </c>
      <c r="D930" s="243" t="e">
        <f>IF(Tabla1[[#This Row],[Código_Actividad]]="","",'Formulario PPGR1'!#REF!)</f>
        <v>#REF!</v>
      </c>
      <c r="E930" s="243" t="e">
        <f>IF(Tabla1[[#This Row],[Código_Actividad]]="","",'Formulario PPGR1'!#REF!)</f>
        <v>#REF!</v>
      </c>
      <c r="F930" s="243" t="e">
        <f>IF(Tabla1[[#This Row],[Código_Actividad]]="","",'Formulario PPGR1'!#REF!)</f>
        <v>#REF!</v>
      </c>
      <c r="G930" s="244" t="s">
        <v>1551</v>
      </c>
      <c r="H930" s="250" t="str">
        <f>IFERROR(VLOOKUP(Tabla1[[#This Row],[Código_Actividad]],'Formulario PPGR2'!$C$9:$D$1048576,2,FALSE),"")</f>
        <v>Seguimiento a la implementacion y uso de los buzones de quejas y sugerencia</v>
      </c>
      <c r="I930" s="246">
        <f>IFERROR(VLOOKUP(Tabla1[[#This Row],[Código_Actividad]],Tabla2[[Código]:[Total de Acciones ]],15,FALSE),"")</f>
        <v>3</v>
      </c>
      <c r="J930" s="198" t="s">
        <v>1894</v>
      </c>
      <c r="K930" s="198" t="s">
        <v>1902</v>
      </c>
      <c r="L930" s="198"/>
      <c r="M930" s="198" t="s">
        <v>1893</v>
      </c>
      <c r="N930" s="354">
        <v>0.16</v>
      </c>
      <c r="O930" s="199">
        <v>250</v>
      </c>
      <c r="P930" s="248">
        <f t="shared" si="17"/>
        <v>40</v>
      </c>
      <c r="Q930" s="249" t="s">
        <v>2114</v>
      </c>
      <c r="R930" s="247" t="s">
        <v>923</v>
      </c>
      <c r="S930" s="56"/>
      <c r="T930" s="56"/>
    </row>
    <row r="931" spans="2:20" x14ac:dyDescent="0.25">
      <c r="B931" s="243" t="str">
        <f>IF(Tabla1[[#This Row],[Código_Actividad]]="","",CONCATENATE(Tabla1[[#This Row],[POA]],".",Tabla1[[#This Row],[SRS]],".",Tabla1[[#This Row],[AREA]],".",Tabla1[[#This Row],[TIPO]]))</f>
        <v/>
      </c>
      <c r="C931" s="243" t="str">
        <f>IF(Tabla1[[#This Row],[Código_Actividad]]="","",'Formulario PPGR1'!#REF!)</f>
        <v/>
      </c>
      <c r="D931" s="243" t="str">
        <f>IF(Tabla1[[#This Row],[Código_Actividad]]="","",'Formulario PPGR1'!#REF!)</f>
        <v/>
      </c>
      <c r="E931" s="243" t="str">
        <f>IF(Tabla1[[#This Row],[Código_Actividad]]="","",'Formulario PPGR1'!#REF!)</f>
        <v/>
      </c>
      <c r="F931" s="243" t="str">
        <f>IF(Tabla1[[#This Row],[Código_Actividad]]="","",'Formulario PPGR1'!#REF!)</f>
        <v/>
      </c>
      <c r="G931" s="244"/>
      <c r="H931" s="245" t="str">
        <f>IFERROR(VLOOKUP(Tabla1[[#This Row],[Código_Actividad]],'Formulario PPGR2'!$C$9:$D$1048576,2,FALSE),"")</f>
        <v/>
      </c>
      <c r="I931" s="246" t="str">
        <f>IFERROR(VLOOKUP(Tabla1[[#This Row],[Código_Actividad]],Tabla2[[Código]:[Total de Acciones ]],15,FALSE),"")</f>
        <v/>
      </c>
      <c r="J931" s="198" t="s">
        <v>1910</v>
      </c>
      <c r="K931" s="198" t="s">
        <v>1902</v>
      </c>
      <c r="L931" s="198"/>
      <c r="M931" s="198" t="s">
        <v>1906</v>
      </c>
      <c r="N931" s="354">
        <v>0.16</v>
      </c>
      <c r="O931" s="199">
        <v>648</v>
      </c>
      <c r="P931" s="248">
        <f t="shared" si="17"/>
        <v>103.68</v>
      </c>
      <c r="Q931" s="249" t="s">
        <v>2114</v>
      </c>
      <c r="R931" s="247" t="s">
        <v>925</v>
      </c>
      <c r="S931" s="56"/>
      <c r="T931" s="56"/>
    </row>
    <row r="932" spans="2:20" x14ac:dyDescent="0.25">
      <c r="B932" s="243" t="str">
        <f>IF(Tabla1[[#This Row],[Código_Actividad]]="","",CONCATENATE(Tabla1[[#This Row],[POA]],".",Tabla1[[#This Row],[SRS]],".",Tabla1[[#This Row],[AREA]],".",Tabla1[[#This Row],[TIPO]]))</f>
        <v/>
      </c>
      <c r="C932" s="243" t="str">
        <f>IF(Tabla1[[#This Row],[Código_Actividad]]="","",'Formulario PPGR1'!#REF!)</f>
        <v/>
      </c>
      <c r="D932" s="243" t="str">
        <f>IF(Tabla1[[#This Row],[Código_Actividad]]="","",'Formulario PPGR1'!#REF!)</f>
        <v/>
      </c>
      <c r="E932" s="243" t="str">
        <f>IF(Tabla1[[#This Row],[Código_Actividad]]="","",'Formulario PPGR1'!#REF!)</f>
        <v/>
      </c>
      <c r="F932" s="243" t="str">
        <f>IF(Tabla1[[#This Row],[Código_Actividad]]="","",'Formulario PPGR1'!#REF!)</f>
        <v/>
      </c>
      <c r="G932" s="244"/>
      <c r="H932" s="245" t="str">
        <f>IFERROR(VLOOKUP(Tabla1[[#This Row],[Código_Actividad]],'Formulario PPGR2'!$C$9:$D$1048576,2,FALSE),"")</f>
        <v/>
      </c>
      <c r="I932" s="246" t="str">
        <f>IFERROR(VLOOKUP(Tabla1[[#This Row],[Código_Actividad]],Tabla2[[Código]:[Total de Acciones ]],15,FALSE),"")</f>
        <v/>
      </c>
      <c r="J932" s="198" t="s">
        <v>1916</v>
      </c>
      <c r="K932" s="198" t="s">
        <v>1902</v>
      </c>
      <c r="L932" s="198"/>
      <c r="M932" s="198" t="s">
        <v>1917</v>
      </c>
      <c r="N932" s="354">
        <v>0.4</v>
      </c>
      <c r="O932" s="199">
        <v>84</v>
      </c>
      <c r="P932" s="248">
        <f t="shared" si="17"/>
        <v>33.6</v>
      </c>
      <c r="Q932" s="249" t="s">
        <v>2117</v>
      </c>
      <c r="R932" s="247" t="s">
        <v>925</v>
      </c>
      <c r="S932" s="56"/>
      <c r="T932" s="56"/>
    </row>
    <row r="933" spans="2:20" x14ac:dyDescent="0.25">
      <c r="B933" s="243" t="str">
        <f>IF(Tabla1[[#This Row],[Código_Actividad]]="","",CONCATENATE(Tabla1[[#This Row],[POA]],".",Tabla1[[#This Row],[SRS]],".",Tabla1[[#This Row],[AREA]],".",Tabla1[[#This Row],[TIPO]]))</f>
        <v/>
      </c>
      <c r="C933" s="243" t="str">
        <f>IF(Tabla1[[#This Row],[Código_Actividad]]="","",'Formulario PPGR1'!#REF!)</f>
        <v/>
      </c>
      <c r="D933" s="243" t="str">
        <f>IF(Tabla1[[#This Row],[Código_Actividad]]="","",'Formulario PPGR1'!#REF!)</f>
        <v/>
      </c>
      <c r="E933" s="243" t="str">
        <f>IF(Tabla1[[#This Row],[Código_Actividad]]="","",'Formulario PPGR1'!#REF!)</f>
        <v/>
      </c>
      <c r="F933" s="243" t="str">
        <f>IF(Tabla1[[#This Row],[Código_Actividad]]="","",'Formulario PPGR1'!#REF!)</f>
        <v/>
      </c>
      <c r="G933" s="244"/>
      <c r="H933" s="250" t="str">
        <f>IFERROR(VLOOKUP(Tabla1[[#This Row],[Código_Actividad]],'Formulario PPGR2'!$C$9:$D$1048576,2,FALSE),"")</f>
        <v/>
      </c>
      <c r="I933" s="246" t="str">
        <f>IFERROR(VLOOKUP(Tabla1[[#This Row],[Código_Actividad]],Tabla2[[Código]:[Total de Acciones ]],15,FALSE),"")</f>
        <v/>
      </c>
      <c r="J933" s="198"/>
      <c r="K933" s="198"/>
      <c r="L933" s="198"/>
      <c r="M933" s="198"/>
      <c r="N933" s="354"/>
      <c r="O933" s="199"/>
      <c r="P933" s="248">
        <f t="shared" si="17"/>
        <v>0</v>
      </c>
      <c r="Q933" s="249"/>
      <c r="R933" s="247"/>
      <c r="S933" s="56"/>
      <c r="T933" s="56"/>
    </row>
    <row r="934" spans="2:20" x14ac:dyDescent="0.25">
      <c r="B934" s="243" t="e">
        <f>IF(Tabla1[[#This Row],[Código_Actividad]]="","",CONCATENATE(Tabla1[[#This Row],[POA]],".",Tabla1[[#This Row],[SRS]],".",Tabla1[[#This Row],[AREA]],".",Tabla1[[#This Row],[TIPO]]))</f>
        <v>#REF!</v>
      </c>
      <c r="C934" s="243" t="e">
        <f>IF(Tabla1[[#This Row],[Código_Actividad]]="","",'Formulario PPGR1'!#REF!)</f>
        <v>#REF!</v>
      </c>
      <c r="D934" s="243" t="e">
        <f>IF(Tabla1[[#This Row],[Código_Actividad]]="","",'Formulario PPGR1'!#REF!)</f>
        <v>#REF!</v>
      </c>
      <c r="E934" s="243" t="e">
        <f>IF(Tabla1[[#This Row],[Código_Actividad]]="","",'Formulario PPGR1'!#REF!)</f>
        <v>#REF!</v>
      </c>
      <c r="F934" s="243" t="e">
        <f>IF(Tabla1[[#This Row],[Código_Actividad]]="","",'Formulario PPGR1'!#REF!)</f>
        <v>#REF!</v>
      </c>
      <c r="G934" s="244" t="s">
        <v>1552</v>
      </c>
      <c r="H934" s="245" t="str">
        <f>IFERROR(VLOOKUP(Tabla1[[#This Row],[Código_Actividad]],'Formulario PPGR2'!$C$9:$D$1048576,2,FALSE),"")</f>
        <v>Visitas de Supervisión de los Servicios de Atencion Integral (SAI) para verificar cumplimiento de la Meta 90-90-90</v>
      </c>
      <c r="I934" s="246">
        <f>IFERROR(VLOOKUP(Tabla1[[#This Row],[Código_Actividad]],Tabla2[[Código]:[Total de Acciones ]],15,FALSE),"")</f>
        <v>4</v>
      </c>
      <c r="J934" s="198" t="s">
        <v>1894</v>
      </c>
      <c r="K934" s="198" t="s">
        <v>1902</v>
      </c>
      <c r="L934" s="198"/>
      <c r="M934" s="198" t="s">
        <v>1893</v>
      </c>
      <c r="N934" s="365">
        <v>0.16</v>
      </c>
      <c r="O934" s="199">
        <v>250</v>
      </c>
      <c r="P934" s="248">
        <f t="shared" si="17"/>
        <v>40</v>
      </c>
      <c r="Q934" s="249" t="s">
        <v>2114</v>
      </c>
      <c r="R934" s="247" t="s">
        <v>923</v>
      </c>
      <c r="S934" s="56"/>
      <c r="T934" s="56"/>
    </row>
    <row r="935" spans="2:20" x14ac:dyDescent="0.25">
      <c r="B935" s="243" t="str">
        <f>IF(Tabla1[[#This Row],[Código_Actividad]]="","",CONCATENATE(Tabla1[[#This Row],[POA]],".",Tabla1[[#This Row],[SRS]],".",Tabla1[[#This Row],[AREA]],".",Tabla1[[#This Row],[TIPO]]))</f>
        <v/>
      </c>
      <c r="C935" s="243" t="str">
        <f>IF(Tabla1[[#This Row],[Código_Actividad]]="","",'Formulario PPGR1'!#REF!)</f>
        <v/>
      </c>
      <c r="D935" s="243" t="str">
        <f>IF(Tabla1[[#This Row],[Código_Actividad]]="","",'Formulario PPGR1'!#REF!)</f>
        <v/>
      </c>
      <c r="E935" s="243" t="str">
        <f>IF(Tabla1[[#This Row],[Código_Actividad]]="","",'Formulario PPGR1'!#REF!)</f>
        <v/>
      </c>
      <c r="F935" s="243" t="str">
        <f>IF(Tabla1[[#This Row],[Código_Actividad]]="","",'Formulario PPGR1'!#REF!)</f>
        <v/>
      </c>
      <c r="G935" s="244"/>
      <c r="H935" s="245" t="str">
        <f>IFERROR(VLOOKUP(Tabla1[[#This Row],[Código_Actividad]],'Formulario PPGR2'!$C$9:$D$1048576,2,FALSE),"")</f>
        <v/>
      </c>
      <c r="I935" s="246" t="str">
        <f>IFERROR(VLOOKUP(Tabla1[[#This Row],[Código_Actividad]],Tabla2[[Código]:[Total de Acciones ]],15,FALSE),"")</f>
        <v/>
      </c>
      <c r="J935" s="198" t="s">
        <v>1910</v>
      </c>
      <c r="K935" s="198" t="s">
        <v>1902</v>
      </c>
      <c r="L935" s="198"/>
      <c r="M935" s="198" t="s">
        <v>1906</v>
      </c>
      <c r="N935" s="365">
        <v>0.16</v>
      </c>
      <c r="O935" s="199">
        <v>648</v>
      </c>
      <c r="P935" s="248">
        <f t="shared" si="17"/>
        <v>103.68</v>
      </c>
      <c r="Q935" s="249" t="s">
        <v>2114</v>
      </c>
      <c r="R935" s="247" t="s">
        <v>925</v>
      </c>
      <c r="S935" s="56"/>
      <c r="T935" s="56"/>
    </row>
    <row r="936" spans="2:20" x14ac:dyDescent="0.25">
      <c r="B936" s="243" t="str">
        <f>IF(Tabla1[[#This Row],[Código_Actividad]]="","",CONCATENATE(Tabla1[[#This Row],[POA]],".",Tabla1[[#This Row],[SRS]],".",Tabla1[[#This Row],[AREA]],".",Tabla1[[#This Row],[TIPO]]))</f>
        <v/>
      </c>
      <c r="C936" s="243" t="str">
        <f>IF(Tabla1[[#This Row],[Código_Actividad]]="","",'Formulario PPGR1'!#REF!)</f>
        <v/>
      </c>
      <c r="D936" s="243" t="str">
        <f>IF(Tabla1[[#This Row],[Código_Actividad]]="","",'Formulario PPGR1'!#REF!)</f>
        <v/>
      </c>
      <c r="E936" s="243" t="str">
        <f>IF(Tabla1[[#This Row],[Código_Actividad]]="","",'Formulario PPGR1'!#REF!)</f>
        <v/>
      </c>
      <c r="F936" s="243" t="str">
        <f>IF(Tabla1[[#This Row],[Código_Actividad]]="","",'Formulario PPGR1'!#REF!)</f>
        <v/>
      </c>
      <c r="G936" s="195"/>
      <c r="H936" s="250" t="str">
        <f>IFERROR(VLOOKUP(Tabla1[[#This Row],[Código_Actividad]],'Formulario PPGR2'!$C$9:$D$1048576,2,FALSE),"")</f>
        <v/>
      </c>
      <c r="I936" s="246" t="str">
        <f>IFERROR(VLOOKUP(Tabla1[[#This Row],[Código_Actividad]],Tabla2[[Código]:[Total de Acciones ]],15,FALSE),"")</f>
        <v/>
      </c>
      <c r="J936" s="198" t="s">
        <v>1916</v>
      </c>
      <c r="K936" s="198" t="s">
        <v>1902</v>
      </c>
      <c r="L936" s="198"/>
      <c r="M936" s="198" t="s">
        <v>1917</v>
      </c>
      <c r="N936" s="354">
        <v>0.4</v>
      </c>
      <c r="O936" s="199">
        <v>84</v>
      </c>
      <c r="P936" s="248">
        <f t="shared" si="17"/>
        <v>33.6</v>
      </c>
      <c r="Q936" s="249" t="s">
        <v>2117</v>
      </c>
      <c r="R936" s="247" t="s">
        <v>925</v>
      </c>
      <c r="S936" s="56"/>
      <c r="T936" s="56"/>
    </row>
    <row r="937" spans="2:20" x14ac:dyDescent="0.25">
      <c r="B937" s="243" t="str">
        <f>IF(Tabla1[[#This Row],[Código_Actividad]]="","",CONCATENATE(Tabla1[[#This Row],[POA]],".",Tabla1[[#This Row],[SRS]],".",Tabla1[[#This Row],[AREA]],".",Tabla1[[#This Row],[TIPO]]))</f>
        <v/>
      </c>
      <c r="C937" s="243" t="str">
        <f>IF(Tabla1[[#This Row],[Código_Actividad]]="","",'Formulario PPGR1'!#REF!)</f>
        <v/>
      </c>
      <c r="D937" s="243" t="str">
        <f>IF(Tabla1[[#This Row],[Código_Actividad]]="","",'Formulario PPGR1'!#REF!)</f>
        <v/>
      </c>
      <c r="E937" s="243" t="str">
        <f>IF(Tabla1[[#This Row],[Código_Actividad]]="","",'Formulario PPGR1'!#REF!)</f>
        <v/>
      </c>
      <c r="F937" s="243" t="str">
        <f>IF(Tabla1[[#This Row],[Código_Actividad]]="","",'Formulario PPGR1'!#REF!)</f>
        <v/>
      </c>
      <c r="G937" s="195"/>
      <c r="H937" s="250" t="str">
        <f>IFERROR(VLOOKUP(Tabla1[[#This Row],[Código_Actividad]],'Formulario PPGR2'!$C$9:$D$1048576,2,FALSE),"")</f>
        <v/>
      </c>
      <c r="I937" s="246" t="str">
        <f>IFERROR(VLOOKUP(Tabla1[[#This Row],[Código_Actividad]],Tabla2[[Código]:[Total de Acciones ]],15,FALSE),"")</f>
        <v/>
      </c>
      <c r="J937" s="198" t="s">
        <v>2109</v>
      </c>
      <c r="K937" s="198"/>
      <c r="L937" s="198"/>
      <c r="M937" s="198" t="s">
        <v>1915</v>
      </c>
      <c r="N937" s="354">
        <v>20</v>
      </c>
      <c r="O937" s="199">
        <v>230</v>
      </c>
      <c r="P937" s="248">
        <f t="shared" si="17"/>
        <v>4600</v>
      </c>
      <c r="Q937" s="249" t="s">
        <v>2116</v>
      </c>
      <c r="R937" s="247" t="s">
        <v>925</v>
      </c>
      <c r="S937" s="56"/>
      <c r="T937" s="56"/>
    </row>
    <row r="938" spans="2:20" x14ac:dyDescent="0.25">
      <c r="B938" s="243" t="str">
        <f>IF(Tabla1[[#This Row],[Código_Actividad]]="","",CONCATENATE(Tabla1[[#This Row],[POA]],".",Tabla1[[#This Row],[SRS]],".",Tabla1[[#This Row],[AREA]],".",Tabla1[[#This Row],[TIPO]]))</f>
        <v/>
      </c>
      <c r="C938" s="243" t="str">
        <f>IF(Tabla1[[#This Row],[Código_Actividad]]="","",'Formulario PPGR1'!#REF!)</f>
        <v/>
      </c>
      <c r="D938" s="243" t="str">
        <f>IF(Tabla1[[#This Row],[Código_Actividad]]="","",'Formulario PPGR1'!#REF!)</f>
        <v/>
      </c>
      <c r="E938" s="243" t="str">
        <f>IF(Tabla1[[#This Row],[Código_Actividad]]="","",'Formulario PPGR1'!#REF!)</f>
        <v/>
      </c>
      <c r="F938" s="243" t="str">
        <f>IF(Tabla1[[#This Row],[Código_Actividad]]="","",'Formulario PPGR1'!#REF!)</f>
        <v/>
      </c>
      <c r="G938" s="244"/>
      <c r="H938" s="245" t="str">
        <f>IFERROR(VLOOKUP(Tabla1[[#This Row],[Código_Actividad]],'Formulario PPGR2'!$C$9:$D$1048576,2,FALSE),"")</f>
        <v/>
      </c>
      <c r="I938" s="246" t="str">
        <f>IFERROR(VLOOKUP(Tabla1[[#This Row],[Código_Actividad]],Tabla2[[Código]:[Total de Acciones ]],15,FALSE),"")</f>
        <v/>
      </c>
      <c r="J938" s="198"/>
      <c r="K938" s="198"/>
      <c r="L938" s="198"/>
      <c r="M938" s="198"/>
      <c r="N938" s="354"/>
      <c r="O938" s="199"/>
      <c r="P938" s="248">
        <f t="shared" si="17"/>
        <v>0</v>
      </c>
      <c r="Q938" s="249"/>
      <c r="R938" s="247"/>
      <c r="S938" s="56"/>
      <c r="T938" s="56"/>
    </row>
    <row r="939" spans="2:20" x14ac:dyDescent="0.25">
      <c r="B939" s="243" t="str">
        <f>IF(Tabla1[[#This Row],[Código_Actividad]]="","",CONCATENATE(Tabla1[[#This Row],[POA]],".",Tabla1[[#This Row],[SRS]],".",Tabla1[[#This Row],[AREA]],".",Tabla1[[#This Row],[TIPO]]))</f>
        <v/>
      </c>
      <c r="C939" s="243" t="str">
        <f>IF(Tabla1[[#This Row],[Código_Actividad]]="","",'Formulario PPGR1'!#REF!)</f>
        <v/>
      </c>
      <c r="D939" s="243" t="str">
        <f>IF(Tabla1[[#This Row],[Código_Actividad]]="","",'Formulario PPGR1'!#REF!)</f>
        <v/>
      </c>
      <c r="E939" s="243" t="str">
        <f>IF(Tabla1[[#This Row],[Código_Actividad]]="","",'Formulario PPGR1'!#REF!)</f>
        <v/>
      </c>
      <c r="F939" s="243" t="str">
        <f>IF(Tabla1[[#This Row],[Código_Actividad]]="","",'Formulario PPGR1'!#REF!)</f>
        <v/>
      </c>
      <c r="G939" s="244"/>
      <c r="H939" s="245" t="str">
        <f>IFERROR(VLOOKUP(Tabla1[[#This Row],[Código_Actividad]],'Formulario PPGR2'!$C$9:$D$1048576,2,FALSE),"")</f>
        <v/>
      </c>
      <c r="I939" s="246" t="str">
        <f>IFERROR(VLOOKUP(Tabla1[[#This Row],[Código_Actividad]],Tabla2[[Código]:[Total de Acciones ]],15,FALSE),"")</f>
        <v/>
      </c>
      <c r="J939" s="198"/>
      <c r="K939" s="198"/>
      <c r="L939" s="198"/>
      <c r="M939" s="198"/>
      <c r="N939" s="354"/>
      <c r="O939" s="199"/>
      <c r="P939" s="248">
        <f t="shared" si="17"/>
        <v>0</v>
      </c>
      <c r="Q939" s="249"/>
      <c r="R939" s="247"/>
      <c r="S939" s="56"/>
      <c r="T939" s="56"/>
    </row>
    <row r="940" spans="2:20" x14ac:dyDescent="0.25">
      <c r="B940" s="243" t="e">
        <f>IF(Tabla1[[#This Row],[Código_Actividad]]="","",CONCATENATE(Tabla1[[#This Row],[POA]],".",Tabla1[[#This Row],[SRS]],".",Tabla1[[#This Row],[AREA]],".",Tabla1[[#This Row],[TIPO]]))</f>
        <v>#REF!</v>
      </c>
      <c r="C940" s="243" t="e">
        <f>IF(Tabla1[[#This Row],[Código_Actividad]]="","",'Formulario PPGR1'!#REF!)</f>
        <v>#REF!</v>
      </c>
      <c r="D940" s="243" t="e">
        <f>IF(Tabla1[[#This Row],[Código_Actividad]]="","",'Formulario PPGR1'!#REF!)</f>
        <v>#REF!</v>
      </c>
      <c r="E940" s="243" t="e">
        <f>IF(Tabla1[[#This Row],[Código_Actividad]]="","",'Formulario PPGR1'!#REF!)</f>
        <v>#REF!</v>
      </c>
      <c r="F940" s="243" t="e">
        <f>IF(Tabla1[[#This Row],[Código_Actividad]]="","",'Formulario PPGR1'!#REF!)</f>
        <v>#REF!</v>
      </c>
      <c r="G940" s="195" t="s">
        <v>1553</v>
      </c>
      <c r="H940" s="250" t="str">
        <f>IFERROR(VLOOKUP(Tabla1[[#This Row],[Código_Actividad]],'Formulario PPGR2'!$C$9:$D$1048576,2,FALSE),"")</f>
        <v>Capacitación sobre protocolos de atención VIH SIDA y coinfección TB VIH a RRHH</v>
      </c>
      <c r="I940" s="246">
        <f>IFERROR(VLOOKUP(Tabla1[[#This Row],[Código_Actividad]],Tabla2[[Código]:[Total de Acciones ]],15,FALSE),"")</f>
        <v>2</v>
      </c>
      <c r="J940" s="198" t="s">
        <v>1894</v>
      </c>
      <c r="K940" s="198" t="s">
        <v>1902</v>
      </c>
      <c r="L940" s="198"/>
      <c r="M940" s="198" t="s">
        <v>1893</v>
      </c>
      <c r="N940" s="365">
        <v>0.16</v>
      </c>
      <c r="O940" s="199">
        <v>250</v>
      </c>
      <c r="P940" s="248">
        <f t="shared" si="17"/>
        <v>40</v>
      </c>
      <c r="Q940" s="249" t="s">
        <v>2114</v>
      </c>
      <c r="R940" s="247" t="s">
        <v>923</v>
      </c>
      <c r="S940" s="56"/>
      <c r="T940" s="56"/>
    </row>
    <row r="941" spans="2:20" x14ac:dyDescent="0.25">
      <c r="B941" s="243" t="str">
        <f>IF(Tabla1[[#This Row],[Código_Actividad]]="","",CONCATENATE(Tabla1[[#This Row],[POA]],".",Tabla1[[#This Row],[SRS]],".",Tabla1[[#This Row],[AREA]],".",Tabla1[[#This Row],[TIPO]]))</f>
        <v/>
      </c>
      <c r="C941" s="243" t="str">
        <f>IF(Tabla1[[#This Row],[Código_Actividad]]="","",'Formulario PPGR1'!#REF!)</f>
        <v/>
      </c>
      <c r="D941" s="243" t="str">
        <f>IF(Tabla1[[#This Row],[Código_Actividad]]="","",'Formulario PPGR1'!#REF!)</f>
        <v/>
      </c>
      <c r="E941" s="243" t="str">
        <f>IF(Tabla1[[#This Row],[Código_Actividad]]="","",'Formulario PPGR1'!#REF!)</f>
        <v/>
      </c>
      <c r="F941" s="243" t="str">
        <f>IF(Tabla1[[#This Row],[Código_Actividad]]="","",'Formulario PPGR1'!#REF!)</f>
        <v/>
      </c>
      <c r="G941" s="195"/>
      <c r="H941" s="250" t="str">
        <f>IFERROR(VLOOKUP(Tabla1[[#This Row],[Código_Actividad]],'Formulario PPGR2'!$C$9:$D$1048576,2,FALSE),"")</f>
        <v/>
      </c>
      <c r="I941" s="246" t="str">
        <f>IFERROR(VLOOKUP(Tabla1[[#This Row],[Código_Actividad]],Tabla2[[Código]:[Total de Acciones ]],15,FALSE),"")</f>
        <v/>
      </c>
      <c r="J941" s="198" t="s">
        <v>1910</v>
      </c>
      <c r="K941" s="198" t="s">
        <v>1902</v>
      </c>
      <c r="L941" s="198"/>
      <c r="M941" s="198" t="s">
        <v>1906</v>
      </c>
      <c r="N941" s="365">
        <v>0.16</v>
      </c>
      <c r="O941" s="199">
        <v>648</v>
      </c>
      <c r="P941" s="248">
        <f t="shared" si="17"/>
        <v>103.68</v>
      </c>
      <c r="Q941" s="249" t="s">
        <v>2114</v>
      </c>
      <c r="R941" s="247" t="s">
        <v>925</v>
      </c>
      <c r="S941" s="56"/>
      <c r="T941" s="56"/>
    </row>
    <row r="942" spans="2:20" x14ac:dyDescent="0.25">
      <c r="B942" s="243" t="str">
        <f>IF(Tabla1[[#This Row],[Código_Actividad]]="","",CONCATENATE(Tabla1[[#This Row],[POA]],".",Tabla1[[#This Row],[SRS]],".",Tabla1[[#This Row],[AREA]],".",Tabla1[[#This Row],[TIPO]]))</f>
        <v/>
      </c>
      <c r="C942" s="243" t="str">
        <f>IF(Tabla1[[#This Row],[Código_Actividad]]="","",'Formulario PPGR1'!#REF!)</f>
        <v/>
      </c>
      <c r="D942" s="243" t="str">
        <f>IF(Tabla1[[#This Row],[Código_Actividad]]="","",'Formulario PPGR1'!#REF!)</f>
        <v/>
      </c>
      <c r="E942" s="243" t="str">
        <f>IF(Tabla1[[#This Row],[Código_Actividad]]="","",'Formulario PPGR1'!#REF!)</f>
        <v/>
      </c>
      <c r="F942" s="243" t="str">
        <f>IF(Tabla1[[#This Row],[Código_Actividad]]="","",'Formulario PPGR1'!#REF!)</f>
        <v/>
      </c>
      <c r="G942" s="244"/>
      <c r="H942" s="245" t="str">
        <f>IFERROR(VLOOKUP(Tabla1[[#This Row],[Código_Actividad]],'Formulario PPGR2'!$C$9:$D$1048576,2,FALSE),"")</f>
        <v/>
      </c>
      <c r="I942" s="246" t="str">
        <f>IFERROR(VLOOKUP(Tabla1[[#This Row],[Código_Actividad]],Tabla2[[Código]:[Total de Acciones ]],15,FALSE),"")</f>
        <v/>
      </c>
      <c r="J942" s="198" t="s">
        <v>1916</v>
      </c>
      <c r="K942" s="198" t="s">
        <v>1902</v>
      </c>
      <c r="L942" s="198"/>
      <c r="M942" s="198" t="s">
        <v>1917</v>
      </c>
      <c r="N942" s="354">
        <v>0.2</v>
      </c>
      <c r="O942" s="199">
        <v>84</v>
      </c>
      <c r="P942" s="248">
        <f t="shared" si="17"/>
        <v>16.8</v>
      </c>
      <c r="Q942" s="249" t="s">
        <v>2117</v>
      </c>
      <c r="R942" s="247" t="s">
        <v>925</v>
      </c>
      <c r="S942" s="56"/>
      <c r="T942" s="56"/>
    </row>
    <row r="943" spans="2:20" x14ac:dyDescent="0.25">
      <c r="B943" s="243" t="str">
        <f>IF(Tabla1[[#This Row],[Código_Actividad]]="","",CONCATENATE(Tabla1[[#This Row],[POA]],".",Tabla1[[#This Row],[SRS]],".",Tabla1[[#This Row],[AREA]],".",Tabla1[[#This Row],[TIPO]]))</f>
        <v/>
      </c>
      <c r="C943" s="243" t="str">
        <f>IF(Tabla1[[#This Row],[Código_Actividad]]="","",'Formulario PPGR1'!#REF!)</f>
        <v/>
      </c>
      <c r="D943" s="243" t="str">
        <f>IF(Tabla1[[#This Row],[Código_Actividad]]="","",'Formulario PPGR1'!#REF!)</f>
        <v/>
      </c>
      <c r="E943" s="243" t="str">
        <f>IF(Tabla1[[#This Row],[Código_Actividad]]="","",'Formulario PPGR1'!#REF!)</f>
        <v/>
      </c>
      <c r="F943" s="243" t="str">
        <f>IF(Tabla1[[#This Row],[Código_Actividad]]="","",'Formulario PPGR1'!#REF!)</f>
        <v/>
      </c>
      <c r="G943" s="244"/>
      <c r="H943" s="245" t="str">
        <f>IFERROR(VLOOKUP(Tabla1[[#This Row],[Código_Actividad]],'Formulario PPGR2'!$C$9:$D$1048576,2,FALSE),"")</f>
        <v/>
      </c>
      <c r="I943" s="246" t="str">
        <f>IFERROR(VLOOKUP(Tabla1[[#This Row],[Código_Actividad]],Tabla2[[Código]:[Total de Acciones ]],15,FALSE),"")</f>
        <v/>
      </c>
      <c r="J943" s="198" t="s">
        <v>1996</v>
      </c>
      <c r="K943" s="198" t="s">
        <v>1902</v>
      </c>
      <c r="L943" s="198"/>
      <c r="M943" s="198" t="s">
        <v>592</v>
      </c>
      <c r="N943" s="244">
        <v>2</v>
      </c>
      <c r="O943" s="199">
        <v>7500</v>
      </c>
      <c r="P943" s="248">
        <f t="shared" si="17"/>
        <v>15000</v>
      </c>
      <c r="Q943" s="249" t="s">
        <v>2115</v>
      </c>
      <c r="R943" s="247" t="s">
        <v>925</v>
      </c>
      <c r="S943" s="56"/>
      <c r="T943" s="56"/>
    </row>
    <row r="944" spans="2:20" x14ac:dyDescent="0.25">
      <c r="B944" s="243" t="str">
        <f>IF(Tabla1[[#This Row],[Código_Actividad]]="","",CONCATENATE(Tabla1[[#This Row],[POA]],".",Tabla1[[#This Row],[SRS]],".",Tabla1[[#This Row],[AREA]],".",Tabla1[[#This Row],[TIPO]]))</f>
        <v/>
      </c>
      <c r="C944" s="243" t="str">
        <f>IF(Tabla1[[#This Row],[Código_Actividad]]="","",'Formulario PPGR1'!#REF!)</f>
        <v/>
      </c>
      <c r="D944" s="243" t="str">
        <f>IF(Tabla1[[#This Row],[Código_Actividad]]="","",'Formulario PPGR1'!#REF!)</f>
        <v/>
      </c>
      <c r="E944" s="243" t="str">
        <f>IF(Tabla1[[#This Row],[Código_Actividad]]="","",'Formulario PPGR1'!#REF!)</f>
        <v/>
      </c>
      <c r="F944" s="243" t="str">
        <f>IF(Tabla1[[#This Row],[Código_Actividad]]="","",'Formulario PPGR1'!#REF!)</f>
        <v/>
      </c>
      <c r="G944" s="195"/>
      <c r="H944" s="250" t="str">
        <f>IFERROR(VLOOKUP(Tabla1[[#This Row],[Código_Actividad]],'Formulario PPGR2'!$C$9:$D$1048576,2,FALSE),"")</f>
        <v/>
      </c>
      <c r="I944" s="246" t="str">
        <f>IFERROR(VLOOKUP(Tabla1[[#This Row],[Código_Actividad]],Tabla2[[Código]:[Total de Acciones ]],15,FALSE),"")</f>
        <v/>
      </c>
      <c r="J944" s="198"/>
      <c r="K944" s="198"/>
      <c r="L944" s="198"/>
      <c r="M944" s="198"/>
      <c r="N944" s="354"/>
      <c r="O944" s="199"/>
      <c r="P944" s="248">
        <f t="shared" si="17"/>
        <v>0</v>
      </c>
      <c r="Q944" s="249"/>
      <c r="R944" s="247"/>
      <c r="S944" s="56"/>
      <c r="T944" s="56"/>
    </row>
    <row r="945" spans="2:20" x14ac:dyDescent="0.25">
      <c r="B945" s="243" t="e">
        <f>IF(Tabla1[[#This Row],[Código_Actividad]]="","",CONCATENATE(Tabla1[[#This Row],[POA]],".",Tabla1[[#This Row],[SRS]],".",Tabla1[[#This Row],[AREA]],".",Tabla1[[#This Row],[TIPO]]))</f>
        <v>#REF!</v>
      </c>
      <c r="C945" s="243" t="e">
        <f>IF(Tabla1[[#This Row],[Código_Actividad]]="","",'Formulario PPGR1'!#REF!)</f>
        <v>#REF!</v>
      </c>
      <c r="D945" s="243" t="e">
        <f>IF(Tabla1[[#This Row],[Código_Actividad]]="","",'Formulario PPGR1'!#REF!)</f>
        <v>#REF!</v>
      </c>
      <c r="E945" s="243" t="e">
        <f>IF(Tabla1[[#This Row],[Código_Actividad]]="","",'Formulario PPGR1'!#REF!)</f>
        <v>#REF!</v>
      </c>
      <c r="F945" s="243" t="e">
        <f>IF(Tabla1[[#This Row],[Código_Actividad]]="","",'Formulario PPGR1'!#REF!)</f>
        <v>#REF!</v>
      </c>
      <c r="G945" s="244" t="s">
        <v>1554</v>
      </c>
      <c r="H945" s="245" t="str">
        <f>IFERROR(VLOOKUP(Tabla1[[#This Row],[Código_Actividad]],'Formulario PPGR2'!$C$9:$D$1048576,2,FALSE),"")</f>
        <v>Supervision a los SAI sobre  coinfeccion TB/VIH</v>
      </c>
      <c r="I945" s="246">
        <f>IFERROR(VLOOKUP(Tabla1[[#This Row],[Código_Actividad]],Tabla2[[Código]:[Total de Acciones ]],15,FALSE),"")</f>
        <v>4</v>
      </c>
      <c r="J945" s="198" t="s">
        <v>1894</v>
      </c>
      <c r="K945" s="198" t="s">
        <v>1902</v>
      </c>
      <c r="L945" s="198"/>
      <c r="M945" s="198" t="s">
        <v>1893</v>
      </c>
      <c r="N945" s="365">
        <v>0.16</v>
      </c>
      <c r="O945" s="199">
        <v>250</v>
      </c>
      <c r="P945" s="248">
        <f t="shared" si="17"/>
        <v>40</v>
      </c>
      <c r="Q945" s="249" t="s">
        <v>2114</v>
      </c>
      <c r="R945" s="247" t="s">
        <v>923</v>
      </c>
      <c r="S945" s="56"/>
      <c r="T945" s="56"/>
    </row>
    <row r="946" spans="2:20" x14ac:dyDescent="0.25">
      <c r="B946" s="243" t="str">
        <f>IF(Tabla1[[#This Row],[Código_Actividad]]="","",CONCATENATE(Tabla1[[#This Row],[POA]],".",Tabla1[[#This Row],[SRS]],".",Tabla1[[#This Row],[AREA]],".",Tabla1[[#This Row],[TIPO]]))</f>
        <v/>
      </c>
      <c r="C946" s="243" t="str">
        <f>IF(Tabla1[[#This Row],[Código_Actividad]]="","",'Formulario PPGR1'!#REF!)</f>
        <v/>
      </c>
      <c r="D946" s="243" t="str">
        <f>IF(Tabla1[[#This Row],[Código_Actividad]]="","",'Formulario PPGR1'!#REF!)</f>
        <v/>
      </c>
      <c r="E946" s="243" t="str">
        <f>IF(Tabla1[[#This Row],[Código_Actividad]]="","",'Formulario PPGR1'!#REF!)</f>
        <v/>
      </c>
      <c r="F946" s="243" t="str">
        <f>IF(Tabla1[[#This Row],[Código_Actividad]]="","",'Formulario PPGR1'!#REF!)</f>
        <v/>
      </c>
      <c r="G946" s="244"/>
      <c r="H946" s="245" t="str">
        <f>IFERROR(VLOOKUP(Tabla1[[#This Row],[Código_Actividad]],'Formulario PPGR2'!$C$9:$D$1048576,2,FALSE),"")</f>
        <v/>
      </c>
      <c r="I946" s="246" t="str">
        <f>IFERROR(VLOOKUP(Tabla1[[#This Row],[Código_Actividad]],Tabla2[[Código]:[Total de Acciones ]],15,FALSE),"")</f>
        <v/>
      </c>
      <c r="J946" s="198" t="s">
        <v>1910</v>
      </c>
      <c r="K946" s="198" t="s">
        <v>1902</v>
      </c>
      <c r="L946" s="198"/>
      <c r="M946" s="198" t="s">
        <v>1906</v>
      </c>
      <c r="N946" s="365">
        <v>0.16</v>
      </c>
      <c r="O946" s="199">
        <v>648</v>
      </c>
      <c r="P946" s="248">
        <f t="shared" si="17"/>
        <v>103.68</v>
      </c>
      <c r="Q946" s="249" t="s">
        <v>2114</v>
      </c>
      <c r="R946" s="247" t="s">
        <v>925</v>
      </c>
      <c r="S946" s="56"/>
      <c r="T946" s="56"/>
    </row>
    <row r="947" spans="2:20" x14ac:dyDescent="0.25">
      <c r="B947" s="243" t="str">
        <f>IF(Tabla1[[#This Row],[Código_Actividad]]="","",CONCATENATE(Tabla1[[#This Row],[POA]],".",Tabla1[[#This Row],[SRS]],".",Tabla1[[#This Row],[AREA]],".",Tabla1[[#This Row],[TIPO]]))</f>
        <v/>
      </c>
      <c r="C947" s="243" t="str">
        <f>IF(Tabla1[[#This Row],[Código_Actividad]]="","",'Formulario PPGR1'!#REF!)</f>
        <v/>
      </c>
      <c r="D947" s="243" t="str">
        <f>IF(Tabla1[[#This Row],[Código_Actividad]]="","",'Formulario PPGR1'!#REF!)</f>
        <v/>
      </c>
      <c r="E947" s="243" t="str">
        <f>IF(Tabla1[[#This Row],[Código_Actividad]]="","",'Formulario PPGR1'!#REF!)</f>
        <v/>
      </c>
      <c r="F947" s="243" t="str">
        <f>IF(Tabla1[[#This Row],[Código_Actividad]]="","",'Formulario PPGR1'!#REF!)</f>
        <v/>
      </c>
      <c r="G947" s="195"/>
      <c r="H947" s="250" t="str">
        <f>IFERROR(VLOOKUP(Tabla1[[#This Row],[Código_Actividad]],'Formulario PPGR2'!$C$9:$D$1048576,2,FALSE),"")</f>
        <v/>
      </c>
      <c r="I947" s="246" t="str">
        <f>IFERROR(VLOOKUP(Tabla1[[#This Row],[Código_Actividad]],Tabla2[[Código]:[Total de Acciones ]],15,FALSE),"")</f>
        <v/>
      </c>
      <c r="J947" s="198" t="s">
        <v>1916</v>
      </c>
      <c r="K947" s="198" t="s">
        <v>1902</v>
      </c>
      <c r="L947" s="198"/>
      <c r="M947" s="198" t="s">
        <v>1917</v>
      </c>
      <c r="N947" s="354">
        <v>0.2</v>
      </c>
      <c r="O947" s="199">
        <v>84</v>
      </c>
      <c r="P947" s="248">
        <f t="shared" si="17"/>
        <v>16.8</v>
      </c>
      <c r="Q947" s="249" t="s">
        <v>2117</v>
      </c>
      <c r="R947" s="247" t="s">
        <v>925</v>
      </c>
      <c r="S947" s="56"/>
      <c r="T947" s="56"/>
    </row>
    <row r="948" spans="2:20" x14ac:dyDescent="0.25">
      <c r="B948" s="243" t="str">
        <f>IF(Tabla1[[#This Row],[Código_Actividad]]="","",CONCATENATE(Tabla1[[#This Row],[POA]],".",Tabla1[[#This Row],[SRS]],".",Tabla1[[#This Row],[AREA]],".",Tabla1[[#This Row],[TIPO]]))</f>
        <v/>
      </c>
      <c r="C948" s="243" t="str">
        <f>IF(Tabla1[[#This Row],[Código_Actividad]]="","",'Formulario PPGR1'!#REF!)</f>
        <v/>
      </c>
      <c r="D948" s="243" t="str">
        <f>IF(Tabla1[[#This Row],[Código_Actividad]]="","",'Formulario PPGR1'!#REF!)</f>
        <v/>
      </c>
      <c r="E948" s="243" t="str">
        <f>IF(Tabla1[[#This Row],[Código_Actividad]]="","",'Formulario PPGR1'!#REF!)</f>
        <v/>
      </c>
      <c r="F948" s="243" t="str">
        <f>IF(Tabla1[[#This Row],[Código_Actividad]]="","",'Formulario PPGR1'!#REF!)</f>
        <v/>
      </c>
      <c r="G948" s="244"/>
      <c r="H948" s="245" t="str">
        <f>IFERROR(VLOOKUP(Tabla1[[#This Row],[Código_Actividad]],'Formulario PPGR2'!$C$9:$D$1048576,2,FALSE),"")</f>
        <v/>
      </c>
      <c r="I948" s="246" t="str">
        <f>IFERROR(VLOOKUP(Tabla1[[#This Row],[Código_Actividad]],Tabla2[[Código]:[Total de Acciones ]],15,FALSE),"")</f>
        <v/>
      </c>
      <c r="J948" s="198" t="s">
        <v>2109</v>
      </c>
      <c r="K948" s="198"/>
      <c r="L948" s="198"/>
      <c r="M948" s="198" t="s">
        <v>1915</v>
      </c>
      <c r="N948" s="354">
        <v>10</v>
      </c>
      <c r="O948" s="199">
        <v>230</v>
      </c>
      <c r="P948" s="248">
        <f t="shared" si="17"/>
        <v>2300</v>
      </c>
      <c r="Q948" s="249" t="s">
        <v>2116</v>
      </c>
      <c r="R948" s="247" t="s">
        <v>925</v>
      </c>
      <c r="S948" s="56"/>
      <c r="T948" s="56"/>
    </row>
    <row r="949" spans="2:20" x14ac:dyDescent="0.25">
      <c r="B949" s="243" t="str">
        <f>IF(Tabla1[[#This Row],[Código_Actividad]]="","",CONCATENATE(Tabla1[[#This Row],[POA]],".",Tabla1[[#This Row],[SRS]],".",Tabla1[[#This Row],[AREA]],".",Tabla1[[#This Row],[TIPO]]))</f>
        <v/>
      </c>
      <c r="C949" s="243" t="str">
        <f>IF(Tabla1[[#This Row],[Código_Actividad]]="","",'Formulario PPGR1'!#REF!)</f>
        <v/>
      </c>
      <c r="D949" s="243" t="str">
        <f>IF(Tabla1[[#This Row],[Código_Actividad]]="","",'Formulario PPGR1'!#REF!)</f>
        <v/>
      </c>
      <c r="E949" s="243" t="str">
        <f>IF(Tabla1[[#This Row],[Código_Actividad]]="","",'Formulario PPGR1'!#REF!)</f>
        <v/>
      </c>
      <c r="F949" s="243" t="str">
        <f>IF(Tabla1[[#This Row],[Código_Actividad]]="","",'Formulario PPGR1'!#REF!)</f>
        <v/>
      </c>
      <c r="G949" s="244"/>
      <c r="H949" s="245" t="str">
        <f>IFERROR(VLOOKUP(Tabla1[[#This Row],[Código_Actividad]],'Formulario PPGR2'!$C$9:$D$1048576,2,FALSE),"")</f>
        <v/>
      </c>
      <c r="I949" s="246" t="str">
        <f>IFERROR(VLOOKUP(Tabla1[[#This Row],[Código_Actividad]],Tabla2[[Código]:[Total de Acciones ]],15,FALSE),"")</f>
        <v/>
      </c>
      <c r="J949" s="198"/>
      <c r="K949" s="198"/>
      <c r="L949" s="198"/>
      <c r="M949" s="198"/>
      <c r="N949" s="354"/>
      <c r="O949" s="199"/>
      <c r="P949" s="248">
        <f t="shared" si="17"/>
        <v>0</v>
      </c>
      <c r="Q949" s="249"/>
      <c r="R949" s="247"/>
      <c r="S949" s="56"/>
      <c r="T949" s="56"/>
    </row>
    <row r="950" spans="2:20" x14ac:dyDescent="0.25">
      <c r="B950" s="243" t="e">
        <f>IF(Tabla1[[#This Row],[Código_Actividad]]="","",CONCATENATE(Tabla1[[#This Row],[POA]],".",Tabla1[[#This Row],[SRS]],".",Tabla1[[#This Row],[AREA]],".",Tabla1[[#This Row],[TIPO]]))</f>
        <v>#REF!</v>
      </c>
      <c r="C950" s="243" t="e">
        <f>IF(Tabla1[[#This Row],[Código_Actividad]]="","",'Formulario PPGR1'!#REF!)</f>
        <v>#REF!</v>
      </c>
      <c r="D950" s="243" t="e">
        <f>IF(Tabla1[[#This Row],[Código_Actividad]]="","",'Formulario PPGR1'!#REF!)</f>
        <v>#REF!</v>
      </c>
      <c r="E950" s="243" t="e">
        <f>IF(Tabla1[[#This Row],[Código_Actividad]]="","",'Formulario PPGR1'!#REF!)</f>
        <v>#REF!</v>
      </c>
      <c r="F950" s="243" t="e">
        <f>IF(Tabla1[[#This Row],[Código_Actividad]]="","",'Formulario PPGR1'!#REF!)</f>
        <v>#REF!</v>
      </c>
      <c r="G950" s="195" t="s">
        <v>1555</v>
      </c>
      <c r="H950" s="250" t="str">
        <f>IFERROR(VLOOKUP(Tabla1[[#This Row],[Código_Actividad]],'Formulario PPGR2'!$C$9:$D$1048576,2,FALSE),"")</f>
        <v>Mesas de trabajo para realizar plan de mejora de acuerdo a los hallazgos encontrados durante las visitas de Supervision</v>
      </c>
      <c r="I950" s="246">
        <f>IFERROR(VLOOKUP(Tabla1[[#This Row],[Código_Actividad]],Tabla2[[Código]:[Total de Acciones ]],15,FALSE),"")</f>
        <v>3</v>
      </c>
      <c r="J950" s="198" t="s">
        <v>1894</v>
      </c>
      <c r="K950" s="198" t="s">
        <v>1902</v>
      </c>
      <c r="L950" s="198"/>
      <c r="M950" s="198" t="s">
        <v>1893</v>
      </c>
      <c r="N950" s="365">
        <v>0.2</v>
      </c>
      <c r="O950" s="199">
        <v>250</v>
      </c>
      <c r="P950" s="248">
        <f t="shared" si="17"/>
        <v>50</v>
      </c>
      <c r="Q950" s="249" t="s">
        <v>2114</v>
      </c>
      <c r="R950" s="247" t="s">
        <v>923</v>
      </c>
      <c r="S950" s="56"/>
      <c r="T950" s="56"/>
    </row>
    <row r="951" spans="2:20" x14ac:dyDescent="0.25">
      <c r="B951" s="243" t="str">
        <f>IF(Tabla1[[#This Row],[Código_Actividad]]="","",CONCATENATE(Tabla1[[#This Row],[POA]],".",Tabla1[[#This Row],[SRS]],".",Tabla1[[#This Row],[AREA]],".",Tabla1[[#This Row],[TIPO]]))</f>
        <v/>
      </c>
      <c r="C951" s="243" t="str">
        <f>IF(Tabla1[[#This Row],[Código_Actividad]]="","",'Formulario PPGR1'!#REF!)</f>
        <v/>
      </c>
      <c r="D951" s="243" t="str">
        <f>IF(Tabla1[[#This Row],[Código_Actividad]]="","",'Formulario PPGR1'!#REF!)</f>
        <v/>
      </c>
      <c r="E951" s="243" t="str">
        <f>IF(Tabla1[[#This Row],[Código_Actividad]]="","",'Formulario PPGR1'!#REF!)</f>
        <v/>
      </c>
      <c r="F951" s="243" t="str">
        <f>IF(Tabla1[[#This Row],[Código_Actividad]]="","",'Formulario PPGR1'!#REF!)</f>
        <v/>
      </c>
      <c r="G951" s="244"/>
      <c r="H951" s="245" t="str">
        <f>IFERROR(VLOOKUP(Tabla1[[#This Row],[Código_Actividad]],'Formulario PPGR2'!$C$9:$D$1048576,2,FALSE),"")</f>
        <v/>
      </c>
      <c r="I951" s="246" t="str">
        <f>IFERROR(VLOOKUP(Tabla1[[#This Row],[Código_Actividad]],Tabla2[[Código]:[Total de Acciones ]],15,FALSE),"")</f>
        <v/>
      </c>
      <c r="J951" s="198" t="s">
        <v>1910</v>
      </c>
      <c r="K951" s="198" t="s">
        <v>1902</v>
      </c>
      <c r="L951" s="198"/>
      <c r="M951" s="198" t="s">
        <v>1906</v>
      </c>
      <c r="N951" s="365">
        <v>0.2</v>
      </c>
      <c r="O951" s="199">
        <v>648</v>
      </c>
      <c r="P951" s="248">
        <f t="shared" si="17"/>
        <v>129.6</v>
      </c>
      <c r="Q951" s="249" t="s">
        <v>2114</v>
      </c>
      <c r="R951" s="247" t="s">
        <v>925</v>
      </c>
      <c r="S951" s="56"/>
      <c r="T951" s="56"/>
    </row>
    <row r="952" spans="2:20" x14ac:dyDescent="0.25">
      <c r="B952" s="243" t="str">
        <f>IF(Tabla1[[#This Row],[Código_Actividad]]="","",CONCATENATE(Tabla1[[#This Row],[POA]],".",Tabla1[[#This Row],[SRS]],".",Tabla1[[#This Row],[AREA]],".",Tabla1[[#This Row],[TIPO]]))</f>
        <v/>
      </c>
      <c r="C952" s="243" t="str">
        <f>IF(Tabla1[[#This Row],[Código_Actividad]]="","",'Formulario PPGR1'!#REF!)</f>
        <v/>
      </c>
      <c r="D952" s="243" t="str">
        <f>IF(Tabla1[[#This Row],[Código_Actividad]]="","",'Formulario PPGR1'!#REF!)</f>
        <v/>
      </c>
      <c r="E952" s="243" t="str">
        <f>IF(Tabla1[[#This Row],[Código_Actividad]]="","",'Formulario PPGR1'!#REF!)</f>
        <v/>
      </c>
      <c r="F952" s="243" t="str">
        <f>IF(Tabla1[[#This Row],[Código_Actividad]]="","",'Formulario PPGR1'!#REF!)</f>
        <v/>
      </c>
      <c r="G952" s="244"/>
      <c r="H952" s="245" t="str">
        <f>IFERROR(VLOOKUP(Tabla1[[#This Row],[Código_Actividad]],'Formulario PPGR2'!$C$9:$D$1048576,2,FALSE),"")</f>
        <v/>
      </c>
      <c r="I952" s="246" t="str">
        <f>IFERROR(VLOOKUP(Tabla1[[#This Row],[Código_Actividad]],Tabla2[[Código]:[Total de Acciones ]],15,FALSE),"")</f>
        <v/>
      </c>
      <c r="J952" s="198" t="s">
        <v>1916</v>
      </c>
      <c r="K952" s="198" t="s">
        <v>1902</v>
      </c>
      <c r="L952" s="198"/>
      <c r="M952" s="198" t="s">
        <v>1917</v>
      </c>
      <c r="N952" s="354">
        <v>0.5</v>
      </c>
      <c r="O952" s="199">
        <v>84</v>
      </c>
      <c r="P952" s="248">
        <f t="shared" si="17"/>
        <v>42</v>
      </c>
      <c r="Q952" s="249" t="s">
        <v>2117</v>
      </c>
      <c r="R952" s="247" t="s">
        <v>925</v>
      </c>
      <c r="S952" s="56"/>
      <c r="T952" s="56"/>
    </row>
    <row r="953" spans="2:20" x14ac:dyDescent="0.25">
      <c r="B953" s="243" t="str">
        <f>IF(Tabla1[[#This Row],[Código_Actividad]]="","",CONCATENATE(Tabla1[[#This Row],[POA]],".",Tabla1[[#This Row],[SRS]],".",Tabla1[[#This Row],[AREA]],".",Tabla1[[#This Row],[TIPO]]))</f>
        <v/>
      </c>
      <c r="C953" s="243" t="str">
        <f>IF(Tabla1[[#This Row],[Código_Actividad]]="","",'Formulario PPGR1'!#REF!)</f>
        <v/>
      </c>
      <c r="D953" s="243" t="str">
        <f>IF(Tabla1[[#This Row],[Código_Actividad]]="","",'Formulario PPGR1'!#REF!)</f>
        <v/>
      </c>
      <c r="E953" s="243" t="str">
        <f>IF(Tabla1[[#This Row],[Código_Actividad]]="","",'Formulario PPGR1'!#REF!)</f>
        <v/>
      </c>
      <c r="F953" s="243" t="str">
        <f>IF(Tabla1[[#This Row],[Código_Actividad]]="","",'Formulario PPGR1'!#REF!)</f>
        <v/>
      </c>
      <c r="G953" s="195"/>
      <c r="H953" s="250" t="str">
        <f>IFERROR(VLOOKUP(Tabla1[[#This Row],[Código_Actividad]],'Formulario PPGR2'!$C$9:$D$1048576,2,FALSE),"")</f>
        <v/>
      </c>
      <c r="I953" s="246" t="str">
        <f>IFERROR(VLOOKUP(Tabla1[[#This Row],[Código_Actividad]],Tabla2[[Código]:[Total de Acciones ]],15,FALSE),"")</f>
        <v/>
      </c>
      <c r="J953" s="198" t="s">
        <v>1996</v>
      </c>
      <c r="K953" s="198" t="s">
        <v>1902</v>
      </c>
      <c r="L953" s="198"/>
      <c r="M953" s="198" t="s">
        <v>592</v>
      </c>
      <c r="N953" s="354">
        <v>5</v>
      </c>
      <c r="O953" s="199">
        <v>7500</v>
      </c>
      <c r="P953" s="248">
        <f t="shared" si="17"/>
        <v>37500</v>
      </c>
      <c r="Q953" s="249" t="s">
        <v>2115</v>
      </c>
      <c r="R953" s="247" t="s">
        <v>925</v>
      </c>
      <c r="S953" s="56"/>
      <c r="T953" s="56"/>
    </row>
    <row r="954" spans="2:20" x14ac:dyDescent="0.25">
      <c r="B954" s="243" t="str">
        <f>IF(Tabla1[[#This Row],[Código_Actividad]]="","",CONCATENATE(Tabla1[[#This Row],[POA]],".",Tabla1[[#This Row],[SRS]],".",Tabla1[[#This Row],[AREA]],".",Tabla1[[#This Row],[TIPO]]))</f>
        <v/>
      </c>
      <c r="C954" s="243" t="str">
        <f>IF(Tabla1[[#This Row],[Código_Actividad]]="","",'Formulario PPGR1'!#REF!)</f>
        <v/>
      </c>
      <c r="D954" s="243" t="str">
        <f>IF(Tabla1[[#This Row],[Código_Actividad]]="","",'Formulario PPGR1'!#REF!)</f>
        <v/>
      </c>
      <c r="E954" s="243" t="str">
        <f>IF(Tabla1[[#This Row],[Código_Actividad]]="","",'Formulario PPGR1'!#REF!)</f>
        <v/>
      </c>
      <c r="F954" s="243" t="str">
        <f>IF(Tabla1[[#This Row],[Código_Actividad]]="","",'Formulario PPGR1'!#REF!)</f>
        <v/>
      </c>
      <c r="G954" s="244"/>
      <c r="H954" s="245" t="str">
        <f>IFERROR(VLOOKUP(Tabla1[[#This Row],[Código_Actividad]],'Formulario PPGR2'!$C$9:$D$1048576,2,FALSE),"")</f>
        <v/>
      </c>
      <c r="I954" s="246" t="str">
        <f>IFERROR(VLOOKUP(Tabla1[[#This Row],[Código_Actividad]],Tabla2[[Código]:[Total de Acciones ]],15,FALSE),"")</f>
        <v/>
      </c>
      <c r="J954" s="198"/>
      <c r="K954" s="198"/>
      <c r="L954" s="198"/>
      <c r="M954" s="198"/>
      <c r="N954" s="354"/>
      <c r="O954" s="199"/>
      <c r="P954" s="248">
        <f t="shared" si="17"/>
        <v>0</v>
      </c>
      <c r="Q954" s="249"/>
      <c r="R954" s="247"/>
      <c r="S954" s="56"/>
      <c r="T954" s="56"/>
    </row>
    <row r="955" spans="2:20" x14ac:dyDescent="0.25">
      <c r="B955" s="243" t="e">
        <f>IF(Tabla1[[#This Row],[Código_Actividad]]="","",CONCATENATE(Tabla1[[#This Row],[POA]],".",Tabla1[[#This Row],[SRS]],".",Tabla1[[#This Row],[AREA]],".",Tabla1[[#This Row],[TIPO]]))</f>
        <v>#REF!</v>
      </c>
      <c r="C955" s="243" t="e">
        <f>IF(Tabla1[[#This Row],[Código_Actividad]]="","",'Formulario PPGR1'!#REF!)</f>
        <v>#REF!</v>
      </c>
      <c r="D955" s="243" t="e">
        <f>IF(Tabla1[[#This Row],[Código_Actividad]]="","",'Formulario PPGR1'!#REF!)</f>
        <v>#REF!</v>
      </c>
      <c r="E955" s="243" t="e">
        <f>IF(Tabla1[[#This Row],[Código_Actividad]]="","",'Formulario PPGR1'!#REF!)</f>
        <v>#REF!</v>
      </c>
      <c r="F955" s="243" t="e">
        <f>IF(Tabla1[[#This Row],[Código_Actividad]]="","",'Formulario PPGR1'!#REF!)</f>
        <v>#REF!</v>
      </c>
      <c r="G955" s="244" t="s">
        <v>1556</v>
      </c>
      <c r="H955" s="245" t="str">
        <f>IFERROR(VLOOKUP(Tabla1[[#This Row],[Código_Actividad]],'Formulario PPGR2'!$C$9:$D$1048576,2,FALSE),"")</f>
        <v>Auditoria del FAPPS</v>
      </c>
      <c r="I955" s="246">
        <f>IFERROR(VLOOKUP(Tabla1[[#This Row],[Código_Actividad]],Tabla2[[Código]:[Total de Acciones ]],15,FALSE),"")</f>
        <v>3</v>
      </c>
      <c r="J955" s="198" t="s">
        <v>1894</v>
      </c>
      <c r="K955" s="198" t="s">
        <v>1902</v>
      </c>
      <c r="L955" s="198"/>
      <c r="M955" s="198" t="s">
        <v>1893</v>
      </c>
      <c r="N955" s="365">
        <v>0.12</v>
      </c>
      <c r="O955" s="199">
        <v>250</v>
      </c>
      <c r="P955" s="248">
        <f t="shared" si="17"/>
        <v>30</v>
      </c>
      <c r="Q955" s="249" t="s">
        <v>2114</v>
      </c>
      <c r="R955" s="247" t="s">
        <v>923</v>
      </c>
      <c r="S955" s="56"/>
      <c r="T955" s="56"/>
    </row>
    <row r="956" spans="2:20" x14ac:dyDescent="0.25">
      <c r="B956" s="243" t="str">
        <f>IF(Tabla1[[#This Row],[Código_Actividad]]="","",CONCATENATE(Tabla1[[#This Row],[POA]],".",Tabla1[[#This Row],[SRS]],".",Tabla1[[#This Row],[AREA]],".",Tabla1[[#This Row],[TIPO]]))</f>
        <v/>
      </c>
      <c r="C956" s="243" t="str">
        <f>IF(Tabla1[[#This Row],[Código_Actividad]]="","",'Formulario PPGR1'!#REF!)</f>
        <v/>
      </c>
      <c r="D956" s="243" t="str">
        <f>IF(Tabla1[[#This Row],[Código_Actividad]]="","",'Formulario PPGR1'!#REF!)</f>
        <v/>
      </c>
      <c r="E956" s="243" t="str">
        <f>IF(Tabla1[[#This Row],[Código_Actividad]]="","",'Formulario PPGR1'!#REF!)</f>
        <v/>
      </c>
      <c r="F956" s="243" t="str">
        <f>IF(Tabla1[[#This Row],[Código_Actividad]]="","",'Formulario PPGR1'!#REF!)</f>
        <v/>
      </c>
      <c r="G956" s="195"/>
      <c r="H956" s="250" t="str">
        <f>IFERROR(VLOOKUP(Tabla1[[#This Row],[Código_Actividad]],'Formulario PPGR2'!$C$9:$D$1048576,2,FALSE),"")</f>
        <v/>
      </c>
      <c r="I956" s="246" t="str">
        <f>IFERROR(VLOOKUP(Tabla1[[#This Row],[Código_Actividad]],Tabla2[[Código]:[Total de Acciones ]],15,FALSE),"")</f>
        <v/>
      </c>
      <c r="J956" s="198" t="s">
        <v>1910</v>
      </c>
      <c r="K956" s="198" t="s">
        <v>1902</v>
      </c>
      <c r="L956" s="198"/>
      <c r="M956" s="198" t="s">
        <v>1906</v>
      </c>
      <c r="N956" s="365">
        <v>0.12</v>
      </c>
      <c r="O956" s="199">
        <v>648</v>
      </c>
      <c r="P956" s="248">
        <f t="shared" si="17"/>
        <v>77.759999999999991</v>
      </c>
      <c r="Q956" s="249" t="s">
        <v>2114</v>
      </c>
      <c r="R956" s="247" t="s">
        <v>925</v>
      </c>
      <c r="S956" s="56"/>
      <c r="T956" s="56"/>
    </row>
    <row r="957" spans="2:20" x14ac:dyDescent="0.25">
      <c r="B957" s="243" t="str">
        <f>IF(Tabla1[[#This Row],[Código_Actividad]]="","",CONCATENATE(Tabla1[[#This Row],[POA]],".",Tabla1[[#This Row],[SRS]],".",Tabla1[[#This Row],[AREA]],".",Tabla1[[#This Row],[TIPO]]))</f>
        <v/>
      </c>
      <c r="C957" s="243" t="str">
        <f>IF(Tabla1[[#This Row],[Código_Actividad]]="","",'Formulario PPGR1'!#REF!)</f>
        <v/>
      </c>
      <c r="D957" s="243" t="str">
        <f>IF(Tabla1[[#This Row],[Código_Actividad]]="","",'Formulario PPGR1'!#REF!)</f>
        <v/>
      </c>
      <c r="E957" s="243" t="str">
        <f>IF(Tabla1[[#This Row],[Código_Actividad]]="","",'Formulario PPGR1'!#REF!)</f>
        <v/>
      </c>
      <c r="F957" s="243" t="str">
        <f>IF(Tabla1[[#This Row],[Código_Actividad]]="","",'Formulario PPGR1'!#REF!)</f>
        <v/>
      </c>
      <c r="G957" s="195"/>
      <c r="H957" s="250" t="str">
        <f>IFERROR(VLOOKUP(Tabla1[[#This Row],[Código_Actividad]],'Formulario PPGR2'!$C$9:$D$1048576,2,FALSE),"")</f>
        <v/>
      </c>
      <c r="I957" s="246" t="str">
        <f>IFERROR(VLOOKUP(Tabla1[[#This Row],[Código_Actividad]],Tabla2[[Código]:[Total de Acciones ]],15,FALSE),"")</f>
        <v/>
      </c>
      <c r="J957" s="198"/>
      <c r="K957" s="198"/>
      <c r="L957" s="198"/>
      <c r="M957" s="198"/>
      <c r="N957" s="354"/>
      <c r="O957" s="199"/>
      <c r="P957" s="248">
        <f t="shared" si="17"/>
        <v>0</v>
      </c>
      <c r="Q957" s="249"/>
      <c r="R957" s="247"/>
      <c r="S957" s="56"/>
      <c r="T957" s="56"/>
    </row>
    <row r="958" spans="2:20" x14ac:dyDescent="0.25">
      <c r="B958" s="217" t="str">
        <f>IF(Tabla1[[#This Row],[Código_Actividad]]="","",CONCATENATE(Tabla1[[#This Row],[POA]],".",Tabla1[[#This Row],[SRS]],".",Tabla1[[#This Row],[AREA]],".",Tabla1[[#This Row],[TIPO]]))</f>
        <v/>
      </c>
      <c r="C958" s="217" t="str">
        <f>IF(Tabla1[[#This Row],[Código_Actividad]]="","",'Formulario PPGR1'!#REF!)</f>
        <v/>
      </c>
      <c r="D958" s="217" t="str">
        <f>IF(Tabla1[[#This Row],[Código_Actividad]]="","",'Formulario PPGR1'!#REF!)</f>
        <v/>
      </c>
      <c r="E958" s="217" t="str">
        <f>IF(Tabla1[[#This Row],[Código_Actividad]]="","",'Formulario PPGR1'!#REF!)</f>
        <v/>
      </c>
      <c r="F958" s="217" t="str">
        <f>IF(Tabla1[[#This Row],[Código_Actividad]]="","",'Formulario PPGR1'!#REF!)</f>
        <v/>
      </c>
      <c r="G958" s="195"/>
      <c r="H958" s="242" t="str">
        <f>IFERROR(VLOOKUP(Tabla1[[#This Row],[Código_Actividad]],'Formulario PPGR2'!$C$9:$D$1048576,2,FALSE),"")</f>
        <v/>
      </c>
      <c r="I958" s="197" t="str">
        <f>IFERROR(VLOOKUP(Tabla1[[#This Row],[Código_Actividad]],Tabla2[[Código]:[Total de Acciones ]],15,FALSE),"")</f>
        <v/>
      </c>
      <c r="J958" s="198"/>
      <c r="K958" s="198"/>
      <c r="L958" s="198"/>
      <c r="M958" s="198"/>
      <c r="N958" s="352"/>
      <c r="O958" s="199"/>
      <c r="P958" s="200">
        <f t="shared" si="17"/>
        <v>0</v>
      </c>
      <c r="Q958" s="201"/>
      <c r="R958" s="198"/>
      <c r="S958" s="56"/>
      <c r="T958" s="56"/>
    </row>
    <row r="959" spans="2:20" ht="25.5" x14ac:dyDescent="0.25">
      <c r="B959" s="217" t="e">
        <f>IF(Tabla1[[#This Row],[Código_Actividad]]="","",CONCATENATE(Tabla1[[#This Row],[POA]],".",Tabla1[[#This Row],[SRS]],".",Tabla1[[#This Row],[AREA]],".",Tabla1[[#This Row],[TIPO]]))</f>
        <v>#REF!</v>
      </c>
      <c r="C959" s="217" t="e">
        <f>IF(Tabla1[[#This Row],[Código_Actividad]]="","",'Formulario PPGR1'!#REF!)</f>
        <v>#REF!</v>
      </c>
      <c r="D959" s="217" t="e">
        <f>IF(Tabla1[[#This Row],[Código_Actividad]]="","",'Formulario PPGR1'!#REF!)</f>
        <v>#REF!</v>
      </c>
      <c r="E959" s="217" t="e">
        <f>IF(Tabla1[[#This Row],[Código_Actividad]]="","",'Formulario PPGR1'!#REF!)</f>
        <v>#REF!</v>
      </c>
      <c r="F959" s="217" t="e">
        <f>IF(Tabla1[[#This Row],[Código_Actividad]]="","",'Formulario PPGR1'!#REF!)</f>
        <v>#REF!</v>
      </c>
      <c r="G959" s="195" t="s">
        <v>1557</v>
      </c>
      <c r="H959" s="242" t="str">
        <f>IFERROR(VLOOKUP(Tabla1[[#This Row],[Código_Actividad]],'Formulario PPGR2'!$C$9:$D$1048576,2,FALSE),"")</f>
        <v>Visitas de Supervicion a los EESS que cuentan con los servicios de TB para el fortalecimiento del seguimiento deteccion, diagnostico y tratamiento</v>
      </c>
      <c r="I959" s="197">
        <f>IFERROR(VLOOKUP(Tabla1[[#This Row],[Código_Actividad]],Tabla2[[Código]:[Total de Acciones ]],15,FALSE),"")</f>
        <v>48</v>
      </c>
      <c r="J959" s="198" t="s">
        <v>1894</v>
      </c>
      <c r="K959" s="198" t="s">
        <v>1902</v>
      </c>
      <c r="L959" s="198"/>
      <c r="M959" s="198" t="s">
        <v>1893</v>
      </c>
      <c r="N959" s="352">
        <v>0.5</v>
      </c>
      <c r="O959" s="199">
        <v>250</v>
      </c>
      <c r="P959" s="200">
        <f t="shared" si="17"/>
        <v>125</v>
      </c>
      <c r="Q959" s="201" t="s">
        <v>2114</v>
      </c>
      <c r="R959" s="198" t="s">
        <v>923</v>
      </c>
      <c r="S959" s="56"/>
      <c r="T959" s="56"/>
    </row>
    <row r="960" spans="2:20" x14ac:dyDescent="0.25">
      <c r="B960" s="217" t="str">
        <f>IF(Tabla1[[#This Row],[Código_Actividad]]="","",CONCATENATE(Tabla1[[#This Row],[POA]],".",Tabla1[[#This Row],[SRS]],".",Tabla1[[#This Row],[AREA]],".",Tabla1[[#This Row],[TIPO]]))</f>
        <v/>
      </c>
      <c r="C960" s="217" t="str">
        <f>IF(Tabla1[[#This Row],[Código_Actividad]]="","",'Formulario PPGR1'!#REF!)</f>
        <v/>
      </c>
      <c r="D960" s="217" t="str">
        <f>IF(Tabla1[[#This Row],[Código_Actividad]]="","",'Formulario PPGR1'!#REF!)</f>
        <v/>
      </c>
      <c r="E960" s="217" t="str">
        <f>IF(Tabla1[[#This Row],[Código_Actividad]]="","",'Formulario PPGR1'!#REF!)</f>
        <v/>
      </c>
      <c r="F960" s="217" t="str">
        <f>IF(Tabla1[[#This Row],[Código_Actividad]]="","",'Formulario PPGR1'!#REF!)</f>
        <v/>
      </c>
      <c r="G960" s="195"/>
      <c r="H960" s="196" t="str">
        <f>IFERROR(VLOOKUP(Tabla1[[#This Row],[Código_Actividad]],'Formulario PPGR2'!$C$9:$D$1048576,2,FALSE),"")</f>
        <v/>
      </c>
      <c r="I960" s="197" t="str">
        <f>IFERROR(VLOOKUP(Tabla1[[#This Row],[Código_Actividad]],Tabla2[[Código]:[Total de Acciones ]],15,FALSE),"")</f>
        <v/>
      </c>
      <c r="J960" s="198" t="s">
        <v>1910</v>
      </c>
      <c r="K960" s="198" t="s">
        <v>1902</v>
      </c>
      <c r="L960" s="198"/>
      <c r="M960" s="198" t="s">
        <v>1906</v>
      </c>
      <c r="N960" s="352">
        <v>0.5</v>
      </c>
      <c r="O960" s="199">
        <v>648</v>
      </c>
      <c r="P960" s="200">
        <f t="shared" si="17"/>
        <v>324</v>
      </c>
      <c r="Q960" s="201" t="s">
        <v>2114</v>
      </c>
      <c r="R960" s="198" t="s">
        <v>925</v>
      </c>
      <c r="S960" s="56"/>
      <c r="T960" s="56"/>
    </row>
    <row r="961" spans="2:20" x14ac:dyDescent="0.25">
      <c r="B961" s="243" t="str">
        <f>IF(Tabla1[[#This Row],[Código_Actividad]]="","",CONCATENATE(Tabla1[[#This Row],[POA]],".",Tabla1[[#This Row],[SRS]],".",Tabla1[[#This Row],[AREA]],".",Tabla1[[#This Row],[TIPO]]))</f>
        <v/>
      </c>
      <c r="C961" s="243" t="str">
        <f>IF(Tabla1[[#This Row],[Código_Actividad]]="","",'Formulario PPGR1'!#REF!)</f>
        <v/>
      </c>
      <c r="D961" s="243" t="str">
        <f>IF(Tabla1[[#This Row],[Código_Actividad]]="","",'Formulario PPGR1'!#REF!)</f>
        <v/>
      </c>
      <c r="E961" s="243" t="str">
        <f>IF(Tabla1[[#This Row],[Código_Actividad]]="","",'Formulario PPGR1'!#REF!)</f>
        <v/>
      </c>
      <c r="F961" s="243" t="str">
        <f>IF(Tabla1[[#This Row],[Código_Actividad]]="","",'Formulario PPGR1'!#REF!)</f>
        <v/>
      </c>
      <c r="G961" s="244"/>
      <c r="H961" s="245" t="str">
        <f>IFERROR(VLOOKUP(Tabla1[[#This Row],[Código_Actividad]],'Formulario PPGR2'!$C$9:$D$1048576,2,FALSE),"")</f>
        <v/>
      </c>
      <c r="I961" s="246" t="str">
        <f>IFERROR(VLOOKUP(Tabla1[[#This Row],[Código_Actividad]],Tabla2[[Código]:[Total de Acciones ]],15,FALSE),"")</f>
        <v/>
      </c>
      <c r="J961" s="198" t="s">
        <v>1916</v>
      </c>
      <c r="K961" s="198" t="s">
        <v>1902</v>
      </c>
      <c r="L961" s="198"/>
      <c r="M961" s="198" t="s">
        <v>1917</v>
      </c>
      <c r="N961" s="354">
        <v>1</v>
      </c>
      <c r="O961" s="199">
        <v>84</v>
      </c>
      <c r="P961" s="248">
        <f t="shared" si="17"/>
        <v>84</v>
      </c>
      <c r="Q961" s="249" t="s">
        <v>2117</v>
      </c>
      <c r="R961" s="247" t="s">
        <v>925</v>
      </c>
      <c r="S961" s="56"/>
      <c r="T961" s="56"/>
    </row>
    <row r="962" spans="2:20" x14ac:dyDescent="0.25">
      <c r="B962" s="243" t="str">
        <f>IF(Tabla1[[#This Row],[Código_Actividad]]="","",CONCATENATE(Tabla1[[#This Row],[POA]],".",Tabla1[[#This Row],[SRS]],".",Tabla1[[#This Row],[AREA]],".",Tabla1[[#This Row],[TIPO]]))</f>
        <v/>
      </c>
      <c r="C962" s="243" t="str">
        <f>IF(Tabla1[[#This Row],[Código_Actividad]]="","",'Formulario PPGR1'!#REF!)</f>
        <v/>
      </c>
      <c r="D962" s="243" t="str">
        <f>IF(Tabla1[[#This Row],[Código_Actividad]]="","",'Formulario PPGR1'!#REF!)</f>
        <v/>
      </c>
      <c r="E962" s="243" t="str">
        <f>IF(Tabla1[[#This Row],[Código_Actividad]]="","",'Formulario PPGR1'!#REF!)</f>
        <v/>
      </c>
      <c r="F962" s="243" t="str">
        <f>IF(Tabla1[[#This Row],[Código_Actividad]]="","",'Formulario PPGR1'!#REF!)</f>
        <v/>
      </c>
      <c r="G962" s="244"/>
      <c r="H962" s="250" t="str">
        <f>IFERROR(VLOOKUP(Tabla1[[#This Row],[Código_Actividad]],'Formulario PPGR2'!$C$9:$D$1048576,2,FALSE),"")</f>
        <v/>
      </c>
      <c r="I962" s="246" t="str">
        <f>IFERROR(VLOOKUP(Tabla1[[#This Row],[Código_Actividad]],Tabla2[[Código]:[Total de Acciones ]],15,FALSE),"")</f>
        <v/>
      </c>
      <c r="J962" s="198" t="s">
        <v>2109</v>
      </c>
      <c r="K962" s="198"/>
      <c r="L962" s="198"/>
      <c r="M962" s="198" t="s">
        <v>1915</v>
      </c>
      <c r="N962" s="354">
        <v>50</v>
      </c>
      <c r="O962" s="199">
        <v>230</v>
      </c>
      <c r="P962" s="248">
        <f t="shared" si="17"/>
        <v>11500</v>
      </c>
      <c r="Q962" s="249" t="s">
        <v>2116</v>
      </c>
      <c r="R962" s="247" t="s">
        <v>925</v>
      </c>
      <c r="S962" s="56"/>
      <c r="T962" s="56"/>
    </row>
    <row r="963" spans="2:20" x14ac:dyDescent="0.25">
      <c r="B963" s="243" t="str">
        <f>IF(Tabla1[[#This Row],[Código_Actividad]]="","",CONCATENATE(Tabla1[[#This Row],[POA]],".",Tabla1[[#This Row],[SRS]],".",Tabla1[[#This Row],[AREA]],".",Tabla1[[#This Row],[TIPO]]))</f>
        <v/>
      </c>
      <c r="C963" s="243" t="str">
        <f>IF(Tabla1[[#This Row],[Código_Actividad]]="","",'Formulario PPGR1'!#REF!)</f>
        <v/>
      </c>
      <c r="D963" s="243" t="str">
        <f>IF(Tabla1[[#This Row],[Código_Actividad]]="","",'Formulario PPGR1'!#REF!)</f>
        <v/>
      </c>
      <c r="E963" s="243" t="str">
        <f>IF(Tabla1[[#This Row],[Código_Actividad]]="","",'Formulario PPGR1'!#REF!)</f>
        <v/>
      </c>
      <c r="F963" s="243" t="str">
        <f>IF(Tabla1[[#This Row],[Código_Actividad]]="","",'Formulario PPGR1'!#REF!)</f>
        <v/>
      </c>
      <c r="G963" s="244"/>
      <c r="H963" s="245" t="str">
        <f>IFERROR(VLOOKUP(Tabla1[[#This Row],[Código_Actividad]],'Formulario PPGR2'!$C$9:$D$1048576,2,FALSE),"")</f>
        <v/>
      </c>
      <c r="I963" s="246" t="str">
        <f>IFERROR(VLOOKUP(Tabla1[[#This Row],[Código_Actividad]],Tabla2[[Código]:[Total de Acciones ]],15,FALSE),"")</f>
        <v/>
      </c>
      <c r="J963" s="198"/>
      <c r="K963" s="198"/>
      <c r="L963" s="198"/>
      <c r="M963" s="198"/>
      <c r="N963" s="354"/>
      <c r="O963" s="199"/>
      <c r="P963" s="248">
        <f t="shared" si="17"/>
        <v>0</v>
      </c>
      <c r="Q963" s="249"/>
      <c r="R963" s="247"/>
      <c r="S963" s="56"/>
      <c r="T963" s="56"/>
    </row>
    <row r="964" spans="2:20" x14ac:dyDescent="0.25">
      <c r="B964" s="243" t="e">
        <f>IF(Tabla1[[#This Row],[Código_Actividad]]="","",CONCATENATE(Tabla1[[#This Row],[POA]],".",Tabla1[[#This Row],[SRS]],".",Tabla1[[#This Row],[AREA]],".",Tabla1[[#This Row],[TIPO]]))</f>
        <v>#REF!</v>
      </c>
      <c r="C964" s="243" t="e">
        <f>IF(Tabla1[[#This Row],[Código_Actividad]]="","",'Formulario PPGR1'!#REF!)</f>
        <v>#REF!</v>
      </c>
      <c r="D964" s="243" t="e">
        <f>IF(Tabla1[[#This Row],[Código_Actividad]]="","",'Formulario PPGR1'!#REF!)</f>
        <v>#REF!</v>
      </c>
      <c r="E964" s="243" t="e">
        <f>IF(Tabla1[[#This Row],[Código_Actividad]]="","",'Formulario PPGR1'!#REF!)</f>
        <v>#REF!</v>
      </c>
      <c r="F964" s="243" t="e">
        <f>IF(Tabla1[[#This Row],[Código_Actividad]]="","",'Formulario PPGR1'!#REF!)</f>
        <v>#REF!</v>
      </c>
      <c r="G964" s="244" t="s">
        <v>1558</v>
      </c>
      <c r="H964" s="245" t="str">
        <f>IFERROR(VLOOKUP(Tabla1[[#This Row],[Código_Actividad]],'Formulario PPGR2'!$C$9:$D$1048576,2,FALSE),"")</f>
        <v>Mesas de Trabajos con personal de gestión del PN y Encargados de TB para revision de Indicadores de TB</v>
      </c>
      <c r="I964" s="246">
        <f>IFERROR(VLOOKUP(Tabla1[[#This Row],[Código_Actividad]],Tabla2[[Código]:[Total de Acciones ]],15,FALSE),"")</f>
        <v>2</v>
      </c>
      <c r="J964" s="198" t="s">
        <v>1894</v>
      </c>
      <c r="K964" s="198" t="s">
        <v>1902</v>
      </c>
      <c r="L964" s="198"/>
      <c r="M964" s="198" t="s">
        <v>1893</v>
      </c>
      <c r="N964" s="365">
        <v>1.6E-2</v>
      </c>
      <c r="O964" s="199">
        <v>250</v>
      </c>
      <c r="P964" s="248">
        <f t="shared" si="17"/>
        <v>4</v>
      </c>
      <c r="Q964" s="249" t="s">
        <v>2114</v>
      </c>
      <c r="R964" s="247" t="s">
        <v>923</v>
      </c>
      <c r="S964" s="56"/>
      <c r="T964" s="56"/>
    </row>
    <row r="965" spans="2:20" x14ac:dyDescent="0.25">
      <c r="B965" s="243" t="str">
        <f>IF(Tabla1[[#This Row],[Código_Actividad]]="","",CONCATENATE(Tabla1[[#This Row],[POA]],".",Tabla1[[#This Row],[SRS]],".",Tabla1[[#This Row],[AREA]],".",Tabla1[[#This Row],[TIPO]]))</f>
        <v/>
      </c>
      <c r="C965" s="243" t="str">
        <f>IF(Tabla1[[#This Row],[Código_Actividad]]="","",'Formulario PPGR1'!#REF!)</f>
        <v/>
      </c>
      <c r="D965" s="243" t="str">
        <f>IF(Tabla1[[#This Row],[Código_Actividad]]="","",'Formulario PPGR1'!#REF!)</f>
        <v/>
      </c>
      <c r="E965" s="243" t="str">
        <f>IF(Tabla1[[#This Row],[Código_Actividad]]="","",'Formulario PPGR1'!#REF!)</f>
        <v/>
      </c>
      <c r="F965" s="243" t="str">
        <f>IF(Tabla1[[#This Row],[Código_Actividad]]="","",'Formulario PPGR1'!#REF!)</f>
        <v/>
      </c>
      <c r="G965" s="244"/>
      <c r="H965" s="250" t="str">
        <f>IFERROR(VLOOKUP(Tabla1[[#This Row],[Código_Actividad]],'Formulario PPGR2'!$C$9:$D$1048576,2,FALSE),"")</f>
        <v/>
      </c>
      <c r="I965" s="246" t="str">
        <f>IFERROR(VLOOKUP(Tabla1[[#This Row],[Código_Actividad]],Tabla2[[Código]:[Total de Acciones ]],15,FALSE),"")</f>
        <v/>
      </c>
      <c r="J965" s="198" t="s">
        <v>1910</v>
      </c>
      <c r="K965" s="198" t="s">
        <v>1902</v>
      </c>
      <c r="L965" s="198"/>
      <c r="M965" s="198" t="s">
        <v>1906</v>
      </c>
      <c r="N965" s="365">
        <v>0.16</v>
      </c>
      <c r="O965" s="199">
        <v>648</v>
      </c>
      <c r="P965" s="248">
        <f t="shared" si="17"/>
        <v>103.68</v>
      </c>
      <c r="Q965" s="249" t="s">
        <v>2114</v>
      </c>
      <c r="R965" s="247" t="s">
        <v>925</v>
      </c>
      <c r="S965" s="56"/>
      <c r="T965" s="56"/>
    </row>
    <row r="966" spans="2:20" x14ac:dyDescent="0.25">
      <c r="B966" s="243" t="str">
        <f>IF(Tabla1[[#This Row],[Código_Actividad]]="","",CONCATENATE(Tabla1[[#This Row],[POA]],".",Tabla1[[#This Row],[SRS]],".",Tabla1[[#This Row],[AREA]],".",Tabla1[[#This Row],[TIPO]]))</f>
        <v/>
      </c>
      <c r="C966" s="243" t="str">
        <f>IF(Tabla1[[#This Row],[Código_Actividad]]="","",'Formulario PPGR1'!#REF!)</f>
        <v/>
      </c>
      <c r="D966" s="243" t="str">
        <f>IF(Tabla1[[#This Row],[Código_Actividad]]="","",'Formulario PPGR1'!#REF!)</f>
        <v/>
      </c>
      <c r="E966" s="243" t="str">
        <f>IF(Tabla1[[#This Row],[Código_Actividad]]="","",'Formulario PPGR1'!#REF!)</f>
        <v/>
      </c>
      <c r="F966" s="243" t="str">
        <f>IF(Tabla1[[#This Row],[Código_Actividad]]="","",'Formulario PPGR1'!#REF!)</f>
        <v/>
      </c>
      <c r="G966" s="244"/>
      <c r="H966" s="245" t="str">
        <f>IFERROR(VLOOKUP(Tabla1[[#This Row],[Código_Actividad]],'Formulario PPGR2'!$C$9:$D$1048576,2,FALSE),"")</f>
        <v/>
      </c>
      <c r="I966" s="246" t="str">
        <f>IFERROR(VLOOKUP(Tabla1[[#This Row],[Código_Actividad]],Tabla2[[Código]:[Total de Acciones ]],15,FALSE),"")</f>
        <v/>
      </c>
      <c r="J966" s="198" t="s">
        <v>1916</v>
      </c>
      <c r="K966" s="198" t="s">
        <v>1902</v>
      </c>
      <c r="L966" s="198"/>
      <c r="M966" s="198" t="s">
        <v>1917</v>
      </c>
      <c r="N966" s="354">
        <v>0.4</v>
      </c>
      <c r="O966" s="199">
        <v>84</v>
      </c>
      <c r="P966" s="248">
        <f t="shared" si="17"/>
        <v>33.6</v>
      </c>
      <c r="Q966" s="249" t="s">
        <v>2117</v>
      </c>
      <c r="R966" s="247" t="s">
        <v>925</v>
      </c>
      <c r="S966" s="56"/>
      <c r="T966" s="56"/>
    </row>
    <row r="967" spans="2:20" x14ac:dyDescent="0.25">
      <c r="B967" s="243" t="str">
        <f>IF(Tabla1[[#This Row],[Código_Actividad]]="","",CONCATENATE(Tabla1[[#This Row],[POA]],".",Tabla1[[#This Row],[SRS]],".",Tabla1[[#This Row],[AREA]],".",Tabla1[[#This Row],[TIPO]]))</f>
        <v/>
      </c>
      <c r="C967" s="243" t="str">
        <f>IF(Tabla1[[#This Row],[Código_Actividad]]="","",'Formulario PPGR1'!#REF!)</f>
        <v/>
      </c>
      <c r="D967" s="243" t="str">
        <f>IF(Tabla1[[#This Row],[Código_Actividad]]="","",'Formulario PPGR1'!#REF!)</f>
        <v/>
      </c>
      <c r="E967" s="243" t="str">
        <f>IF(Tabla1[[#This Row],[Código_Actividad]]="","",'Formulario PPGR1'!#REF!)</f>
        <v/>
      </c>
      <c r="F967" s="243" t="str">
        <f>IF(Tabla1[[#This Row],[Código_Actividad]]="","",'Formulario PPGR1'!#REF!)</f>
        <v/>
      </c>
      <c r="G967" s="244"/>
      <c r="H967" s="245" t="str">
        <f>IFERROR(VLOOKUP(Tabla1[[#This Row],[Código_Actividad]],'Formulario PPGR2'!$C$9:$D$1048576,2,FALSE),"")</f>
        <v/>
      </c>
      <c r="I967" s="246" t="str">
        <f>IFERROR(VLOOKUP(Tabla1[[#This Row],[Código_Actividad]],Tabla2[[Código]:[Total de Acciones ]],15,FALSE),"")</f>
        <v/>
      </c>
      <c r="J967" s="198"/>
      <c r="K967" s="198"/>
      <c r="L967" s="198"/>
      <c r="M967" s="198"/>
      <c r="N967" s="354"/>
      <c r="O967" s="199"/>
      <c r="P967" s="248">
        <f t="shared" si="17"/>
        <v>0</v>
      </c>
      <c r="Q967" s="249"/>
      <c r="R967" s="247"/>
      <c r="S967" s="56"/>
      <c r="T967" s="56"/>
    </row>
    <row r="968" spans="2:20" x14ac:dyDescent="0.25">
      <c r="B968" s="243" t="e">
        <f>IF(Tabla1[[#This Row],[Código_Actividad]]="","",CONCATENATE(Tabla1[[#This Row],[POA]],".",Tabla1[[#This Row],[SRS]],".",Tabla1[[#This Row],[AREA]],".",Tabla1[[#This Row],[TIPO]]))</f>
        <v>#REF!</v>
      </c>
      <c r="C968" s="243" t="e">
        <f>IF(Tabla1[[#This Row],[Código_Actividad]]="","",'Formulario PPGR1'!#REF!)</f>
        <v>#REF!</v>
      </c>
      <c r="D968" s="243" t="e">
        <f>IF(Tabla1[[#This Row],[Código_Actividad]]="","",'Formulario PPGR1'!#REF!)</f>
        <v>#REF!</v>
      </c>
      <c r="E968" s="243" t="e">
        <f>IF(Tabla1[[#This Row],[Código_Actividad]]="","",'Formulario PPGR1'!#REF!)</f>
        <v>#REF!</v>
      </c>
      <c r="F968" s="243" t="e">
        <f>IF(Tabla1[[#This Row],[Código_Actividad]]="","",'Formulario PPGR1'!#REF!)</f>
        <v>#REF!</v>
      </c>
      <c r="G968" s="244" t="s">
        <v>1559</v>
      </c>
      <c r="H968" s="250" t="str">
        <f>IFERROR(VLOOKUP(Tabla1[[#This Row],[Código_Actividad]],'Formulario PPGR2'!$C$9:$D$1048576,2,FALSE),"")</f>
        <v xml:space="preserve">Reuniones con la UTR - MDR </v>
      </c>
      <c r="I968" s="246">
        <f>IFERROR(VLOOKUP(Tabla1[[#This Row],[Código_Actividad]],Tabla2[[Código]:[Total de Acciones ]],15,FALSE),"")</f>
        <v>12</v>
      </c>
      <c r="J968" s="198" t="s">
        <v>1894</v>
      </c>
      <c r="K968" s="198" t="s">
        <v>1902</v>
      </c>
      <c r="L968" s="198"/>
      <c r="M968" s="198" t="s">
        <v>1893</v>
      </c>
      <c r="N968" s="365">
        <v>0.24</v>
      </c>
      <c r="O968" s="199">
        <v>250</v>
      </c>
      <c r="P968" s="248">
        <f t="shared" si="17"/>
        <v>60</v>
      </c>
      <c r="Q968" s="249" t="s">
        <v>2114</v>
      </c>
      <c r="R968" s="247" t="s">
        <v>923</v>
      </c>
      <c r="S968" s="56"/>
      <c r="T968" s="56"/>
    </row>
    <row r="969" spans="2:20" x14ac:dyDescent="0.25">
      <c r="B969" s="243" t="str">
        <f>IF(Tabla1[[#This Row],[Código_Actividad]]="","",CONCATENATE(Tabla1[[#This Row],[POA]],".",Tabla1[[#This Row],[SRS]],".",Tabla1[[#This Row],[AREA]],".",Tabla1[[#This Row],[TIPO]]))</f>
        <v/>
      </c>
      <c r="C969" s="243" t="str">
        <f>IF(Tabla1[[#This Row],[Código_Actividad]]="","",'Formulario PPGR1'!#REF!)</f>
        <v/>
      </c>
      <c r="D969" s="243" t="str">
        <f>IF(Tabla1[[#This Row],[Código_Actividad]]="","",'Formulario PPGR1'!#REF!)</f>
        <v/>
      </c>
      <c r="E969" s="243" t="str">
        <f>IF(Tabla1[[#This Row],[Código_Actividad]]="","",'Formulario PPGR1'!#REF!)</f>
        <v/>
      </c>
      <c r="F969" s="243" t="str">
        <f>IF(Tabla1[[#This Row],[Código_Actividad]]="","",'Formulario PPGR1'!#REF!)</f>
        <v/>
      </c>
      <c r="G969" s="244"/>
      <c r="H969" s="250" t="str">
        <f>IFERROR(VLOOKUP(Tabla1[[#This Row],[Código_Actividad]],'Formulario PPGR2'!$C$9:$D$1048576,2,FALSE),"")</f>
        <v/>
      </c>
      <c r="I969" s="246" t="str">
        <f>IFERROR(VLOOKUP(Tabla1[[#This Row],[Código_Actividad]],Tabla2[[Código]:[Total de Acciones ]],15,FALSE),"")</f>
        <v/>
      </c>
      <c r="J969" s="198" t="s">
        <v>1910</v>
      </c>
      <c r="K969" s="198" t="s">
        <v>1902</v>
      </c>
      <c r="L969" s="198"/>
      <c r="M969" s="198" t="s">
        <v>1906</v>
      </c>
      <c r="N969" s="365">
        <v>0.24</v>
      </c>
      <c r="O969" s="199">
        <v>648</v>
      </c>
      <c r="P969" s="248">
        <f t="shared" si="17"/>
        <v>155.51999999999998</v>
      </c>
      <c r="Q969" s="249" t="s">
        <v>2114</v>
      </c>
      <c r="R969" s="247" t="s">
        <v>925</v>
      </c>
      <c r="S969" s="56"/>
      <c r="T969" s="56"/>
    </row>
    <row r="970" spans="2:20" x14ac:dyDescent="0.25">
      <c r="B970" s="243" t="str">
        <f>IF(Tabla1[[#This Row],[Código_Actividad]]="","",CONCATENATE(Tabla1[[#This Row],[POA]],".",Tabla1[[#This Row],[SRS]],".",Tabla1[[#This Row],[AREA]],".",Tabla1[[#This Row],[TIPO]]))</f>
        <v/>
      </c>
      <c r="C970" s="243" t="str">
        <f>IF(Tabla1[[#This Row],[Código_Actividad]]="","",'Formulario PPGR1'!#REF!)</f>
        <v/>
      </c>
      <c r="D970" s="243" t="str">
        <f>IF(Tabla1[[#This Row],[Código_Actividad]]="","",'Formulario PPGR1'!#REF!)</f>
        <v/>
      </c>
      <c r="E970" s="243" t="str">
        <f>IF(Tabla1[[#This Row],[Código_Actividad]]="","",'Formulario PPGR1'!#REF!)</f>
        <v/>
      </c>
      <c r="F970" s="243" t="str">
        <f>IF(Tabla1[[#This Row],[Código_Actividad]]="","",'Formulario PPGR1'!#REF!)</f>
        <v/>
      </c>
      <c r="G970" s="244"/>
      <c r="H970" s="245" t="str">
        <f>IFERROR(VLOOKUP(Tabla1[[#This Row],[Código_Actividad]],'Formulario PPGR2'!$C$9:$D$1048576,2,FALSE),"")</f>
        <v/>
      </c>
      <c r="I970" s="246" t="str">
        <f>IFERROR(VLOOKUP(Tabla1[[#This Row],[Código_Actividad]],Tabla2[[Código]:[Total de Acciones ]],15,FALSE),"")</f>
        <v/>
      </c>
      <c r="J970" s="198" t="s">
        <v>1916</v>
      </c>
      <c r="K970" s="198" t="s">
        <v>1902</v>
      </c>
      <c r="L970" s="198"/>
      <c r="M970" s="198" t="s">
        <v>1917</v>
      </c>
      <c r="N970" s="354">
        <v>1</v>
      </c>
      <c r="O970" s="199">
        <v>84</v>
      </c>
      <c r="P970" s="248">
        <f t="shared" ref="P970:P1236" si="18">+N970*O970</f>
        <v>84</v>
      </c>
      <c r="Q970" s="249" t="s">
        <v>2117</v>
      </c>
      <c r="R970" s="247" t="s">
        <v>925</v>
      </c>
      <c r="S970" s="56"/>
      <c r="T970" s="56"/>
    </row>
    <row r="971" spans="2:20" x14ac:dyDescent="0.25">
      <c r="B971" s="243" t="str">
        <f>IF(Tabla1[[#This Row],[Código_Actividad]]="","",CONCATENATE(Tabla1[[#This Row],[POA]],".",Tabla1[[#This Row],[SRS]],".",Tabla1[[#This Row],[AREA]],".",Tabla1[[#This Row],[TIPO]]))</f>
        <v/>
      </c>
      <c r="C971" s="243" t="str">
        <f>IF(Tabla1[[#This Row],[Código_Actividad]]="","",'Formulario PPGR1'!#REF!)</f>
        <v/>
      </c>
      <c r="D971" s="243" t="str">
        <f>IF(Tabla1[[#This Row],[Código_Actividad]]="","",'Formulario PPGR1'!#REF!)</f>
        <v/>
      </c>
      <c r="E971" s="243" t="str">
        <f>IF(Tabla1[[#This Row],[Código_Actividad]]="","",'Formulario PPGR1'!#REF!)</f>
        <v/>
      </c>
      <c r="F971" s="243" t="str">
        <f>IF(Tabla1[[#This Row],[Código_Actividad]]="","",'Formulario PPGR1'!#REF!)</f>
        <v/>
      </c>
      <c r="G971" s="244"/>
      <c r="H971" s="245" t="str">
        <f>IFERROR(VLOOKUP(Tabla1[[#This Row],[Código_Actividad]],'Formulario PPGR2'!$C$9:$D$1048576,2,FALSE),"")</f>
        <v/>
      </c>
      <c r="I971" s="246" t="str">
        <f>IFERROR(VLOOKUP(Tabla1[[#This Row],[Código_Actividad]],Tabla2[[Código]:[Total de Acciones ]],15,FALSE),"")</f>
        <v/>
      </c>
      <c r="J971" s="198" t="s">
        <v>1996</v>
      </c>
      <c r="K971" s="198" t="s">
        <v>1902</v>
      </c>
      <c r="L971" s="198"/>
      <c r="M971" s="198" t="s">
        <v>592</v>
      </c>
      <c r="N971" s="244">
        <v>12</v>
      </c>
      <c r="O971" s="199">
        <v>7500</v>
      </c>
      <c r="P971" s="248">
        <f t="shared" si="18"/>
        <v>90000</v>
      </c>
      <c r="Q971" s="249" t="s">
        <v>2115</v>
      </c>
      <c r="R971" s="247" t="s">
        <v>925</v>
      </c>
      <c r="S971" s="56"/>
      <c r="T971" s="56"/>
    </row>
    <row r="972" spans="2:20" x14ac:dyDescent="0.25">
      <c r="B972" s="243" t="str">
        <f>IF(Tabla1[[#This Row],[Código_Actividad]]="","",CONCATENATE(Tabla1[[#This Row],[POA]],".",Tabla1[[#This Row],[SRS]],".",Tabla1[[#This Row],[AREA]],".",Tabla1[[#This Row],[TIPO]]))</f>
        <v/>
      </c>
      <c r="C972" s="243" t="str">
        <f>IF(Tabla1[[#This Row],[Código_Actividad]]="","",'Formulario PPGR1'!#REF!)</f>
        <v/>
      </c>
      <c r="D972" s="243" t="str">
        <f>IF(Tabla1[[#This Row],[Código_Actividad]]="","",'Formulario PPGR1'!#REF!)</f>
        <v/>
      </c>
      <c r="E972" s="243" t="str">
        <f>IF(Tabla1[[#This Row],[Código_Actividad]]="","",'Formulario PPGR1'!#REF!)</f>
        <v/>
      </c>
      <c r="F972" s="243" t="str">
        <f>IF(Tabla1[[#This Row],[Código_Actividad]]="","",'Formulario PPGR1'!#REF!)</f>
        <v/>
      </c>
      <c r="G972" s="244"/>
      <c r="H972" s="245" t="str">
        <f>IFERROR(VLOOKUP(Tabla1[[#This Row],[Código_Actividad]],'Formulario PPGR2'!$C$9:$D$1048576,2,FALSE),"")</f>
        <v/>
      </c>
      <c r="I972" s="246" t="str">
        <f>IFERROR(VLOOKUP(Tabla1[[#This Row],[Código_Actividad]],Tabla2[[Código]:[Total de Acciones ]],15,FALSE),"")</f>
        <v/>
      </c>
      <c r="J972" s="198"/>
      <c r="K972" s="198"/>
      <c r="L972" s="198"/>
      <c r="M972" s="198"/>
      <c r="N972" s="354"/>
      <c r="O972" s="199"/>
      <c r="P972" s="248">
        <f t="shared" si="18"/>
        <v>0</v>
      </c>
      <c r="Q972" s="249"/>
      <c r="R972" s="247"/>
      <c r="S972" s="56"/>
      <c r="T972" s="56"/>
    </row>
    <row r="973" spans="2:20" x14ac:dyDescent="0.25">
      <c r="B973" s="243" t="str">
        <f>IF(Tabla1[[#This Row],[Código_Actividad]]="","",CONCATENATE(Tabla1[[#This Row],[POA]],".",Tabla1[[#This Row],[SRS]],".",Tabla1[[#This Row],[AREA]],".",Tabla1[[#This Row],[TIPO]]))</f>
        <v/>
      </c>
      <c r="C973" s="243" t="str">
        <f>IF(Tabla1[[#This Row],[Código_Actividad]]="","",'Formulario PPGR1'!#REF!)</f>
        <v/>
      </c>
      <c r="D973" s="243" t="str">
        <f>IF(Tabla1[[#This Row],[Código_Actividad]]="","",'Formulario PPGR1'!#REF!)</f>
        <v/>
      </c>
      <c r="E973" s="243" t="str">
        <f>IF(Tabla1[[#This Row],[Código_Actividad]]="","",'Formulario PPGR1'!#REF!)</f>
        <v/>
      </c>
      <c r="F973" s="243" t="str">
        <f>IF(Tabla1[[#This Row],[Código_Actividad]]="","",'Formulario PPGR1'!#REF!)</f>
        <v/>
      </c>
      <c r="G973" s="244"/>
      <c r="H973" s="245" t="str">
        <f>IFERROR(VLOOKUP(Tabla1[[#This Row],[Código_Actividad]],'Formulario PPGR2'!$C$9:$D$1048576,2,FALSE),"")</f>
        <v/>
      </c>
      <c r="I973" s="246" t="str">
        <f>IFERROR(VLOOKUP(Tabla1[[#This Row],[Código_Actividad]],Tabla2[[Código]:[Total de Acciones ]],15,FALSE),"")</f>
        <v/>
      </c>
      <c r="J973" s="198"/>
      <c r="K973" s="198"/>
      <c r="L973" s="198"/>
      <c r="M973" s="198"/>
      <c r="N973" s="354"/>
      <c r="O973" s="199"/>
      <c r="P973" s="248">
        <f t="shared" si="18"/>
        <v>0</v>
      </c>
      <c r="Q973" s="249"/>
      <c r="R973" s="247"/>
      <c r="S973" s="56"/>
      <c r="T973" s="56"/>
    </row>
    <row r="974" spans="2:20" x14ac:dyDescent="0.25">
      <c r="B974" s="243" t="e">
        <f>IF(Tabla1[[#This Row],[Código_Actividad]]="","",CONCATENATE(Tabla1[[#This Row],[POA]],".",Tabla1[[#This Row],[SRS]],".",Tabla1[[#This Row],[AREA]],".",Tabla1[[#This Row],[TIPO]]))</f>
        <v>#REF!</v>
      </c>
      <c r="C974" s="243" t="e">
        <f>IF(Tabla1[[#This Row],[Código_Actividad]]="","",'Formulario PPGR1'!#REF!)</f>
        <v>#REF!</v>
      </c>
      <c r="D974" s="243" t="e">
        <f>IF(Tabla1[[#This Row],[Código_Actividad]]="","",'Formulario PPGR1'!#REF!)</f>
        <v>#REF!</v>
      </c>
      <c r="E974" s="243" t="e">
        <f>IF(Tabla1[[#This Row],[Código_Actividad]]="","",'Formulario PPGR1'!#REF!)</f>
        <v>#REF!</v>
      </c>
      <c r="F974" s="243" t="e">
        <f>IF(Tabla1[[#This Row],[Código_Actividad]]="","",'Formulario PPGR1'!#REF!)</f>
        <v>#REF!</v>
      </c>
      <c r="G974" s="244" t="s">
        <v>1560</v>
      </c>
      <c r="H974" s="245" t="str">
        <f>IFERROR(VLOOKUP(Tabla1[[#This Row],[Código_Actividad]],'Formulario PPGR2'!$C$9:$D$1048576,2,FALSE),"")</f>
        <v>Auditoria en la Calidad del dato al Sistema de Informacion SIOE-TB</v>
      </c>
      <c r="I974" s="246">
        <f>IFERROR(VLOOKUP(Tabla1[[#This Row],[Código_Actividad]],Tabla2[[Código]:[Total de Acciones ]],15,FALSE),"")</f>
        <v>4</v>
      </c>
      <c r="J974" s="198" t="s">
        <v>1894</v>
      </c>
      <c r="K974" s="198" t="s">
        <v>1902</v>
      </c>
      <c r="L974" s="198"/>
      <c r="M974" s="198" t="s">
        <v>1893</v>
      </c>
      <c r="N974" s="365">
        <v>0.16</v>
      </c>
      <c r="O974" s="199">
        <v>250</v>
      </c>
      <c r="P974" s="248">
        <f t="shared" si="18"/>
        <v>40</v>
      </c>
      <c r="Q974" s="249" t="s">
        <v>2114</v>
      </c>
      <c r="R974" s="247" t="s">
        <v>923</v>
      </c>
      <c r="S974" s="56"/>
      <c r="T974" s="56"/>
    </row>
    <row r="975" spans="2:20" x14ac:dyDescent="0.25">
      <c r="B975" s="243" t="str">
        <f>IF(Tabla1[[#This Row],[Código_Actividad]]="","",CONCATENATE(Tabla1[[#This Row],[POA]],".",Tabla1[[#This Row],[SRS]],".",Tabla1[[#This Row],[AREA]],".",Tabla1[[#This Row],[TIPO]]))</f>
        <v/>
      </c>
      <c r="C975" s="243" t="str">
        <f>IF(Tabla1[[#This Row],[Código_Actividad]]="","",'Formulario PPGR1'!#REF!)</f>
        <v/>
      </c>
      <c r="D975" s="243" t="str">
        <f>IF(Tabla1[[#This Row],[Código_Actividad]]="","",'Formulario PPGR1'!#REF!)</f>
        <v/>
      </c>
      <c r="E975" s="243" t="str">
        <f>IF(Tabla1[[#This Row],[Código_Actividad]]="","",'Formulario PPGR1'!#REF!)</f>
        <v/>
      </c>
      <c r="F975" s="243" t="str">
        <f>IF(Tabla1[[#This Row],[Código_Actividad]]="","",'Formulario PPGR1'!#REF!)</f>
        <v/>
      </c>
      <c r="G975" s="244"/>
      <c r="H975" s="245" t="str">
        <f>IFERROR(VLOOKUP(Tabla1[[#This Row],[Código_Actividad]],'Formulario PPGR2'!$C$9:$D$1048576,2,FALSE),"")</f>
        <v/>
      </c>
      <c r="I975" s="246" t="str">
        <f>IFERROR(VLOOKUP(Tabla1[[#This Row],[Código_Actividad]],Tabla2[[Código]:[Total de Acciones ]],15,FALSE),"")</f>
        <v/>
      </c>
      <c r="J975" s="198" t="s">
        <v>1910</v>
      </c>
      <c r="K975" s="198" t="s">
        <v>1902</v>
      </c>
      <c r="L975" s="198"/>
      <c r="M975" s="198" t="s">
        <v>1906</v>
      </c>
      <c r="N975" s="365">
        <v>0.16</v>
      </c>
      <c r="O975" s="199">
        <v>648</v>
      </c>
      <c r="P975" s="248">
        <f t="shared" si="18"/>
        <v>103.68</v>
      </c>
      <c r="Q975" s="249" t="s">
        <v>2114</v>
      </c>
      <c r="R975" s="247" t="s">
        <v>925</v>
      </c>
      <c r="S975" s="56"/>
      <c r="T975" s="56"/>
    </row>
    <row r="976" spans="2:20" x14ac:dyDescent="0.25">
      <c r="B976" s="243" t="str">
        <f>IF(Tabla1[[#This Row],[Código_Actividad]]="","",CONCATENATE(Tabla1[[#This Row],[POA]],".",Tabla1[[#This Row],[SRS]],".",Tabla1[[#This Row],[AREA]],".",Tabla1[[#This Row],[TIPO]]))</f>
        <v/>
      </c>
      <c r="C976" s="243" t="str">
        <f>IF(Tabla1[[#This Row],[Código_Actividad]]="","",'Formulario PPGR1'!#REF!)</f>
        <v/>
      </c>
      <c r="D976" s="243" t="str">
        <f>IF(Tabla1[[#This Row],[Código_Actividad]]="","",'Formulario PPGR1'!#REF!)</f>
        <v/>
      </c>
      <c r="E976" s="243" t="str">
        <f>IF(Tabla1[[#This Row],[Código_Actividad]]="","",'Formulario PPGR1'!#REF!)</f>
        <v/>
      </c>
      <c r="F976" s="243" t="str">
        <f>IF(Tabla1[[#This Row],[Código_Actividad]]="","",'Formulario PPGR1'!#REF!)</f>
        <v/>
      </c>
      <c r="G976" s="244"/>
      <c r="H976" s="245" t="str">
        <f>IFERROR(VLOOKUP(Tabla1[[#This Row],[Código_Actividad]],'Formulario PPGR2'!$C$9:$D$1048576,2,FALSE),"")</f>
        <v/>
      </c>
      <c r="I976" s="246" t="str">
        <f>IFERROR(VLOOKUP(Tabla1[[#This Row],[Código_Actividad]],Tabla2[[Código]:[Total de Acciones ]],15,FALSE),"")</f>
        <v/>
      </c>
      <c r="J976" s="198" t="s">
        <v>1916</v>
      </c>
      <c r="K976" s="198" t="s">
        <v>1902</v>
      </c>
      <c r="L976" s="198"/>
      <c r="M976" s="198" t="s">
        <v>1917</v>
      </c>
      <c r="N976" s="354">
        <v>0.4</v>
      </c>
      <c r="O976" s="199">
        <v>84</v>
      </c>
      <c r="P976" s="248">
        <f t="shared" si="18"/>
        <v>33.6</v>
      </c>
      <c r="Q976" s="249" t="s">
        <v>2117</v>
      </c>
      <c r="R976" s="247" t="s">
        <v>925</v>
      </c>
      <c r="S976" s="56"/>
      <c r="T976" s="56"/>
    </row>
    <row r="977" spans="2:20" x14ac:dyDescent="0.25">
      <c r="B977" s="243" t="str">
        <f>IF(Tabla1[[#This Row],[Código_Actividad]]="","",CONCATENATE(Tabla1[[#This Row],[POA]],".",Tabla1[[#This Row],[SRS]],".",Tabla1[[#This Row],[AREA]],".",Tabla1[[#This Row],[TIPO]]))</f>
        <v/>
      </c>
      <c r="C977" s="243" t="str">
        <f>IF(Tabla1[[#This Row],[Código_Actividad]]="","",'Formulario PPGR1'!#REF!)</f>
        <v/>
      </c>
      <c r="D977" s="243" t="str">
        <f>IF(Tabla1[[#This Row],[Código_Actividad]]="","",'Formulario PPGR1'!#REF!)</f>
        <v/>
      </c>
      <c r="E977" s="243" t="str">
        <f>IF(Tabla1[[#This Row],[Código_Actividad]]="","",'Formulario PPGR1'!#REF!)</f>
        <v/>
      </c>
      <c r="F977" s="243" t="str">
        <f>IF(Tabla1[[#This Row],[Código_Actividad]]="","",'Formulario PPGR1'!#REF!)</f>
        <v/>
      </c>
      <c r="G977" s="244"/>
      <c r="H977" s="245" t="str">
        <f>IFERROR(VLOOKUP(Tabla1[[#This Row],[Código_Actividad]],'Formulario PPGR2'!$C$9:$D$1048576,2,FALSE),"")</f>
        <v/>
      </c>
      <c r="I977" s="246" t="str">
        <f>IFERROR(VLOOKUP(Tabla1[[#This Row],[Código_Actividad]],Tabla2[[Código]:[Total de Acciones ]],15,FALSE),"")</f>
        <v/>
      </c>
      <c r="J977" s="198"/>
      <c r="K977" s="198"/>
      <c r="L977" s="198"/>
      <c r="M977" s="198"/>
      <c r="N977" s="354"/>
      <c r="O977" s="199"/>
      <c r="P977" s="248">
        <f t="shared" si="18"/>
        <v>0</v>
      </c>
      <c r="Q977" s="249"/>
      <c r="R977" s="247"/>
      <c r="S977" s="56"/>
      <c r="T977" s="56"/>
    </row>
    <row r="978" spans="2:20" x14ac:dyDescent="0.25">
      <c r="B978" s="243" t="e">
        <f>IF(Tabla1[[#This Row],[Código_Actividad]]="","",CONCATENATE(Tabla1[[#This Row],[POA]],".",Tabla1[[#This Row],[SRS]],".",Tabla1[[#This Row],[AREA]],".",Tabla1[[#This Row],[TIPO]]))</f>
        <v>#REF!</v>
      </c>
      <c r="C978" s="243" t="e">
        <f>IF(Tabla1[[#This Row],[Código_Actividad]]="","",'Formulario PPGR1'!#REF!)</f>
        <v>#REF!</v>
      </c>
      <c r="D978" s="243" t="e">
        <f>IF(Tabla1[[#This Row],[Código_Actividad]]="","",'Formulario PPGR1'!#REF!)</f>
        <v>#REF!</v>
      </c>
      <c r="E978" s="243" t="e">
        <f>IF(Tabla1[[#This Row],[Código_Actividad]]="","",'Formulario PPGR1'!#REF!)</f>
        <v>#REF!</v>
      </c>
      <c r="F978" s="243" t="e">
        <f>IF(Tabla1[[#This Row],[Código_Actividad]]="","",'Formulario PPGR1'!#REF!)</f>
        <v>#REF!</v>
      </c>
      <c r="G978" s="244" t="s">
        <v>1561</v>
      </c>
      <c r="H978" s="245" t="str">
        <f>IFERROR(VLOOKUP(Tabla1[[#This Row],[Código_Actividad]],'Formulario PPGR2'!$C$9:$D$1048576,2,FALSE),"")</f>
        <v>Mesas Tecnicas de seguimiento al diagnostico y tratamiento de la Malaria</v>
      </c>
      <c r="I978" s="246">
        <f>IFERROR(VLOOKUP(Tabla1[[#This Row],[Código_Actividad]],Tabla2[[Código]:[Total de Acciones ]],15,FALSE),"")</f>
        <v>2</v>
      </c>
      <c r="J978" s="198" t="s">
        <v>1894</v>
      </c>
      <c r="K978" s="198" t="s">
        <v>1902</v>
      </c>
      <c r="L978" s="198"/>
      <c r="M978" s="198" t="s">
        <v>1893</v>
      </c>
      <c r="N978" s="365">
        <v>0.16</v>
      </c>
      <c r="O978" s="199">
        <v>250</v>
      </c>
      <c r="P978" s="248">
        <f t="shared" si="18"/>
        <v>40</v>
      </c>
      <c r="Q978" s="249" t="s">
        <v>2114</v>
      </c>
      <c r="R978" s="247" t="s">
        <v>923</v>
      </c>
      <c r="S978" s="56"/>
      <c r="T978" s="56"/>
    </row>
    <row r="979" spans="2:20" x14ac:dyDescent="0.25">
      <c r="B979" s="243" t="str">
        <f>IF(Tabla1[[#This Row],[Código_Actividad]]="","",CONCATENATE(Tabla1[[#This Row],[POA]],".",Tabla1[[#This Row],[SRS]],".",Tabla1[[#This Row],[AREA]],".",Tabla1[[#This Row],[TIPO]]))</f>
        <v/>
      </c>
      <c r="C979" s="243" t="str">
        <f>IF(Tabla1[[#This Row],[Código_Actividad]]="","",'Formulario PPGR1'!#REF!)</f>
        <v/>
      </c>
      <c r="D979" s="243" t="str">
        <f>IF(Tabla1[[#This Row],[Código_Actividad]]="","",'Formulario PPGR1'!#REF!)</f>
        <v/>
      </c>
      <c r="E979" s="243" t="str">
        <f>IF(Tabla1[[#This Row],[Código_Actividad]]="","",'Formulario PPGR1'!#REF!)</f>
        <v/>
      </c>
      <c r="F979" s="243" t="str">
        <f>IF(Tabla1[[#This Row],[Código_Actividad]]="","",'Formulario PPGR1'!#REF!)</f>
        <v/>
      </c>
      <c r="G979" s="244"/>
      <c r="H979" s="245" t="str">
        <f>IFERROR(VLOOKUP(Tabla1[[#This Row],[Código_Actividad]],'Formulario PPGR2'!$C$9:$D$1048576,2,FALSE),"")</f>
        <v/>
      </c>
      <c r="I979" s="246" t="str">
        <f>IFERROR(VLOOKUP(Tabla1[[#This Row],[Código_Actividad]],Tabla2[[Código]:[Total de Acciones ]],15,FALSE),"")</f>
        <v/>
      </c>
      <c r="J979" s="198" t="s">
        <v>1910</v>
      </c>
      <c r="K979" s="198" t="s">
        <v>1902</v>
      </c>
      <c r="L979" s="198"/>
      <c r="M979" s="198" t="s">
        <v>1906</v>
      </c>
      <c r="N979" s="365">
        <v>0.16</v>
      </c>
      <c r="O979" s="199">
        <v>648</v>
      </c>
      <c r="P979" s="248">
        <f t="shared" si="18"/>
        <v>103.68</v>
      </c>
      <c r="Q979" s="249" t="s">
        <v>2114</v>
      </c>
      <c r="R979" s="247" t="s">
        <v>925</v>
      </c>
      <c r="S979" s="56"/>
      <c r="T979" s="56"/>
    </row>
    <row r="980" spans="2:20" x14ac:dyDescent="0.25">
      <c r="B980" s="243" t="str">
        <f>IF(Tabla1[[#This Row],[Código_Actividad]]="","",CONCATENATE(Tabla1[[#This Row],[POA]],".",Tabla1[[#This Row],[SRS]],".",Tabla1[[#This Row],[AREA]],".",Tabla1[[#This Row],[TIPO]]))</f>
        <v/>
      </c>
      <c r="C980" s="243" t="str">
        <f>IF(Tabla1[[#This Row],[Código_Actividad]]="","",'Formulario PPGR1'!#REF!)</f>
        <v/>
      </c>
      <c r="D980" s="243" t="str">
        <f>IF(Tabla1[[#This Row],[Código_Actividad]]="","",'Formulario PPGR1'!#REF!)</f>
        <v/>
      </c>
      <c r="E980" s="243" t="str">
        <f>IF(Tabla1[[#This Row],[Código_Actividad]]="","",'Formulario PPGR1'!#REF!)</f>
        <v/>
      </c>
      <c r="F980" s="243" t="str">
        <f>IF(Tabla1[[#This Row],[Código_Actividad]]="","",'Formulario PPGR1'!#REF!)</f>
        <v/>
      </c>
      <c r="G980" s="244"/>
      <c r="H980" s="245" t="str">
        <f>IFERROR(VLOOKUP(Tabla1[[#This Row],[Código_Actividad]],'Formulario PPGR2'!$C$9:$D$1048576,2,FALSE),"")</f>
        <v/>
      </c>
      <c r="I980" s="246" t="str">
        <f>IFERROR(VLOOKUP(Tabla1[[#This Row],[Código_Actividad]],Tabla2[[Código]:[Total de Acciones ]],15,FALSE),"")</f>
        <v/>
      </c>
      <c r="J980" s="198" t="s">
        <v>1916</v>
      </c>
      <c r="K980" s="198" t="s">
        <v>1902</v>
      </c>
      <c r="L980" s="198"/>
      <c r="M980" s="198" t="s">
        <v>1917</v>
      </c>
      <c r="N980" s="354">
        <v>0.2</v>
      </c>
      <c r="O980" s="199">
        <v>84</v>
      </c>
      <c r="P980" s="248">
        <f t="shared" si="18"/>
        <v>16.8</v>
      </c>
      <c r="Q980" s="249" t="s">
        <v>2117</v>
      </c>
      <c r="R980" s="247" t="s">
        <v>925</v>
      </c>
      <c r="S980" s="56"/>
      <c r="T980" s="56"/>
    </row>
    <row r="981" spans="2:20" x14ac:dyDescent="0.25">
      <c r="B981" s="243" t="str">
        <f>IF(Tabla1[[#This Row],[Código_Actividad]]="","",CONCATENATE(Tabla1[[#This Row],[POA]],".",Tabla1[[#This Row],[SRS]],".",Tabla1[[#This Row],[AREA]],".",Tabla1[[#This Row],[TIPO]]))</f>
        <v/>
      </c>
      <c r="C981" s="243" t="str">
        <f>IF(Tabla1[[#This Row],[Código_Actividad]]="","",'Formulario PPGR1'!#REF!)</f>
        <v/>
      </c>
      <c r="D981" s="243" t="str">
        <f>IF(Tabla1[[#This Row],[Código_Actividad]]="","",'Formulario PPGR1'!#REF!)</f>
        <v/>
      </c>
      <c r="E981" s="243" t="str">
        <f>IF(Tabla1[[#This Row],[Código_Actividad]]="","",'Formulario PPGR1'!#REF!)</f>
        <v/>
      </c>
      <c r="F981" s="243" t="str">
        <f>IF(Tabla1[[#This Row],[Código_Actividad]]="","",'Formulario PPGR1'!#REF!)</f>
        <v/>
      </c>
      <c r="G981" s="244"/>
      <c r="H981" s="245" t="str">
        <f>IFERROR(VLOOKUP(Tabla1[[#This Row],[Código_Actividad]],'Formulario PPGR2'!$C$9:$D$1048576,2,FALSE),"")</f>
        <v/>
      </c>
      <c r="I981" s="246" t="str">
        <f>IFERROR(VLOOKUP(Tabla1[[#This Row],[Código_Actividad]],Tabla2[[Código]:[Total de Acciones ]],15,FALSE),"")</f>
        <v/>
      </c>
      <c r="J981" s="198" t="s">
        <v>1996</v>
      </c>
      <c r="K981" s="198" t="s">
        <v>1902</v>
      </c>
      <c r="L981" s="198"/>
      <c r="M981" s="198" t="s">
        <v>592</v>
      </c>
      <c r="N981" s="244">
        <v>2</v>
      </c>
      <c r="O981" s="199">
        <v>7500</v>
      </c>
      <c r="P981" s="248">
        <f t="shared" si="18"/>
        <v>15000</v>
      </c>
      <c r="Q981" s="249" t="s">
        <v>2115</v>
      </c>
      <c r="R981" s="247" t="s">
        <v>925</v>
      </c>
      <c r="S981" s="56"/>
      <c r="T981" s="56"/>
    </row>
    <row r="982" spans="2:20" x14ac:dyDescent="0.25">
      <c r="B982" s="243" t="str">
        <f>IF(Tabla1[[#This Row],[Código_Actividad]]="","",CONCATENATE(Tabla1[[#This Row],[POA]],".",Tabla1[[#This Row],[SRS]],".",Tabla1[[#This Row],[AREA]],".",Tabla1[[#This Row],[TIPO]]))</f>
        <v/>
      </c>
      <c r="C982" s="243" t="str">
        <f>IF(Tabla1[[#This Row],[Código_Actividad]]="","",'Formulario PPGR1'!#REF!)</f>
        <v/>
      </c>
      <c r="D982" s="243" t="str">
        <f>IF(Tabla1[[#This Row],[Código_Actividad]]="","",'Formulario PPGR1'!#REF!)</f>
        <v/>
      </c>
      <c r="E982" s="243" t="str">
        <f>IF(Tabla1[[#This Row],[Código_Actividad]]="","",'Formulario PPGR1'!#REF!)</f>
        <v/>
      </c>
      <c r="F982" s="243" t="str">
        <f>IF(Tabla1[[#This Row],[Código_Actividad]]="","",'Formulario PPGR1'!#REF!)</f>
        <v/>
      </c>
      <c r="G982" s="244"/>
      <c r="H982" s="245" t="str">
        <f>IFERROR(VLOOKUP(Tabla1[[#This Row],[Código_Actividad]],'Formulario PPGR2'!$C$9:$D$1048576,2,FALSE),"")</f>
        <v/>
      </c>
      <c r="I982" s="246" t="str">
        <f>IFERROR(VLOOKUP(Tabla1[[#This Row],[Código_Actividad]],Tabla2[[Código]:[Total de Acciones ]],15,FALSE),"")</f>
        <v/>
      </c>
      <c r="J982" s="198"/>
      <c r="K982" s="198"/>
      <c r="L982" s="198"/>
      <c r="M982" s="198"/>
      <c r="N982" s="354"/>
      <c r="O982" s="199"/>
      <c r="P982" s="248">
        <f t="shared" si="18"/>
        <v>0</v>
      </c>
      <c r="Q982" s="249"/>
      <c r="R982" s="247"/>
      <c r="S982" s="56"/>
      <c r="T982" s="56"/>
    </row>
    <row r="983" spans="2:20" x14ac:dyDescent="0.25">
      <c r="B983" s="243" t="str">
        <f>IF(Tabla1[[#This Row],[Código_Actividad]]="","",CONCATENATE(Tabla1[[#This Row],[POA]],".",Tabla1[[#This Row],[SRS]],".",Tabla1[[#This Row],[AREA]],".",Tabla1[[#This Row],[TIPO]]))</f>
        <v/>
      </c>
      <c r="C983" s="243" t="str">
        <f>IF(Tabla1[[#This Row],[Código_Actividad]]="","",'Formulario PPGR1'!#REF!)</f>
        <v/>
      </c>
      <c r="D983" s="243" t="str">
        <f>IF(Tabla1[[#This Row],[Código_Actividad]]="","",'Formulario PPGR1'!#REF!)</f>
        <v/>
      </c>
      <c r="E983" s="243" t="str">
        <f>IF(Tabla1[[#This Row],[Código_Actividad]]="","",'Formulario PPGR1'!#REF!)</f>
        <v/>
      </c>
      <c r="F983" s="243" t="str">
        <f>IF(Tabla1[[#This Row],[Código_Actividad]]="","",'Formulario PPGR1'!#REF!)</f>
        <v/>
      </c>
      <c r="G983" s="244"/>
      <c r="H983" s="245" t="str">
        <f>IFERROR(VLOOKUP(Tabla1[[#This Row],[Código_Actividad]],'Formulario PPGR2'!$C$9:$D$1048576,2,FALSE),"")</f>
        <v/>
      </c>
      <c r="I983" s="246" t="str">
        <f>IFERROR(VLOOKUP(Tabla1[[#This Row],[Código_Actividad]],Tabla2[[Código]:[Total de Acciones ]],15,FALSE),"")</f>
        <v/>
      </c>
      <c r="J983" s="198"/>
      <c r="K983" s="198"/>
      <c r="L983" s="198"/>
      <c r="M983" s="198"/>
      <c r="N983" s="354"/>
      <c r="O983" s="199"/>
      <c r="P983" s="248">
        <f t="shared" si="18"/>
        <v>0</v>
      </c>
      <c r="Q983" s="249"/>
      <c r="R983" s="247"/>
      <c r="S983" s="56"/>
      <c r="T983" s="56"/>
    </row>
    <row r="984" spans="2:20" x14ac:dyDescent="0.25">
      <c r="B984" s="243" t="e">
        <f>IF(Tabla1[[#This Row],[Código_Actividad]]="","",CONCATENATE(Tabla1[[#This Row],[POA]],".",Tabla1[[#This Row],[SRS]],".",Tabla1[[#This Row],[AREA]],".",Tabla1[[#This Row],[TIPO]]))</f>
        <v>#REF!</v>
      </c>
      <c r="C984" s="243" t="e">
        <f>IF(Tabla1[[#This Row],[Código_Actividad]]="","",'Formulario PPGR1'!#REF!)</f>
        <v>#REF!</v>
      </c>
      <c r="D984" s="243" t="e">
        <f>IF(Tabla1[[#This Row],[Código_Actividad]]="","",'Formulario PPGR1'!#REF!)</f>
        <v>#REF!</v>
      </c>
      <c r="E984" s="243" t="e">
        <f>IF(Tabla1[[#This Row],[Código_Actividad]]="","",'Formulario PPGR1'!#REF!)</f>
        <v>#REF!</v>
      </c>
      <c r="F984" s="243" t="e">
        <f>IF(Tabla1[[#This Row],[Código_Actividad]]="","",'Formulario PPGR1'!#REF!)</f>
        <v>#REF!</v>
      </c>
      <c r="G984" s="244" t="s">
        <v>1562</v>
      </c>
      <c r="H984" s="245" t="str">
        <f>IFERROR(VLOOKUP(Tabla1[[#This Row],[Código_Actividad]],'Formulario PPGR2'!$C$9:$D$1048576,2,FALSE),"")</f>
        <v>Implementacion del plan de capacitacion de Malaria en la Red de Establecimiento</v>
      </c>
      <c r="I984" s="246">
        <f>IFERROR(VLOOKUP(Tabla1[[#This Row],[Código_Actividad]],Tabla2[[Código]:[Total de Acciones ]],15,FALSE),"")</f>
        <v>1</v>
      </c>
      <c r="J984" s="198" t="s">
        <v>1894</v>
      </c>
      <c r="K984" s="198" t="s">
        <v>1902</v>
      </c>
      <c r="L984" s="198"/>
      <c r="M984" s="198" t="s">
        <v>1893</v>
      </c>
      <c r="N984" s="365">
        <v>0.08</v>
      </c>
      <c r="O984" s="199">
        <v>250</v>
      </c>
      <c r="P984" s="248">
        <f t="shared" si="18"/>
        <v>20</v>
      </c>
      <c r="Q984" s="249" t="s">
        <v>2114</v>
      </c>
      <c r="R984" s="247" t="s">
        <v>923</v>
      </c>
      <c r="S984" s="56"/>
      <c r="T984" s="56"/>
    </row>
    <row r="985" spans="2:20" x14ac:dyDescent="0.25">
      <c r="B985" s="243" t="str">
        <f>IF(Tabla1[[#This Row],[Código_Actividad]]="","",CONCATENATE(Tabla1[[#This Row],[POA]],".",Tabla1[[#This Row],[SRS]],".",Tabla1[[#This Row],[AREA]],".",Tabla1[[#This Row],[TIPO]]))</f>
        <v/>
      </c>
      <c r="C985" s="243" t="str">
        <f>IF(Tabla1[[#This Row],[Código_Actividad]]="","",'Formulario PPGR1'!#REF!)</f>
        <v/>
      </c>
      <c r="D985" s="243" t="str">
        <f>IF(Tabla1[[#This Row],[Código_Actividad]]="","",'Formulario PPGR1'!#REF!)</f>
        <v/>
      </c>
      <c r="E985" s="243" t="str">
        <f>IF(Tabla1[[#This Row],[Código_Actividad]]="","",'Formulario PPGR1'!#REF!)</f>
        <v/>
      </c>
      <c r="F985" s="243" t="str">
        <f>IF(Tabla1[[#This Row],[Código_Actividad]]="","",'Formulario PPGR1'!#REF!)</f>
        <v/>
      </c>
      <c r="G985" s="244"/>
      <c r="H985" s="245" t="str">
        <f>IFERROR(VLOOKUP(Tabla1[[#This Row],[Código_Actividad]],'Formulario PPGR2'!$C$9:$D$1048576,2,FALSE),"")</f>
        <v/>
      </c>
      <c r="I985" s="246" t="str">
        <f>IFERROR(VLOOKUP(Tabla1[[#This Row],[Código_Actividad]],Tabla2[[Código]:[Total de Acciones ]],15,FALSE),"")</f>
        <v/>
      </c>
      <c r="J985" s="198" t="s">
        <v>1910</v>
      </c>
      <c r="K985" s="198" t="s">
        <v>1902</v>
      </c>
      <c r="L985" s="198"/>
      <c r="M985" s="198" t="s">
        <v>1906</v>
      </c>
      <c r="N985" s="365">
        <v>0.08</v>
      </c>
      <c r="O985" s="199">
        <v>648</v>
      </c>
      <c r="P985" s="248">
        <f t="shared" si="18"/>
        <v>51.84</v>
      </c>
      <c r="Q985" s="249" t="s">
        <v>2114</v>
      </c>
      <c r="R985" s="247" t="s">
        <v>925</v>
      </c>
      <c r="S985" s="56"/>
      <c r="T985" s="56"/>
    </row>
    <row r="986" spans="2:20" x14ac:dyDescent="0.25">
      <c r="B986" s="243" t="str">
        <f>IF(Tabla1[[#This Row],[Código_Actividad]]="","",CONCATENATE(Tabla1[[#This Row],[POA]],".",Tabla1[[#This Row],[SRS]],".",Tabla1[[#This Row],[AREA]],".",Tabla1[[#This Row],[TIPO]]))</f>
        <v/>
      </c>
      <c r="C986" s="243" t="str">
        <f>IF(Tabla1[[#This Row],[Código_Actividad]]="","",'Formulario PPGR1'!#REF!)</f>
        <v/>
      </c>
      <c r="D986" s="243" t="str">
        <f>IF(Tabla1[[#This Row],[Código_Actividad]]="","",'Formulario PPGR1'!#REF!)</f>
        <v/>
      </c>
      <c r="E986" s="243" t="str">
        <f>IF(Tabla1[[#This Row],[Código_Actividad]]="","",'Formulario PPGR1'!#REF!)</f>
        <v/>
      </c>
      <c r="F986" s="243" t="str">
        <f>IF(Tabla1[[#This Row],[Código_Actividad]]="","",'Formulario PPGR1'!#REF!)</f>
        <v/>
      </c>
      <c r="G986" s="244"/>
      <c r="H986" s="245" t="str">
        <f>IFERROR(VLOOKUP(Tabla1[[#This Row],[Código_Actividad]],'Formulario PPGR2'!$C$9:$D$1048576,2,FALSE),"")</f>
        <v/>
      </c>
      <c r="I986" s="246" t="str">
        <f>IFERROR(VLOOKUP(Tabla1[[#This Row],[Código_Actividad]],Tabla2[[Código]:[Total de Acciones ]],15,FALSE),"")</f>
        <v/>
      </c>
      <c r="J986" s="198" t="s">
        <v>1916</v>
      </c>
      <c r="K986" s="198" t="s">
        <v>1902</v>
      </c>
      <c r="L986" s="198"/>
      <c r="M986" s="198" t="s">
        <v>1917</v>
      </c>
      <c r="N986" s="354">
        <v>0.1</v>
      </c>
      <c r="O986" s="199">
        <v>84</v>
      </c>
      <c r="P986" s="248">
        <f t="shared" si="18"/>
        <v>8.4</v>
      </c>
      <c r="Q986" s="249" t="s">
        <v>2117</v>
      </c>
      <c r="R986" s="247" t="s">
        <v>925</v>
      </c>
      <c r="S986" s="56"/>
      <c r="T986" s="56"/>
    </row>
    <row r="987" spans="2:20" x14ac:dyDescent="0.25">
      <c r="B987" s="243" t="str">
        <f>IF(Tabla1[[#This Row],[Código_Actividad]]="","",CONCATENATE(Tabla1[[#This Row],[POA]],".",Tabla1[[#This Row],[SRS]],".",Tabla1[[#This Row],[AREA]],".",Tabla1[[#This Row],[TIPO]]))</f>
        <v/>
      </c>
      <c r="C987" s="243" t="str">
        <f>IF(Tabla1[[#This Row],[Código_Actividad]]="","",'Formulario PPGR1'!#REF!)</f>
        <v/>
      </c>
      <c r="D987" s="243" t="str">
        <f>IF(Tabla1[[#This Row],[Código_Actividad]]="","",'Formulario PPGR1'!#REF!)</f>
        <v/>
      </c>
      <c r="E987" s="243" t="str">
        <f>IF(Tabla1[[#This Row],[Código_Actividad]]="","",'Formulario PPGR1'!#REF!)</f>
        <v/>
      </c>
      <c r="F987" s="243" t="str">
        <f>IF(Tabla1[[#This Row],[Código_Actividad]]="","",'Formulario PPGR1'!#REF!)</f>
        <v/>
      </c>
      <c r="G987" s="244"/>
      <c r="H987" s="245" t="str">
        <f>IFERROR(VLOOKUP(Tabla1[[#This Row],[Código_Actividad]],'Formulario PPGR2'!$C$9:$D$1048576,2,FALSE),"")</f>
        <v/>
      </c>
      <c r="I987" s="246" t="str">
        <f>IFERROR(VLOOKUP(Tabla1[[#This Row],[Código_Actividad]],Tabla2[[Código]:[Total de Acciones ]],15,FALSE),"")</f>
        <v/>
      </c>
      <c r="J987" s="198" t="s">
        <v>1996</v>
      </c>
      <c r="K987" s="198" t="s">
        <v>1902</v>
      </c>
      <c r="L987" s="198"/>
      <c r="M987" s="198" t="s">
        <v>592</v>
      </c>
      <c r="N987" s="244">
        <v>1</v>
      </c>
      <c r="O987" s="199">
        <v>7500</v>
      </c>
      <c r="P987" s="248">
        <f t="shared" si="18"/>
        <v>7500</v>
      </c>
      <c r="Q987" s="249" t="s">
        <v>2115</v>
      </c>
      <c r="R987" s="247" t="s">
        <v>925</v>
      </c>
      <c r="S987" s="56"/>
      <c r="T987" s="56"/>
    </row>
    <row r="988" spans="2:20" x14ac:dyDescent="0.25">
      <c r="B988" s="343" t="str">
        <f>IF(Tabla1[[#This Row],[Código_Actividad]]="","",CONCATENATE(Tabla1[[#This Row],[POA]],".",Tabla1[[#This Row],[SRS]],".",Tabla1[[#This Row],[AREA]],".",Tabla1[[#This Row],[TIPO]]))</f>
        <v/>
      </c>
      <c r="C988" s="343" t="str">
        <f>IF(Tabla1[[#This Row],[Código_Actividad]]="","",'Formulario PPGR1'!#REF!)</f>
        <v/>
      </c>
      <c r="D988" s="343" t="str">
        <f>IF(Tabla1[[#This Row],[Código_Actividad]]="","",'Formulario PPGR1'!#REF!)</f>
        <v/>
      </c>
      <c r="E988" s="343" t="str">
        <f>IF(Tabla1[[#This Row],[Código_Actividad]]="","",'Formulario PPGR1'!#REF!)</f>
        <v/>
      </c>
      <c r="F988" s="343" t="str">
        <f>IF(Tabla1[[#This Row],[Código_Actividad]]="","",'Formulario PPGR1'!#REF!)</f>
        <v/>
      </c>
      <c r="G988" s="344"/>
      <c r="H988" s="345" t="str">
        <f>IFERROR(VLOOKUP(Tabla1[[#This Row],[Código_Actividad]],'Formulario PPGR2'!$C$9:$D$1048576,2,FALSE),"")</f>
        <v/>
      </c>
      <c r="I988" s="346" t="str">
        <f>IFERROR(VLOOKUP(Tabla1[[#This Row],[Código_Actividad]],Tabla2[[Código]:[Total de Acciones ]],15,FALSE),"")</f>
        <v/>
      </c>
      <c r="J988" s="347"/>
      <c r="K988" s="348" t="str">
        <f>IFERROR(VLOOKUP($J988,LSIns!$B$5:$C$45,2,FALSE),"")</f>
        <v/>
      </c>
      <c r="L988" s="349"/>
      <c r="M988" s="348" t="str">
        <f>IFERROR(VLOOKUP($L988,#REF!,2,FALSE),"")</f>
        <v/>
      </c>
      <c r="N988" s="353"/>
      <c r="O988" s="350"/>
      <c r="P988" s="350">
        <f t="shared" ref="P988:P1001" si="19">+N988*O988</f>
        <v>0</v>
      </c>
      <c r="Q988" s="351"/>
      <c r="R988" s="347"/>
      <c r="S988" s="56"/>
      <c r="T988" s="56"/>
    </row>
    <row r="989" spans="2:20" x14ac:dyDescent="0.25">
      <c r="B989" s="343" t="str">
        <f>IF(Tabla1[[#This Row],[Código_Actividad]]="","",CONCATENATE(Tabla1[[#This Row],[POA]],".",Tabla1[[#This Row],[SRS]],".",Tabla1[[#This Row],[AREA]],".",Tabla1[[#This Row],[TIPO]]))</f>
        <v/>
      </c>
      <c r="C989" s="343" t="str">
        <f>IF(Tabla1[[#This Row],[Código_Actividad]]="","",'Formulario PPGR1'!#REF!)</f>
        <v/>
      </c>
      <c r="D989" s="343" t="str">
        <f>IF(Tabla1[[#This Row],[Código_Actividad]]="","",'Formulario PPGR1'!#REF!)</f>
        <v/>
      </c>
      <c r="E989" s="343" t="str">
        <f>IF(Tabla1[[#This Row],[Código_Actividad]]="","",'Formulario PPGR1'!#REF!)</f>
        <v/>
      </c>
      <c r="F989" s="343" t="str">
        <f>IF(Tabla1[[#This Row],[Código_Actividad]]="","",'Formulario PPGR1'!#REF!)</f>
        <v/>
      </c>
      <c r="G989" s="344"/>
      <c r="H989" s="345" t="str">
        <f>IFERROR(VLOOKUP(Tabla1[[#This Row],[Código_Actividad]],'Formulario PPGR2'!$C$9:$D$1048576,2,FALSE),"")</f>
        <v/>
      </c>
      <c r="I989" s="346" t="str">
        <f>IFERROR(VLOOKUP(Tabla1[[#This Row],[Código_Actividad]],Tabla2[[Código]:[Total de Acciones ]],15,FALSE),"")</f>
        <v/>
      </c>
      <c r="J989" s="347"/>
      <c r="K989" s="348" t="str">
        <f>IFERROR(VLOOKUP($J989,LSIns!$B$5:$C$45,2,FALSE),"")</f>
        <v/>
      </c>
      <c r="L989" s="349"/>
      <c r="M989" s="348" t="str">
        <f>IFERROR(VLOOKUP($L989,#REF!,2,FALSE),"")</f>
        <v/>
      </c>
      <c r="N989" s="353"/>
      <c r="O989" s="350"/>
      <c r="P989" s="350">
        <f t="shared" si="19"/>
        <v>0</v>
      </c>
      <c r="Q989" s="351"/>
      <c r="R989" s="347"/>
      <c r="S989" s="56"/>
      <c r="T989" s="56"/>
    </row>
    <row r="990" spans="2:20" x14ac:dyDescent="0.25">
      <c r="B990" s="343" t="e">
        <f>IF(Tabla1[[#This Row],[Código_Actividad]]="","",CONCATENATE(Tabla1[[#This Row],[POA]],".",Tabla1[[#This Row],[SRS]],".",Tabla1[[#This Row],[AREA]],".",Tabla1[[#This Row],[TIPO]]))</f>
        <v>#REF!</v>
      </c>
      <c r="C990" s="343" t="e">
        <f>IF(Tabla1[[#This Row],[Código_Actividad]]="","",'Formulario PPGR1'!#REF!)</f>
        <v>#REF!</v>
      </c>
      <c r="D990" s="343" t="e">
        <f>IF(Tabla1[[#This Row],[Código_Actividad]]="","",'Formulario PPGR1'!#REF!)</f>
        <v>#REF!</v>
      </c>
      <c r="E990" s="343" t="e">
        <f>IF(Tabla1[[#This Row],[Código_Actividad]]="","",'Formulario PPGR1'!#REF!)</f>
        <v>#REF!</v>
      </c>
      <c r="F990" s="343" t="e">
        <f>IF(Tabla1[[#This Row],[Código_Actividad]]="","",'Formulario PPGR1'!#REF!)</f>
        <v>#REF!</v>
      </c>
      <c r="G990" s="344" t="s">
        <v>1563</v>
      </c>
      <c r="H990" s="345" t="str">
        <f>IFERROR(VLOOKUP(Tabla1[[#This Row],[Código_Actividad]],'Formulario PPGR2'!$C$9:$D$1048576,2,FALSE),"")</f>
        <v>Seguimiento a la implementacion de la Guia Clinica de Malaria</v>
      </c>
      <c r="I990" s="346">
        <f>IFERROR(VLOOKUP(Tabla1[[#This Row],[Código_Actividad]],Tabla2[[Código]:[Total de Acciones ]],15,FALSE),"")</f>
        <v>5</v>
      </c>
      <c r="J990" s="347" t="s">
        <v>1894</v>
      </c>
      <c r="K990" s="348" t="s">
        <v>1902</v>
      </c>
      <c r="L990" s="349"/>
      <c r="M990" s="348" t="s">
        <v>1893</v>
      </c>
      <c r="N990" s="355">
        <v>0.2</v>
      </c>
      <c r="O990" s="350">
        <v>250</v>
      </c>
      <c r="P990" s="350">
        <f t="shared" si="19"/>
        <v>50</v>
      </c>
      <c r="Q990" s="351" t="s">
        <v>2114</v>
      </c>
      <c r="R990" s="347" t="s">
        <v>923</v>
      </c>
      <c r="S990" s="56"/>
      <c r="T990" s="56"/>
    </row>
    <row r="991" spans="2:20" x14ac:dyDescent="0.25">
      <c r="B991" s="343" t="str">
        <f>IF(Tabla1[[#This Row],[Código_Actividad]]="","",CONCATENATE(Tabla1[[#This Row],[POA]],".",Tabla1[[#This Row],[SRS]],".",Tabla1[[#This Row],[AREA]],".",Tabla1[[#This Row],[TIPO]]))</f>
        <v/>
      </c>
      <c r="C991" s="343" t="str">
        <f>IF(Tabla1[[#This Row],[Código_Actividad]]="","",'Formulario PPGR1'!#REF!)</f>
        <v/>
      </c>
      <c r="D991" s="343" t="str">
        <f>IF(Tabla1[[#This Row],[Código_Actividad]]="","",'Formulario PPGR1'!#REF!)</f>
        <v/>
      </c>
      <c r="E991" s="343" t="str">
        <f>IF(Tabla1[[#This Row],[Código_Actividad]]="","",'Formulario PPGR1'!#REF!)</f>
        <v/>
      </c>
      <c r="F991" s="343" t="str">
        <f>IF(Tabla1[[#This Row],[Código_Actividad]]="","",'Formulario PPGR1'!#REF!)</f>
        <v/>
      </c>
      <c r="G991" s="344"/>
      <c r="H991" s="345" t="str">
        <f>IFERROR(VLOOKUP(Tabla1[[#This Row],[Código_Actividad]],'Formulario PPGR2'!$C$9:$D$1048576,2,FALSE),"")</f>
        <v/>
      </c>
      <c r="I991" s="346" t="str">
        <f>IFERROR(VLOOKUP(Tabla1[[#This Row],[Código_Actividad]],Tabla2[[Código]:[Total de Acciones ]],15,FALSE),"")</f>
        <v/>
      </c>
      <c r="J991" s="347" t="s">
        <v>1910</v>
      </c>
      <c r="K991" s="348" t="s">
        <v>1902</v>
      </c>
      <c r="L991" s="349"/>
      <c r="M991" s="348" t="s">
        <v>1906</v>
      </c>
      <c r="N991" s="355">
        <v>0.2</v>
      </c>
      <c r="O991" s="350">
        <v>648</v>
      </c>
      <c r="P991" s="350">
        <f t="shared" si="19"/>
        <v>129.6</v>
      </c>
      <c r="Q991" s="351" t="s">
        <v>2114</v>
      </c>
      <c r="R991" s="347" t="s">
        <v>925</v>
      </c>
      <c r="S991" s="56"/>
      <c r="T991" s="56"/>
    </row>
    <row r="992" spans="2:20" x14ac:dyDescent="0.25">
      <c r="B992" s="343" t="str">
        <f>IF(Tabla1[[#This Row],[Código_Actividad]]="","",CONCATENATE(Tabla1[[#This Row],[POA]],".",Tabla1[[#This Row],[SRS]],".",Tabla1[[#This Row],[AREA]],".",Tabla1[[#This Row],[TIPO]]))</f>
        <v/>
      </c>
      <c r="C992" s="343" t="str">
        <f>IF(Tabla1[[#This Row],[Código_Actividad]]="","",'Formulario PPGR1'!#REF!)</f>
        <v/>
      </c>
      <c r="D992" s="343" t="str">
        <f>IF(Tabla1[[#This Row],[Código_Actividad]]="","",'Formulario PPGR1'!#REF!)</f>
        <v/>
      </c>
      <c r="E992" s="343" t="str">
        <f>IF(Tabla1[[#This Row],[Código_Actividad]]="","",'Formulario PPGR1'!#REF!)</f>
        <v/>
      </c>
      <c r="F992" s="343" t="str">
        <f>IF(Tabla1[[#This Row],[Código_Actividad]]="","",'Formulario PPGR1'!#REF!)</f>
        <v/>
      </c>
      <c r="G992" s="344"/>
      <c r="H992" s="345" t="str">
        <f>IFERROR(VLOOKUP(Tabla1[[#This Row],[Código_Actividad]],'Formulario PPGR2'!$C$9:$D$1048576,2,FALSE),"")</f>
        <v/>
      </c>
      <c r="I992" s="346" t="str">
        <f>IFERROR(VLOOKUP(Tabla1[[#This Row],[Código_Actividad]],Tabla2[[Código]:[Total de Acciones ]],15,FALSE),"")</f>
        <v/>
      </c>
      <c r="J992" s="347" t="s">
        <v>1916</v>
      </c>
      <c r="K992" s="348" t="s">
        <v>1902</v>
      </c>
      <c r="L992" s="349"/>
      <c r="M992" s="348" t="s">
        <v>1917</v>
      </c>
      <c r="N992" s="353">
        <v>0.5</v>
      </c>
      <c r="O992" s="350">
        <v>84</v>
      </c>
      <c r="P992" s="350">
        <f t="shared" si="19"/>
        <v>42</v>
      </c>
      <c r="Q992" s="351" t="s">
        <v>2117</v>
      </c>
      <c r="R992" s="347" t="s">
        <v>925</v>
      </c>
      <c r="S992" s="56"/>
      <c r="T992" s="56"/>
    </row>
    <row r="993" spans="2:20" x14ac:dyDescent="0.25">
      <c r="B993" s="343" t="str">
        <f>IF(Tabla1[[#This Row],[Código_Actividad]]="","",CONCATENATE(Tabla1[[#This Row],[POA]],".",Tabla1[[#This Row],[SRS]],".",Tabla1[[#This Row],[AREA]],".",Tabla1[[#This Row],[TIPO]]))</f>
        <v/>
      </c>
      <c r="C993" s="343" t="str">
        <f>IF(Tabla1[[#This Row],[Código_Actividad]]="","",'Formulario PPGR1'!#REF!)</f>
        <v/>
      </c>
      <c r="D993" s="343" t="str">
        <f>IF(Tabla1[[#This Row],[Código_Actividad]]="","",'Formulario PPGR1'!#REF!)</f>
        <v/>
      </c>
      <c r="E993" s="343" t="str">
        <f>IF(Tabla1[[#This Row],[Código_Actividad]]="","",'Formulario PPGR1'!#REF!)</f>
        <v/>
      </c>
      <c r="F993" s="343" t="str">
        <f>IF(Tabla1[[#This Row],[Código_Actividad]]="","",'Formulario PPGR1'!#REF!)</f>
        <v/>
      </c>
      <c r="G993" s="344"/>
      <c r="H993" s="345" t="str">
        <f>IFERROR(VLOOKUP(Tabla1[[#This Row],[Código_Actividad]],'Formulario PPGR2'!$C$9:$D$1048576,2,FALSE),"")</f>
        <v/>
      </c>
      <c r="I993" s="346" t="str">
        <f>IFERROR(VLOOKUP(Tabla1[[#This Row],[Código_Actividad]],Tabla2[[Código]:[Total de Acciones ]],15,FALSE),"")</f>
        <v/>
      </c>
      <c r="J993" s="347" t="s">
        <v>2109</v>
      </c>
      <c r="K993" s="348"/>
      <c r="L993" s="349"/>
      <c r="M993" s="348" t="s">
        <v>1915</v>
      </c>
      <c r="N993" s="353">
        <v>20</v>
      </c>
      <c r="O993" s="350">
        <v>230</v>
      </c>
      <c r="P993" s="350">
        <f t="shared" si="19"/>
        <v>4600</v>
      </c>
      <c r="Q993" s="351" t="s">
        <v>2116</v>
      </c>
      <c r="R993" s="347" t="s">
        <v>925</v>
      </c>
      <c r="S993" s="56"/>
      <c r="T993" s="56"/>
    </row>
    <row r="994" spans="2:20" x14ac:dyDescent="0.25">
      <c r="B994" s="343" t="str">
        <f>IF(Tabla1[[#This Row],[Código_Actividad]]="","",CONCATENATE(Tabla1[[#This Row],[POA]],".",Tabla1[[#This Row],[SRS]],".",Tabla1[[#This Row],[AREA]],".",Tabla1[[#This Row],[TIPO]]))</f>
        <v/>
      </c>
      <c r="C994" s="343" t="str">
        <f>IF(Tabla1[[#This Row],[Código_Actividad]]="","",'Formulario PPGR1'!#REF!)</f>
        <v/>
      </c>
      <c r="D994" s="343" t="str">
        <f>IF(Tabla1[[#This Row],[Código_Actividad]]="","",'Formulario PPGR1'!#REF!)</f>
        <v/>
      </c>
      <c r="E994" s="343" t="str">
        <f>IF(Tabla1[[#This Row],[Código_Actividad]]="","",'Formulario PPGR1'!#REF!)</f>
        <v/>
      </c>
      <c r="F994" s="343" t="str">
        <f>IF(Tabla1[[#This Row],[Código_Actividad]]="","",'Formulario PPGR1'!#REF!)</f>
        <v/>
      </c>
      <c r="G994" s="344"/>
      <c r="H994" s="345" t="str">
        <f>IFERROR(VLOOKUP(Tabla1[[#This Row],[Código_Actividad]],'Formulario PPGR2'!$C$9:$D$1048576,2,FALSE),"")</f>
        <v/>
      </c>
      <c r="I994" s="346" t="str">
        <f>IFERROR(VLOOKUP(Tabla1[[#This Row],[Código_Actividad]],Tabla2[[Código]:[Total de Acciones ]],15,FALSE),"")</f>
        <v/>
      </c>
      <c r="J994" s="347"/>
      <c r="K994" s="348" t="str">
        <f>IFERROR(VLOOKUP($J994,LSIns!$B$5:$C$45,2,FALSE),"")</f>
        <v/>
      </c>
      <c r="L994" s="349"/>
      <c r="M994" s="348" t="str">
        <f>IFERROR(VLOOKUP($L994,#REF!,2,FALSE),"")</f>
        <v/>
      </c>
      <c r="N994" s="353"/>
      <c r="O994" s="350"/>
      <c r="P994" s="350">
        <f t="shared" si="19"/>
        <v>0</v>
      </c>
      <c r="Q994" s="351"/>
      <c r="R994" s="347"/>
      <c r="S994" s="56"/>
      <c r="T994" s="56"/>
    </row>
    <row r="995" spans="2:20" x14ac:dyDescent="0.25">
      <c r="B995" s="343" t="str">
        <f>IF(Tabla1[[#This Row],[Código_Actividad]]="","",CONCATENATE(Tabla1[[#This Row],[POA]],".",Tabla1[[#This Row],[SRS]],".",Tabla1[[#This Row],[AREA]],".",Tabla1[[#This Row],[TIPO]]))</f>
        <v/>
      </c>
      <c r="C995" s="343" t="str">
        <f>IF(Tabla1[[#This Row],[Código_Actividad]]="","",'Formulario PPGR1'!#REF!)</f>
        <v/>
      </c>
      <c r="D995" s="343" t="str">
        <f>IF(Tabla1[[#This Row],[Código_Actividad]]="","",'Formulario PPGR1'!#REF!)</f>
        <v/>
      </c>
      <c r="E995" s="343" t="str">
        <f>IF(Tabla1[[#This Row],[Código_Actividad]]="","",'Formulario PPGR1'!#REF!)</f>
        <v/>
      </c>
      <c r="F995" s="343" t="str">
        <f>IF(Tabla1[[#This Row],[Código_Actividad]]="","",'Formulario PPGR1'!#REF!)</f>
        <v/>
      </c>
      <c r="G995" s="344"/>
      <c r="H995" s="345" t="str">
        <f>IFERROR(VLOOKUP(Tabla1[[#This Row],[Código_Actividad]],'Formulario PPGR2'!$C$9:$D$1048576,2,FALSE),"")</f>
        <v/>
      </c>
      <c r="I995" s="346" t="str">
        <f>IFERROR(VLOOKUP(Tabla1[[#This Row],[Código_Actividad]],Tabla2[[Código]:[Total de Acciones ]],15,FALSE),"")</f>
        <v/>
      </c>
      <c r="J995" s="347"/>
      <c r="K995" s="348" t="str">
        <f>IFERROR(VLOOKUP($J995,LSIns!$B$5:$C$45,2,FALSE),"")</f>
        <v/>
      </c>
      <c r="L995" s="349"/>
      <c r="M995" s="348" t="str">
        <f>IFERROR(VLOOKUP($L995,#REF!,2,FALSE),"")</f>
        <v/>
      </c>
      <c r="N995" s="353"/>
      <c r="O995" s="350"/>
      <c r="P995" s="350">
        <f t="shared" si="19"/>
        <v>0</v>
      </c>
      <c r="Q995" s="351"/>
      <c r="R995" s="347"/>
      <c r="S995" s="56"/>
      <c r="T995" s="56"/>
    </row>
    <row r="996" spans="2:20" x14ac:dyDescent="0.25">
      <c r="B996" s="343" t="e">
        <f>IF(Tabla1[[#This Row],[Código_Actividad]]="","",CONCATENATE(Tabla1[[#This Row],[POA]],".",Tabla1[[#This Row],[SRS]],".",Tabla1[[#This Row],[AREA]],".",Tabla1[[#This Row],[TIPO]]))</f>
        <v>#REF!</v>
      </c>
      <c r="C996" s="343" t="e">
        <f>IF(Tabla1[[#This Row],[Código_Actividad]]="","",'Formulario PPGR1'!#REF!)</f>
        <v>#REF!</v>
      </c>
      <c r="D996" s="343" t="e">
        <f>IF(Tabla1[[#This Row],[Código_Actividad]]="","",'Formulario PPGR1'!#REF!)</f>
        <v>#REF!</v>
      </c>
      <c r="E996" s="343" t="e">
        <f>IF(Tabla1[[#This Row],[Código_Actividad]]="","",'Formulario PPGR1'!#REF!)</f>
        <v>#REF!</v>
      </c>
      <c r="F996" s="343" t="e">
        <f>IF(Tabla1[[#This Row],[Código_Actividad]]="","",'Formulario PPGR1'!#REF!)</f>
        <v>#REF!</v>
      </c>
      <c r="G996" s="344" t="s">
        <v>1564</v>
      </c>
      <c r="H996" s="345" t="str">
        <f>IFERROR(VLOOKUP(Tabla1[[#This Row],[Código_Actividad]],'Formulario PPGR2'!$C$9:$D$1048576,2,FALSE),"")</f>
        <v>Programación individual de Medicamentos, Insumos y Reactivos de Laboratorio para el 2021</v>
      </c>
      <c r="I996" s="346">
        <f>IFERROR(VLOOKUP(Tabla1[[#This Row],[Código_Actividad]],Tabla2[[Código]:[Total de Acciones ]],15,FALSE),"")</f>
        <v>1</v>
      </c>
      <c r="J996" s="347" t="s">
        <v>1894</v>
      </c>
      <c r="K996" s="348" t="s">
        <v>1902</v>
      </c>
      <c r="L996" s="349"/>
      <c r="M996" s="348" t="s">
        <v>1893</v>
      </c>
      <c r="N996" s="355">
        <v>0.08</v>
      </c>
      <c r="O996" s="350">
        <v>250</v>
      </c>
      <c r="P996" s="350">
        <f t="shared" si="19"/>
        <v>20</v>
      </c>
      <c r="Q996" s="351" t="s">
        <v>2114</v>
      </c>
      <c r="R996" s="347" t="s">
        <v>923</v>
      </c>
      <c r="S996" s="56"/>
      <c r="T996" s="56"/>
    </row>
    <row r="997" spans="2:20" x14ac:dyDescent="0.25">
      <c r="B997" s="343" t="str">
        <f>IF(Tabla1[[#This Row],[Código_Actividad]]="","",CONCATENATE(Tabla1[[#This Row],[POA]],".",Tabla1[[#This Row],[SRS]],".",Tabla1[[#This Row],[AREA]],".",Tabla1[[#This Row],[TIPO]]))</f>
        <v/>
      </c>
      <c r="C997" s="343" t="str">
        <f>IF(Tabla1[[#This Row],[Código_Actividad]]="","",'Formulario PPGR1'!#REF!)</f>
        <v/>
      </c>
      <c r="D997" s="343" t="str">
        <f>IF(Tabla1[[#This Row],[Código_Actividad]]="","",'Formulario PPGR1'!#REF!)</f>
        <v/>
      </c>
      <c r="E997" s="343" t="str">
        <f>IF(Tabla1[[#This Row],[Código_Actividad]]="","",'Formulario PPGR1'!#REF!)</f>
        <v/>
      </c>
      <c r="F997" s="343" t="str">
        <f>IF(Tabla1[[#This Row],[Código_Actividad]]="","",'Formulario PPGR1'!#REF!)</f>
        <v/>
      </c>
      <c r="G997" s="344"/>
      <c r="H997" s="345" t="str">
        <f>IFERROR(VLOOKUP(Tabla1[[#This Row],[Código_Actividad]],'Formulario PPGR2'!$C$9:$D$1048576,2,FALSE),"")</f>
        <v/>
      </c>
      <c r="I997" s="346" t="str">
        <f>IFERROR(VLOOKUP(Tabla1[[#This Row],[Código_Actividad]],Tabla2[[Código]:[Total de Acciones ]],15,FALSE),"")</f>
        <v/>
      </c>
      <c r="J997" s="347" t="s">
        <v>1910</v>
      </c>
      <c r="K997" s="348" t="s">
        <v>1902</v>
      </c>
      <c r="L997" s="349"/>
      <c r="M997" s="348" t="s">
        <v>1906</v>
      </c>
      <c r="N997" s="355">
        <v>0.08</v>
      </c>
      <c r="O997" s="350">
        <v>648</v>
      </c>
      <c r="P997" s="350">
        <f t="shared" si="19"/>
        <v>51.84</v>
      </c>
      <c r="Q997" s="351" t="s">
        <v>2114</v>
      </c>
      <c r="R997" s="347" t="s">
        <v>925</v>
      </c>
      <c r="S997" s="56"/>
      <c r="T997" s="56"/>
    </row>
    <row r="998" spans="2:20" x14ac:dyDescent="0.25">
      <c r="B998" s="343" t="str">
        <f>IF(Tabla1[[#This Row],[Código_Actividad]]="","",CONCATENATE(Tabla1[[#This Row],[POA]],".",Tabla1[[#This Row],[SRS]],".",Tabla1[[#This Row],[AREA]],".",Tabla1[[#This Row],[TIPO]]))</f>
        <v/>
      </c>
      <c r="C998" s="343" t="str">
        <f>IF(Tabla1[[#This Row],[Código_Actividad]]="","",'Formulario PPGR1'!#REF!)</f>
        <v/>
      </c>
      <c r="D998" s="343" t="str">
        <f>IF(Tabla1[[#This Row],[Código_Actividad]]="","",'Formulario PPGR1'!#REF!)</f>
        <v/>
      </c>
      <c r="E998" s="343" t="str">
        <f>IF(Tabla1[[#This Row],[Código_Actividad]]="","",'Formulario PPGR1'!#REF!)</f>
        <v/>
      </c>
      <c r="F998" s="343" t="str">
        <f>IF(Tabla1[[#This Row],[Código_Actividad]]="","",'Formulario PPGR1'!#REF!)</f>
        <v/>
      </c>
      <c r="G998" s="344"/>
      <c r="H998" s="345" t="str">
        <f>IFERROR(VLOOKUP(Tabla1[[#This Row],[Código_Actividad]],'Formulario PPGR2'!$C$9:$D$1048576,2,FALSE),"")</f>
        <v/>
      </c>
      <c r="I998" s="346" t="str">
        <f>IFERROR(VLOOKUP(Tabla1[[#This Row],[Código_Actividad]],Tabla2[[Código]:[Total de Acciones ]],15,FALSE),"")</f>
        <v/>
      </c>
      <c r="J998" s="347"/>
      <c r="K998" s="348" t="str">
        <f>IFERROR(VLOOKUP($J998,LSIns!$B$5:$C$45,2,FALSE),"")</f>
        <v/>
      </c>
      <c r="L998" s="349"/>
      <c r="M998" s="348" t="str">
        <f>IFERROR(VLOOKUP($L998,#REF!,2,FALSE),"")</f>
        <v/>
      </c>
      <c r="N998" s="353"/>
      <c r="O998" s="350"/>
      <c r="P998" s="350">
        <f t="shared" si="19"/>
        <v>0</v>
      </c>
      <c r="Q998" s="351"/>
      <c r="R998" s="347"/>
      <c r="S998" s="56"/>
      <c r="T998" s="56"/>
    </row>
    <row r="999" spans="2:20" x14ac:dyDescent="0.25">
      <c r="B999" s="343" t="str">
        <f>IF(Tabla1[[#This Row],[Código_Actividad]]="","",CONCATENATE(Tabla1[[#This Row],[POA]],".",Tabla1[[#This Row],[SRS]],".",Tabla1[[#This Row],[AREA]],".",Tabla1[[#This Row],[TIPO]]))</f>
        <v/>
      </c>
      <c r="C999" s="343" t="str">
        <f>IF(Tabla1[[#This Row],[Código_Actividad]]="","",'Formulario PPGR1'!#REF!)</f>
        <v/>
      </c>
      <c r="D999" s="343" t="str">
        <f>IF(Tabla1[[#This Row],[Código_Actividad]]="","",'Formulario PPGR1'!#REF!)</f>
        <v/>
      </c>
      <c r="E999" s="343" t="str">
        <f>IF(Tabla1[[#This Row],[Código_Actividad]]="","",'Formulario PPGR1'!#REF!)</f>
        <v/>
      </c>
      <c r="F999" s="343" t="str">
        <f>IF(Tabla1[[#This Row],[Código_Actividad]]="","",'Formulario PPGR1'!#REF!)</f>
        <v/>
      </c>
      <c r="G999" s="344"/>
      <c r="H999" s="345" t="str">
        <f>IFERROR(VLOOKUP(Tabla1[[#This Row],[Código_Actividad]],'Formulario PPGR2'!$C$9:$D$1048576,2,FALSE),"")</f>
        <v/>
      </c>
      <c r="I999" s="346" t="str">
        <f>IFERROR(VLOOKUP(Tabla1[[#This Row],[Código_Actividad]],Tabla2[[Código]:[Total de Acciones ]],15,FALSE),"")</f>
        <v/>
      </c>
      <c r="J999" s="347"/>
      <c r="K999" s="348" t="str">
        <f>IFERROR(VLOOKUP($J999,LSIns!$B$5:$C$45,2,FALSE),"")</f>
        <v/>
      </c>
      <c r="L999" s="349"/>
      <c r="M999" s="348" t="str">
        <f>IFERROR(VLOOKUP($L999,#REF!,2,FALSE),"")</f>
        <v/>
      </c>
      <c r="N999" s="353"/>
      <c r="O999" s="350"/>
      <c r="P999" s="350">
        <f t="shared" si="19"/>
        <v>0</v>
      </c>
      <c r="Q999" s="351"/>
      <c r="R999" s="347"/>
      <c r="S999" s="56"/>
      <c r="T999" s="56"/>
    </row>
    <row r="1000" spans="2:20" x14ac:dyDescent="0.25">
      <c r="B1000" s="343" t="e">
        <f>IF(Tabla1[[#This Row],[Código_Actividad]]="","",CONCATENATE(Tabla1[[#This Row],[POA]],".",Tabla1[[#This Row],[SRS]],".",Tabla1[[#This Row],[AREA]],".",Tabla1[[#This Row],[TIPO]]))</f>
        <v>#REF!</v>
      </c>
      <c r="C1000" s="343" t="e">
        <f>IF(Tabla1[[#This Row],[Código_Actividad]]="","",'Formulario PPGR1'!#REF!)</f>
        <v>#REF!</v>
      </c>
      <c r="D1000" s="343" t="e">
        <f>IF(Tabla1[[#This Row],[Código_Actividad]]="","",'Formulario PPGR1'!#REF!)</f>
        <v>#REF!</v>
      </c>
      <c r="E1000" s="343" t="e">
        <f>IF(Tabla1[[#This Row],[Código_Actividad]]="","",'Formulario PPGR1'!#REF!)</f>
        <v>#REF!</v>
      </c>
      <c r="F1000" s="343" t="e">
        <f>IF(Tabla1[[#This Row],[Código_Actividad]]="","",'Formulario PPGR1'!#REF!)</f>
        <v>#REF!</v>
      </c>
      <c r="G1000" s="344" t="s">
        <v>1565</v>
      </c>
      <c r="H1000" s="345" t="str">
        <f>IFERROR(VLOOKUP(Tabla1[[#This Row],[Código_Actividad]],'Formulario PPGR2'!$C$9:$D$1048576,2,FALSE),"")</f>
        <v>Taller regional de consolidación y validación de la Programación de Medicamentos e Insumos para el 2021.</v>
      </c>
      <c r="I1000" s="346">
        <f>IFERROR(VLOOKUP(Tabla1[[#This Row],[Código_Actividad]],Tabla2[[Código]:[Total de Acciones ]],15,FALSE),"")</f>
        <v>1</v>
      </c>
      <c r="J1000" s="347" t="s">
        <v>1894</v>
      </c>
      <c r="K1000" s="348" t="s">
        <v>1902</v>
      </c>
      <c r="L1000" s="349"/>
      <c r="M1000" s="348" t="s">
        <v>1893</v>
      </c>
      <c r="N1000" s="355">
        <v>0.08</v>
      </c>
      <c r="O1000" s="350">
        <v>250</v>
      </c>
      <c r="P1000" s="350">
        <f t="shared" si="19"/>
        <v>20</v>
      </c>
      <c r="Q1000" s="351" t="s">
        <v>2114</v>
      </c>
      <c r="R1000" s="347" t="s">
        <v>923</v>
      </c>
      <c r="S1000" s="56"/>
      <c r="T1000" s="56"/>
    </row>
    <row r="1001" spans="2:20" x14ac:dyDescent="0.25">
      <c r="B1001" s="343" t="str">
        <f>IF(Tabla1[[#This Row],[Código_Actividad]]="","",CONCATENATE(Tabla1[[#This Row],[POA]],".",Tabla1[[#This Row],[SRS]],".",Tabla1[[#This Row],[AREA]],".",Tabla1[[#This Row],[TIPO]]))</f>
        <v/>
      </c>
      <c r="C1001" s="343" t="str">
        <f>IF(Tabla1[[#This Row],[Código_Actividad]]="","",'Formulario PPGR1'!#REF!)</f>
        <v/>
      </c>
      <c r="D1001" s="343" t="str">
        <f>IF(Tabla1[[#This Row],[Código_Actividad]]="","",'Formulario PPGR1'!#REF!)</f>
        <v/>
      </c>
      <c r="E1001" s="343" t="str">
        <f>IF(Tabla1[[#This Row],[Código_Actividad]]="","",'Formulario PPGR1'!#REF!)</f>
        <v/>
      </c>
      <c r="F1001" s="343" t="str">
        <f>IF(Tabla1[[#This Row],[Código_Actividad]]="","",'Formulario PPGR1'!#REF!)</f>
        <v/>
      </c>
      <c r="G1001" s="344"/>
      <c r="H1001" s="345" t="str">
        <f>IFERROR(VLOOKUP(Tabla1[[#This Row],[Código_Actividad]],'Formulario PPGR2'!$C$9:$D$1048576,2,FALSE),"")</f>
        <v/>
      </c>
      <c r="I1001" s="346" t="str">
        <f>IFERROR(VLOOKUP(Tabla1[[#This Row],[Código_Actividad]],Tabla2[[Código]:[Total de Acciones ]],15,FALSE),"")</f>
        <v/>
      </c>
      <c r="J1001" s="347" t="s">
        <v>1910</v>
      </c>
      <c r="K1001" s="348" t="s">
        <v>1902</v>
      </c>
      <c r="L1001" s="349"/>
      <c r="M1001" s="348" t="s">
        <v>1906</v>
      </c>
      <c r="N1001" s="355">
        <v>0.08</v>
      </c>
      <c r="O1001" s="350">
        <v>648</v>
      </c>
      <c r="P1001" s="350">
        <f t="shared" si="19"/>
        <v>51.84</v>
      </c>
      <c r="Q1001" s="351" t="s">
        <v>2114</v>
      </c>
      <c r="R1001" s="347" t="s">
        <v>925</v>
      </c>
      <c r="S1001" s="56"/>
      <c r="T1001" s="56"/>
    </row>
    <row r="1002" spans="2:20" x14ac:dyDescent="0.25">
      <c r="B1002" s="343" t="str">
        <f>IF(Tabla1[[#This Row],[Código_Actividad]]="","",CONCATENATE(Tabla1[[#This Row],[POA]],".",Tabla1[[#This Row],[SRS]],".",Tabla1[[#This Row],[AREA]],".",Tabla1[[#This Row],[TIPO]]))</f>
        <v/>
      </c>
      <c r="C1002" s="343" t="str">
        <f>IF(Tabla1[[#This Row],[Código_Actividad]]="","",'Formulario PPGR1'!#REF!)</f>
        <v/>
      </c>
      <c r="D1002" s="343" t="str">
        <f>IF(Tabla1[[#This Row],[Código_Actividad]]="","",'Formulario PPGR1'!#REF!)</f>
        <v/>
      </c>
      <c r="E1002" s="343" t="str">
        <f>IF(Tabla1[[#This Row],[Código_Actividad]]="","",'Formulario PPGR1'!#REF!)</f>
        <v/>
      </c>
      <c r="F1002" s="343" t="str">
        <f>IF(Tabla1[[#This Row],[Código_Actividad]]="","",'Formulario PPGR1'!#REF!)</f>
        <v/>
      </c>
      <c r="G1002" s="344"/>
      <c r="H1002" s="345" t="str">
        <f>IFERROR(VLOOKUP(Tabla1[[#This Row],[Código_Actividad]],'Formulario PPGR2'!$C$9:$D$1048576,2,FALSE),"")</f>
        <v/>
      </c>
      <c r="I1002" s="346" t="str">
        <f>IFERROR(VLOOKUP(Tabla1[[#This Row],[Código_Actividad]],Tabla2[[Código]:[Total de Acciones ]],15,FALSE),"")</f>
        <v/>
      </c>
      <c r="J1002" s="347" t="s">
        <v>1916</v>
      </c>
      <c r="K1002" s="348" t="s">
        <v>1902</v>
      </c>
      <c r="L1002" s="349"/>
      <c r="M1002" s="348" t="s">
        <v>1917</v>
      </c>
      <c r="N1002" s="355">
        <v>0.1</v>
      </c>
      <c r="O1002" s="350">
        <v>84</v>
      </c>
      <c r="P1002" s="350">
        <f t="shared" ref="P1002:P1015" si="20">+N1002*O1002</f>
        <v>8.4</v>
      </c>
      <c r="Q1002" s="351" t="s">
        <v>2117</v>
      </c>
      <c r="R1002" s="347" t="s">
        <v>925</v>
      </c>
      <c r="S1002" s="56"/>
      <c r="T1002" s="56"/>
    </row>
    <row r="1003" spans="2:20" x14ac:dyDescent="0.25">
      <c r="B1003" s="343" t="str">
        <f>IF(Tabla1[[#This Row],[Código_Actividad]]="","",CONCATENATE(Tabla1[[#This Row],[POA]],".",Tabla1[[#This Row],[SRS]],".",Tabla1[[#This Row],[AREA]],".",Tabla1[[#This Row],[TIPO]]))</f>
        <v/>
      </c>
      <c r="C1003" s="343" t="str">
        <f>IF(Tabla1[[#This Row],[Código_Actividad]]="","",'Formulario PPGR1'!#REF!)</f>
        <v/>
      </c>
      <c r="D1003" s="343" t="str">
        <f>IF(Tabla1[[#This Row],[Código_Actividad]]="","",'Formulario PPGR1'!#REF!)</f>
        <v/>
      </c>
      <c r="E1003" s="343" t="str">
        <f>IF(Tabla1[[#This Row],[Código_Actividad]]="","",'Formulario PPGR1'!#REF!)</f>
        <v/>
      </c>
      <c r="F1003" s="343" t="str">
        <f>IF(Tabla1[[#This Row],[Código_Actividad]]="","",'Formulario PPGR1'!#REF!)</f>
        <v/>
      </c>
      <c r="G1003" s="344"/>
      <c r="H1003" s="345" t="str">
        <f>IFERROR(VLOOKUP(Tabla1[[#This Row],[Código_Actividad]],'Formulario PPGR2'!$C$9:$D$1048576,2,FALSE),"")</f>
        <v/>
      </c>
      <c r="I1003" s="346" t="str">
        <f>IFERROR(VLOOKUP(Tabla1[[#This Row],[Código_Actividad]],Tabla2[[Código]:[Total de Acciones ]],15,FALSE),"")</f>
        <v/>
      </c>
      <c r="J1003" s="347" t="s">
        <v>2110</v>
      </c>
      <c r="K1003" s="348" t="s">
        <v>1902</v>
      </c>
      <c r="L1003" s="349"/>
      <c r="M1003" s="348" t="s">
        <v>592</v>
      </c>
      <c r="N1003" s="355">
        <v>1</v>
      </c>
      <c r="O1003" s="350">
        <v>15000</v>
      </c>
      <c r="P1003" s="350">
        <f t="shared" si="20"/>
        <v>15000</v>
      </c>
      <c r="Q1003" s="351" t="s">
        <v>2115</v>
      </c>
      <c r="R1003" s="347" t="s">
        <v>925</v>
      </c>
      <c r="S1003" s="56"/>
      <c r="T1003" s="56"/>
    </row>
    <row r="1004" spans="2:20" x14ac:dyDescent="0.25">
      <c r="B1004" s="343" t="str">
        <f>IF(Tabla1[[#This Row],[Código_Actividad]]="","",CONCATENATE(Tabla1[[#This Row],[POA]],".",Tabla1[[#This Row],[SRS]],".",Tabla1[[#This Row],[AREA]],".",Tabla1[[#This Row],[TIPO]]))</f>
        <v/>
      </c>
      <c r="C1004" s="343" t="str">
        <f>IF(Tabla1[[#This Row],[Código_Actividad]]="","",'Formulario PPGR1'!#REF!)</f>
        <v/>
      </c>
      <c r="D1004" s="343" t="str">
        <f>IF(Tabla1[[#This Row],[Código_Actividad]]="","",'Formulario PPGR1'!#REF!)</f>
        <v/>
      </c>
      <c r="E1004" s="343" t="str">
        <f>IF(Tabla1[[#This Row],[Código_Actividad]]="","",'Formulario PPGR1'!#REF!)</f>
        <v/>
      </c>
      <c r="F1004" s="343" t="str">
        <f>IF(Tabla1[[#This Row],[Código_Actividad]]="","",'Formulario PPGR1'!#REF!)</f>
        <v/>
      </c>
      <c r="G1004" s="344"/>
      <c r="H1004" s="345" t="str">
        <f>IFERROR(VLOOKUP(Tabla1[[#This Row],[Código_Actividad]],'Formulario PPGR2'!$C$9:$D$1048576,2,FALSE),"")</f>
        <v/>
      </c>
      <c r="I1004" s="346" t="str">
        <f>IFERROR(VLOOKUP(Tabla1[[#This Row],[Código_Actividad]],Tabla2[[Código]:[Total de Acciones ]],15,FALSE),"")</f>
        <v/>
      </c>
      <c r="J1004" s="347"/>
      <c r="K1004" s="348" t="str">
        <f>IFERROR(VLOOKUP($J1004,LSIns!$B$5:$C$45,2,FALSE),"")</f>
        <v/>
      </c>
      <c r="L1004" s="349"/>
      <c r="M1004" s="348" t="str">
        <f>IFERROR(VLOOKUP($L1004,#REF!,2,FALSE),"")</f>
        <v/>
      </c>
      <c r="N1004" s="353"/>
      <c r="O1004" s="350"/>
      <c r="P1004" s="350">
        <f t="shared" si="20"/>
        <v>0</v>
      </c>
      <c r="Q1004" s="351"/>
      <c r="R1004" s="347"/>
      <c r="S1004" s="56"/>
      <c r="T1004" s="56"/>
    </row>
    <row r="1005" spans="2:20" x14ac:dyDescent="0.25">
      <c r="B1005" s="343" t="str">
        <f>IF(Tabla1[[#This Row],[Código_Actividad]]="","",CONCATENATE(Tabla1[[#This Row],[POA]],".",Tabla1[[#This Row],[SRS]],".",Tabla1[[#This Row],[AREA]],".",Tabla1[[#This Row],[TIPO]]))</f>
        <v/>
      </c>
      <c r="C1005" s="343" t="str">
        <f>IF(Tabla1[[#This Row],[Código_Actividad]]="","",'Formulario PPGR1'!#REF!)</f>
        <v/>
      </c>
      <c r="D1005" s="343" t="str">
        <f>IF(Tabla1[[#This Row],[Código_Actividad]]="","",'Formulario PPGR1'!#REF!)</f>
        <v/>
      </c>
      <c r="E1005" s="343" t="str">
        <f>IF(Tabla1[[#This Row],[Código_Actividad]]="","",'Formulario PPGR1'!#REF!)</f>
        <v/>
      </c>
      <c r="F1005" s="343" t="str">
        <f>IF(Tabla1[[#This Row],[Código_Actividad]]="","",'Formulario PPGR1'!#REF!)</f>
        <v/>
      </c>
      <c r="G1005" s="344"/>
      <c r="H1005" s="345" t="str">
        <f>IFERROR(VLOOKUP(Tabla1[[#This Row],[Código_Actividad]],'Formulario PPGR2'!$C$9:$D$1048576,2,FALSE),"")</f>
        <v/>
      </c>
      <c r="I1005" s="346" t="str">
        <f>IFERROR(VLOOKUP(Tabla1[[#This Row],[Código_Actividad]],Tabla2[[Código]:[Total de Acciones ]],15,FALSE),"")</f>
        <v/>
      </c>
      <c r="J1005" s="347"/>
      <c r="K1005" s="348" t="str">
        <f>IFERROR(VLOOKUP($J1005,LSIns!$B$5:$C$45,2,FALSE),"")</f>
        <v/>
      </c>
      <c r="L1005" s="349"/>
      <c r="M1005" s="348" t="str">
        <f>IFERROR(VLOOKUP($L1005,#REF!,2,FALSE),"")</f>
        <v/>
      </c>
      <c r="N1005" s="353"/>
      <c r="O1005" s="350"/>
      <c r="P1005" s="350">
        <f t="shared" si="20"/>
        <v>0</v>
      </c>
      <c r="Q1005" s="351"/>
      <c r="R1005" s="347"/>
      <c r="S1005" s="56"/>
      <c r="T1005" s="56"/>
    </row>
    <row r="1006" spans="2:20" x14ac:dyDescent="0.25">
      <c r="B1006" s="343" t="e">
        <f>IF(Tabla1[[#This Row],[Código_Actividad]]="","",CONCATENATE(Tabla1[[#This Row],[POA]],".",Tabla1[[#This Row],[SRS]],".",Tabla1[[#This Row],[AREA]],".",Tabla1[[#This Row],[TIPO]]))</f>
        <v>#REF!</v>
      </c>
      <c r="C1006" s="343" t="e">
        <f>IF(Tabla1[[#This Row],[Código_Actividad]]="","",'Formulario PPGR1'!#REF!)</f>
        <v>#REF!</v>
      </c>
      <c r="D1006" s="343" t="e">
        <f>IF(Tabla1[[#This Row],[Código_Actividad]]="","",'Formulario PPGR1'!#REF!)</f>
        <v>#REF!</v>
      </c>
      <c r="E1006" s="343" t="e">
        <f>IF(Tabla1[[#This Row],[Código_Actividad]]="","",'Formulario PPGR1'!#REF!)</f>
        <v>#REF!</v>
      </c>
      <c r="F1006" s="343" t="e">
        <f>IF(Tabla1[[#This Row],[Código_Actividad]]="","",'Formulario PPGR1'!#REF!)</f>
        <v>#REF!</v>
      </c>
      <c r="G1006" s="344" t="s">
        <v>1566</v>
      </c>
      <c r="H1006" s="345" t="str">
        <f>IFERROR(VLOOKUP(Tabla1[[#This Row],[Código_Actividad]],'Formulario PPGR2'!$C$9:$D$1048576,2,FALSE),"")</f>
        <v>Supervisión del cumplimiento de los procedimientos operativos del SUGEMI de la Red</v>
      </c>
      <c r="I1006" s="346">
        <f>IFERROR(VLOOKUP(Tabla1[[#This Row],[Código_Actividad]],Tabla2[[Código]:[Total de Acciones ]],15,FALSE),"")</f>
        <v>4</v>
      </c>
      <c r="J1006" s="347" t="s">
        <v>1894</v>
      </c>
      <c r="K1006" s="348" t="s">
        <v>1902</v>
      </c>
      <c r="L1006" s="349"/>
      <c r="M1006" s="348" t="s">
        <v>1893</v>
      </c>
      <c r="N1006" s="355">
        <v>0.16</v>
      </c>
      <c r="O1006" s="350">
        <v>250</v>
      </c>
      <c r="P1006" s="350">
        <f t="shared" si="20"/>
        <v>40</v>
      </c>
      <c r="Q1006" s="351" t="s">
        <v>2114</v>
      </c>
      <c r="R1006" s="347" t="s">
        <v>923</v>
      </c>
      <c r="S1006" s="56"/>
      <c r="T1006" s="56"/>
    </row>
    <row r="1007" spans="2:20" x14ac:dyDescent="0.25">
      <c r="B1007" s="343" t="str">
        <f>IF(Tabla1[[#This Row],[Código_Actividad]]="","",CONCATENATE(Tabla1[[#This Row],[POA]],".",Tabla1[[#This Row],[SRS]],".",Tabla1[[#This Row],[AREA]],".",Tabla1[[#This Row],[TIPO]]))</f>
        <v/>
      </c>
      <c r="C1007" s="343" t="str">
        <f>IF(Tabla1[[#This Row],[Código_Actividad]]="","",'Formulario PPGR1'!#REF!)</f>
        <v/>
      </c>
      <c r="D1007" s="343" t="str">
        <f>IF(Tabla1[[#This Row],[Código_Actividad]]="","",'Formulario PPGR1'!#REF!)</f>
        <v/>
      </c>
      <c r="E1007" s="343" t="str">
        <f>IF(Tabla1[[#This Row],[Código_Actividad]]="","",'Formulario PPGR1'!#REF!)</f>
        <v/>
      </c>
      <c r="F1007" s="343" t="str">
        <f>IF(Tabla1[[#This Row],[Código_Actividad]]="","",'Formulario PPGR1'!#REF!)</f>
        <v/>
      </c>
      <c r="G1007" s="344"/>
      <c r="H1007" s="345" t="str">
        <f>IFERROR(VLOOKUP(Tabla1[[#This Row],[Código_Actividad]],'Formulario PPGR2'!$C$9:$D$1048576,2,FALSE),"")</f>
        <v/>
      </c>
      <c r="I1007" s="346" t="str">
        <f>IFERROR(VLOOKUP(Tabla1[[#This Row],[Código_Actividad]],Tabla2[[Código]:[Total de Acciones ]],15,FALSE),"")</f>
        <v/>
      </c>
      <c r="J1007" s="347" t="s">
        <v>1910</v>
      </c>
      <c r="K1007" s="348" t="s">
        <v>1902</v>
      </c>
      <c r="L1007" s="349"/>
      <c r="M1007" s="348" t="s">
        <v>1906</v>
      </c>
      <c r="N1007" s="355">
        <v>0.16</v>
      </c>
      <c r="O1007" s="350">
        <v>648</v>
      </c>
      <c r="P1007" s="350">
        <f t="shared" si="20"/>
        <v>103.68</v>
      </c>
      <c r="Q1007" s="351" t="s">
        <v>2114</v>
      </c>
      <c r="R1007" s="347" t="s">
        <v>925</v>
      </c>
      <c r="S1007" s="56"/>
      <c r="T1007" s="56"/>
    </row>
    <row r="1008" spans="2:20" x14ac:dyDescent="0.25">
      <c r="B1008" s="343" t="str">
        <f>IF(Tabla1[[#This Row],[Código_Actividad]]="","",CONCATENATE(Tabla1[[#This Row],[POA]],".",Tabla1[[#This Row],[SRS]],".",Tabla1[[#This Row],[AREA]],".",Tabla1[[#This Row],[TIPO]]))</f>
        <v/>
      </c>
      <c r="C1008" s="343" t="str">
        <f>IF(Tabla1[[#This Row],[Código_Actividad]]="","",'Formulario PPGR1'!#REF!)</f>
        <v/>
      </c>
      <c r="D1008" s="343" t="str">
        <f>IF(Tabla1[[#This Row],[Código_Actividad]]="","",'Formulario PPGR1'!#REF!)</f>
        <v/>
      </c>
      <c r="E1008" s="343" t="str">
        <f>IF(Tabla1[[#This Row],[Código_Actividad]]="","",'Formulario PPGR1'!#REF!)</f>
        <v/>
      </c>
      <c r="F1008" s="343" t="str">
        <f>IF(Tabla1[[#This Row],[Código_Actividad]]="","",'Formulario PPGR1'!#REF!)</f>
        <v/>
      </c>
      <c r="G1008" s="344"/>
      <c r="H1008" s="345" t="str">
        <f>IFERROR(VLOOKUP(Tabla1[[#This Row],[Código_Actividad]],'Formulario PPGR2'!$C$9:$D$1048576,2,FALSE),"")</f>
        <v/>
      </c>
      <c r="I1008" s="346" t="str">
        <f>IFERROR(VLOOKUP(Tabla1[[#This Row],[Código_Actividad]],Tabla2[[Código]:[Total de Acciones ]],15,FALSE),"")</f>
        <v/>
      </c>
      <c r="J1008" s="347" t="s">
        <v>1916</v>
      </c>
      <c r="K1008" s="348" t="s">
        <v>1902</v>
      </c>
      <c r="L1008" s="349"/>
      <c r="M1008" s="348" t="s">
        <v>1917</v>
      </c>
      <c r="N1008" s="353">
        <v>0.4</v>
      </c>
      <c r="O1008" s="350">
        <v>84</v>
      </c>
      <c r="P1008" s="350">
        <f t="shared" si="20"/>
        <v>33.6</v>
      </c>
      <c r="Q1008" s="351" t="s">
        <v>2117</v>
      </c>
      <c r="R1008" s="347" t="s">
        <v>925</v>
      </c>
      <c r="S1008" s="56"/>
      <c r="T1008" s="56"/>
    </row>
    <row r="1009" spans="2:20" x14ac:dyDescent="0.25">
      <c r="B1009" s="343" t="str">
        <f>IF(Tabla1[[#This Row],[Código_Actividad]]="","",CONCATENATE(Tabla1[[#This Row],[POA]],".",Tabla1[[#This Row],[SRS]],".",Tabla1[[#This Row],[AREA]],".",Tabla1[[#This Row],[TIPO]]))</f>
        <v/>
      </c>
      <c r="C1009" s="343" t="str">
        <f>IF(Tabla1[[#This Row],[Código_Actividad]]="","",'Formulario PPGR1'!#REF!)</f>
        <v/>
      </c>
      <c r="D1009" s="343" t="str">
        <f>IF(Tabla1[[#This Row],[Código_Actividad]]="","",'Formulario PPGR1'!#REF!)</f>
        <v/>
      </c>
      <c r="E1009" s="343" t="str">
        <f>IF(Tabla1[[#This Row],[Código_Actividad]]="","",'Formulario PPGR1'!#REF!)</f>
        <v/>
      </c>
      <c r="F1009" s="343" t="str">
        <f>IF(Tabla1[[#This Row],[Código_Actividad]]="","",'Formulario PPGR1'!#REF!)</f>
        <v/>
      </c>
      <c r="G1009" s="344"/>
      <c r="H1009" s="345" t="str">
        <f>IFERROR(VLOOKUP(Tabla1[[#This Row],[Código_Actividad]],'Formulario PPGR2'!$C$9:$D$1048576,2,FALSE),"")</f>
        <v/>
      </c>
      <c r="I1009" s="346" t="str">
        <f>IFERROR(VLOOKUP(Tabla1[[#This Row],[Código_Actividad]],Tabla2[[Código]:[Total de Acciones ]],15,FALSE),"")</f>
        <v/>
      </c>
      <c r="J1009" s="347" t="s">
        <v>2110</v>
      </c>
      <c r="K1009" s="348" t="s">
        <v>1902</v>
      </c>
      <c r="L1009" s="349"/>
      <c r="M1009" s="348" t="s">
        <v>592</v>
      </c>
      <c r="N1009" s="344">
        <v>4</v>
      </c>
      <c r="O1009" s="350">
        <v>15000</v>
      </c>
      <c r="P1009" s="350">
        <f t="shared" si="20"/>
        <v>60000</v>
      </c>
      <c r="Q1009" s="351" t="s">
        <v>2115</v>
      </c>
      <c r="R1009" s="347" t="s">
        <v>925</v>
      </c>
      <c r="S1009" s="56"/>
      <c r="T1009" s="56"/>
    </row>
    <row r="1010" spans="2:20" x14ac:dyDescent="0.25">
      <c r="B1010" s="343" t="str">
        <f>IF(Tabla1[[#This Row],[Código_Actividad]]="","",CONCATENATE(Tabla1[[#This Row],[POA]],".",Tabla1[[#This Row],[SRS]],".",Tabla1[[#This Row],[AREA]],".",Tabla1[[#This Row],[TIPO]]))</f>
        <v/>
      </c>
      <c r="C1010" s="343" t="str">
        <f>IF(Tabla1[[#This Row],[Código_Actividad]]="","",'Formulario PPGR1'!#REF!)</f>
        <v/>
      </c>
      <c r="D1010" s="343" t="str">
        <f>IF(Tabla1[[#This Row],[Código_Actividad]]="","",'Formulario PPGR1'!#REF!)</f>
        <v/>
      </c>
      <c r="E1010" s="343" t="str">
        <f>IF(Tabla1[[#This Row],[Código_Actividad]]="","",'Formulario PPGR1'!#REF!)</f>
        <v/>
      </c>
      <c r="F1010" s="343" t="str">
        <f>IF(Tabla1[[#This Row],[Código_Actividad]]="","",'Formulario PPGR1'!#REF!)</f>
        <v/>
      </c>
      <c r="G1010" s="344"/>
      <c r="H1010" s="345" t="str">
        <f>IFERROR(VLOOKUP(Tabla1[[#This Row],[Código_Actividad]],'Formulario PPGR2'!$C$9:$D$1048576,2,FALSE),"")</f>
        <v/>
      </c>
      <c r="I1010" s="346" t="str">
        <f>IFERROR(VLOOKUP(Tabla1[[#This Row],[Código_Actividad]],Tabla2[[Código]:[Total de Acciones ]],15,FALSE),"")</f>
        <v/>
      </c>
      <c r="J1010" s="347"/>
      <c r="K1010" s="348" t="str">
        <f>IFERROR(VLOOKUP($J1010,LSIns!$B$5:$C$45,2,FALSE),"")</f>
        <v/>
      </c>
      <c r="L1010" s="349"/>
      <c r="M1010" s="348" t="str">
        <f>IFERROR(VLOOKUP($L1010,#REF!,2,FALSE),"")</f>
        <v/>
      </c>
      <c r="N1010" s="353"/>
      <c r="O1010" s="350"/>
      <c r="P1010" s="350">
        <f t="shared" si="20"/>
        <v>0</v>
      </c>
      <c r="Q1010" s="351"/>
      <c r="R1010" s="347"/>
      <c r="S1010" s="56"/>
      <c r="T1010" s="56"/>
    </row>
    <row r="1011" spans="2:20" x14ac:dyDescent="0.25">
      <c r="B1011" s="343" t="e">
        <f>IF(Tabla1[[#This Row],[Código_Actividad]]="","",CONCATENATE(Tabla1[[#This Row],[POA]],".",Tabla1[[#This Row],[SRS]],".",Tabla1[[#This Row],[AREA]],".",Tabla1[[#This Row],[TIPO]]))</f>
        <v>#REF!</v>
      </c>
      <c r="C1011" s="343" t="e">
        <f>IF(Tabla1[[#This Row],[Código_Actividad]]="","",'Formulario PPGR1'!#REF!)</f>
        <v>#REF!</v>
      </c>
      <c r="D1011" s="343" t="e">
        <f>IF(Tabla1[[#This Row],[Código_Actividad]]="","",'Formulario PPGR1'!#REF!)</f>
        <v>#REF!</v>
      </c>
      <c r="E1011" s="343" t="e">
        <f>IF(Tabla1[[#This Row],[Código_Actividad]]="","",'Formulario PPGR1'!#REF!)</f>
        <v>#REF!</v>
      </c>
      <c r="F1011" s="343" t="e">
        <f>IF(Tabla1[[#This Row],[Código_Actividad]]="","",'Formulario PPGR1'!#REF!)</f>
        <v>#REF!</v>
      </c>
      <c r="G1011" s="344" t="s">
        <v>1567</v>
      </c>
      <c r="H1011" s="345" t="str">
        <f>IFERROR(VLOOKUP(Tabla1[[#This Row],[Código_Actividad]],'Formulario PPGR2'!$C$9:$D$1048576,2,FALSE),"")</f>
        <v>Coordinación de la conformacion y/o Reactivacion del Comité de Farmacia y Terapeutica-CFT.</v>
      </c>
      <c r="I1011" s="346">
        <f>IFERROR(VLOOKUP(Tabla1[[#This Row],[Código_Actividad]],Tabla2[[Código]:[Total de Acciones ]],15,FALSE),"")</f>
        <v>1</v>
      </c>
      <c r="J1011" s="347" t="s">
        <v>1894</v>
      </c>
      <c r="K1011" s="348" t="s">
        <v>1902</v>
      </c>
      <c r="L1011" s="349"/>
      <c r="M1011" s="348" t="s">
        <v>1893</v>
      </c>
      <c r="N1011" s="355">
        <v>0.08</v>
      </c>
      <c r="O1011" s="350">
        <v>250</v>
      </c>
      <c r="P1011" s="350">
        <f t="shared" si="20"/>
        <v>20</v>
      </c>
      <c r="Q1011" s="351" t="s">
        <v>2114</v>
      </c>
      <c r="R1011" s="347" t="s">
        <v>923</v>
      </c>
      <c r="S1011" s="56"/>
      <c r="T1011" s="56"/>
    </row>
    <row r="1012" spans="2:20" x14ac:dyDescent="0.25">
      <c r="B1012" s="343" t="str">
        <f>IF(Tabla1[[#This Row],[Código_Actividad]]="","",CONCATENATE(Tabla1[[#This Row],[POA]],".",Tabla1[[#This Row],[SRS]],".",Tabla1[[#This Row],[AREA]],".",Tabla1[[#This Row],[TIPO]]))</f>
        <v/>
      </c>
      <c r="C1012" s="343" t="str">
        <f>IF(Tabla1[[#This Row],[Código_Actividad]]="","",'Formulario PPGR1'!#REF!)</f>
        <v/>
      </c>
      <c r="D1012" s="343" t="str">
        <f>IF(Tabla1[[#This Row],[Código_Actividad]]="","",'Formulario PPGR1'!#REF!)</f>
        <v/>
      </c>
      <c r="E1012" s="343" t="str">
        <f>IF(Tabla1[[#This Row],[Código_Actividad]]="","",'Formulario PPGR1'!#REF!)</f>
        <v/>
      </c>
      <c r="F1012" s="343" t="str">
        <f>IF(Tabla1[[#This Row],[Código_Actividad]]="","",'Formulario PPGR1'!#REF!)</f>
        <v/>
      </c>
      <c r="G1012" s="344"/>
      <c r="H1012" s="345" t="str">
        <f>IFERROR(VLOOKUP(Tabla1[[#This Row],[Código_Actividad]],'Formulario PPGR2'!$C$9:$D$1048576,2,FALSE),"")</f>
        <v/>
      </c>
      <c r="I1012" s="346" t="str">
        <f>IFERROR(VLOOKUP(Tabla1[[#This Row],[Código_Actividad]],Tabla2[[Código]:[Total de Acciones ]],15,FALSE),"")</f>
        <v/>
      </c>
      <c r="J1012" s="347" t="s">
        <v>1910</v>
      </c>
      <c r="K1012" s="348" t="s">
        <v>1902</v>
      </c>
      <c r="L1012" s="349"/>
      <c r="M1012" s="348" t="s">
        <v>1906</v>
      </c>
      <c r="N1012" s="355">
        <v>0.08</v>
      </c>
      <c r="O1012" s="350">
        <v>648</v>
      </c>
      <c r="P1012" s="350">
        <f t="shared" si="20"/>
        <v>51.84</v>
      </c>
      <c r="Q1012" s="351" t="s">
        <v>2114</v>
      </c>
      <c r="R1012" s="347" t="s">
        <v>925</v>
      </c>
      <c r="S1012" s="56"/>
      <c r="T1012" s="56"/>
    </row>
    <row r="1013" spans="2:20" x14ac:dyDescent="0.25">
      <c r="B1013" s="343" t="str">
        <f>IF(Tabla1[[#This Row],[Código_Actividad]]="","",CONCATENATE(Tabla1[[#This Row],[POA]],".",Tabla1[[#This Row],[SRS]],".",Tabla1[[#This Row],[AREA]],".",Tabla1[[#This Row],[TIPO]]))</f>
        <v/>
      </c>
      <c r="C1013" s="343" t="str">
        <f>IF(Tabla1[[#This Row],[Código_Actividad]]="","",'Formulario PPGR1'!#REF!)</f>
        <v/>
      </c>
      <c r="D1013" s="343" t="str">
        <f>IF(Tabla1[[#This Row],[Código_Actividad]]="","",'Formulario PPGR1'!#REF!)</f>
        <v/>
      </c>
      <c r="E1013" s="343" t="str">
        <f>IF(Tabla1[[#This Row],[Código_Actividad]]="","",'Formulario PPGR1'!#REF!)</f>
        <v/>
      </c>
      <c r="F1013" s="343" t="str">
        <f>IF(Tabla1[[#This Row],[Código_Actividad]]="","",'Formulario PPGR1'!#REF!)</f>
        <v/>
      </c>
      <c r="G1013" s="344"/>
      <c r="H1013" s="345" t="str">
        <f>IFERROR(VLOOKUP(Tabla1[[#This Row],[Código_Actividad]],'Formulario PPGR2'!$C$9:$D$1048576,2,FALSE),"")</f>
        <v/>
      </c>
      <c r="I1013" s="346" t="str">
        <f>IFERROR(VLOOKUP(Tabla1[[#This Row],[Código_Actividad]],Tabla2[[Código]:[Total de Acciones ]],15,FALSE),"")</f>
        <v/>
      </c>
      <c r="J1013" s="347" t="s">
        <v>1916</v>
      </c>
      <c r="K1013" s="348" t="s">
        <v>1902</v>
      </c>
      <c r="L1013" s="349"/>
      <c r="M1013" s="348" t="s">
        <v>1917</v>
      </c>
      <c r="N1013" s="353">
        <v>0.1</v>
      </c>
      <c r="O1013" s="350">
        <v>84</v>
      </c>
      <c r="P1013" s="350">
        <f t="shared" si="20"/>
        <v>8.4</v>
      </c>
      <c r="Q1013" s="351" t="s">
        <v>2117</v>
      </c>
      <c r="R1013" s="347" t="s">
        <v>925</v>
      </c>
      <c r="S1013" s="56"/>
      <c r="T1013" s="56"/>
    </row>
    <row r="1014" spans="2:20" x14ac:dyDescent="0.25">
      <c r="B1014" s="343" t="str">
        <f>IF(Tabla1[[#This Row],[Código_Actividad]]="","",CONCATENATE(Tabla1[[#This Row],[POA]],".",Tabla1[[#This Row],[SRS]],".",Tabla1[[#This Row],[AREA]],".",Tabla1[[#This Row],[TIPO]]))</f>
        <v/>
      </c>
      <c r="C1014" s="343" t="str">
        <f>IF(Tabla1[[#This Row],[Código_Actividad]]="","",'Formulario PPGR1'!#REF!)</f>
        <v/>
      </c>
      <c r="D1014" s="343" t="str">
        <f>IF(Tabla1[[#This Row],[Código_Actividad]]="","",'Formulario PPGR1'!#REF!)</f>
        <v/>
      </c>
      <c r="E1014" s="343" t="str">
        <f>IF(Tabla1[[#This Row],[Código_Actividad]]="","",'Formulario PPGR1'!#REF!)</f>
        <v/>
      </c>
      <c r="F1014" s="343" t="str">
        <f>IF(Tabla1[[#This Row],[Código_Actividad]]="","",'Formulario PPGR1'!#REF!)</f>
        <v/>
      </c>
      <c r="G1014" s="344"/>
      <c r="H1014" s="345" t="str">
        <f>IFERROR(VLOOKUP(Tabla1[[#This Row],[Código_Actividad]],'Formulario PPGR2'!$C$9:$D$1048576,2,FALSE),"")</f>
        <v/>
      </c>
      <c r="I1014" s="346" t="str">
        <f>IFERROR(VLOOKUP(Tabla1[[#This Row],[Código_Actividad]],Tabla2[[Código]:[Total de Acciones ]],15,FALSE),"")</f>
        <v/>
      </c>
      <c r="J1014" s="347"/>
      <c r="K1014" s="348" t="str">
        <f>IFERROR(VLOOKUP($J1014,LSIns!$B$5:$C$45,2,FALSE),"")</f>
        <v/>
      </c>
      <c r="L1014" s="349"/>
      <c r="M1014" s="348" t="str">
        <f>IFERROR(VLOOKUP($L1014,#REF!,2,FALSE),"")</f>
        <v/>
      </c>
      <c r="N1014" s="353"/>
      <c r="O1014" s="350"/>
      <c r="P1014" s="350">
        <f t="shared" si="20"/>
        <v>0</v>
      </c>
      <c r="Q1014" s="351"/>
      <c r="R1014" s="347"/>
      <c r="S1014" s="56"/>
      <c r="T1014" s="56"/>
    </row>
    <row r="1015" spans="2:20" x14ac:dyDescent="0.25">
      <c r="B1015" s="343" t="str">
        <f>IF(Tabla1[[#This Row],[Código_Actividad]]="","",CONCATENATE(Tabla1[[#This Row],[POA]],".",Tabla1[[#This Row],[SRS]],".",Tabla1[[#This Row],[AREA]],".",Tabla1[[#This Row],[TIPO]]))</f>
        <v/>
      </c>
      <c r="C1015" s="343" t="str">
        <f>IF(Tabla1[[#This Row],[Código_Actividad]]="","",'Formulario PPGR1'!#REF!)</f>
        <v/>
      </c>
      <c r="D1015" s="343" t="str">
        <f>IF(Tabla1[[#This Row],[Código_Actividad]]="","",'Formulario PPGR1'!#REF!)</f>
        <v/>
      </c>
      <c r="E1015" s="343" t="str">
        <f>IF(Tabla1[[#This Row],[Código_Actividad]]="","",'Formulario PPGR1'!#REF!)</f>
        <v/>
      </c>
      <c r="F1015" s="343" t="str">
        <f>IF(Tabla1[[#This Row],[Código_Actividad]]="","",'Formulario PPGR1'!#REF!)</f>
        <v/>
      </c>
      <c r="G1015" s="344"/>
      <c r="H1015" s="345" t="str">
        <f>IFERROR(VLOOKUP(Tabla1[[#This Row],[Código_Actividad]],'Formulario PPGR2'!$C$9:$D$1048576,2,FALSE),"")</f>
        <v/>
      </c>
      <c r="I1015" s="346" t="str">
        <f>IFERROR(VLOOKUP(Tabla1[[#This Row],[Código_Actividad]],Tabla2[[Código]:[Total de Acciones ]],15,FALSE),"")</f>
        <v/>
      </c>
      <c r="J1015" s="347"/>
      <c r="K1015" s="348" t="str">
        <f>IFERROR(VLOOKUP($J1015,LSIns!$B$5:$C$45,2,FALSE),"")</f>
        <v/>
      </c>
      <c r="L1015" s="349"/>
      <c r="M1015" s="348" t="str">
        <f>IFERROR(VLOOKUP($L1015,#REF!,2,FALSE),"")</f>
        <v/>
      </c>
      <c r="N1015" s="353"/>
      <c r="O1015" s="350"/>
      <c r="P1015" s="350">
        <f t="shared" si="20"/>
        <v>0</v>
      </c>
      <c r="Q1015" s="351"/>
      <c r="R1015" s="347"/>
      <c r="S1015" s="56"/>
      <c r="T1015" s="56"/>
    </row>
    <row r="1016" spans="2:20" x14ac:dyDescent="0.25">
      <c r="B1016" s="343" t="e">
        <f>IF(Tabla1[[#This Row],[Código_Actividad]]="","",CONCATENATE(Tabla1[[#This Row],[POA]],".",Tabla1[[#This Row],[SRS]],".",Tabla1[[#This Row],[AREA]],".",Tabla1[[#This Row],[TIPO]]))</f>
        <v>#REF!</v>
      </c>
      <c r="C1016" s="343" t="e">
        <f>IF(Tabla1[[#This Row],[Código_Actividad]]="","",'Formulario PPGR1'!#REF!)</f>
        <v>#REF!</v>
      </c>
      <c r="D1016" s="343" t="e">
        <f>IF(Tabla1[[#This Row],[Código_Actividad]]="","",'Formulario PPGR1'!#REF!)</f>
        <v>#REF!</v>
      </c>
      <c r="E1016" s="343" t="e">
        <f>IF(Tabla1[[#This Row],[Código_Actividad]]="","",'Formulario PPGR1'!#REF!)</f>
        <v>#REF!</v>
      </c>
      <c r="F1016" s="343" t="e">
        <f>IF(Tabla1[[#This Row],[Código_Actividad]]="","",'Formulario PPGR1'!#REF!)</f>
        <v>#REF!</v>
      </c>
      <c r="G1016" s="344" t="s">
        <v>1568</v>
      </c>
      <c r="H1016" s="345" t="str">
        <f>IFERROR(VLOOKUP(Tabla1[[#This Row],[Código_Actividad]],'Formulario PPGR2'!$C$9:$D$1048576,2,FALSE),"")</f>
        <v>Coordinación de las reuniones del Comité de Farmacia y Terapeutica-CFT</v>
      </c>
      <c r="I1016" s="346">
        <f>IFERROR(VLOOKUP(Tabla1[[#This Row],[Código_Actividad]],Tabla2[[Código]:[Total de Acciones ]],15,FALSE),"")</f>
        <v>2</v>
      </c>
      <c r="J1016" s="347" t="s">
        <v>1894</v>
      </c>
      <c r="K1016" s="348" t="s">
        <v>1902</v>
      </c>
      <c r="L1016" s="349"/>
      <c r="M1016" s="348" t="s">
        <v>1893</v>
      </c>
      <c r="N1016" s="355">
        <v>0.08</v>
      </c>
      <c r="O1016" s="350">
        <v>250</v>
      </c>
      <c r="P1016" s="350">
        <f t="shared" ref="P1016:P1029" si="21">+N1016*O1016</f>
        <v>20</v>
      </c>
      <c r="Q1016" s="351" t="s">
        <v>2114</v>
      </c>
      <c r="R1016" s="347" t="s">
        <v>923</v>
      </c>
      <c r="S1016" s="56"/>
      <c r="T1016" s="56"/>
    </row>
    <row r="1017" spans="2:20" x14ac:dyDescent="0.25">
      <c r="B1017" s="343" t="str">
        <f>IF(Tabla1[[#This Row],[Código_Actividad]]="","",CONCATENATE(Tabla1[[#This Row],[POA]],".",Tabla1[[#This Row],[SRS]],".",Tabla1[[#This Row],[AREA]],".",Tabla1[[#This Row],[TIPO]]))</f>
        <v/>
      </c>
      <c r="C1017" s="343" t="str">
        <f>IF(Tabla1[[#This Row],[Código_Actividad]]="","",'Formulario PPGR1'!#REF!)</f>
        <v/>
      </c>
      <c r="D1017" s="343" t="str">
        <f>IF(Tabla1[[#This Row],[Código_Actividad]]="","",'Formulario PPGR1'!#REF!)</f>
        <v/>
      </c>
      <c r="E1017" s="343" t="str">
        <f>IF(Tabla1[[#This Row],[Código_Actividad]]="","",'Formulario PPGR1'!#REF!)</f>
        <v/>
      </c>
      <c r="F1017" s="343" t="str">
        <f>IF(Tabla1[[#This Row],[Código_Actividad]]="","",'Formulario PPGR1'!#REF!)</f>
        <v/>
      </c>
      <c r="G1017" s="344"/>
      <c r="H1017" s="345" t="str">
        <f>IFERROR(VLOOKUP(Tabla1[[#This Row],[Código_Actividad]],'Formulario PPGR2'!$C$9:$D$1048576,2,FALSE),"")</f>
        <v/>
      </c>
      <c r="I1017" s="346" t="str">
        <f>IFERROR(VLOOKUP(Tabla1[[#This Row],[Código_Actividad]],Tabla2[[Código]:[Total de Acciones ]],15,FALSE),"")</f>
        <v/>
      </c>
      <c r="J1017" s="347" t="s">
        <v>1910</v>
      </c>
      <c r="K1017" s="348" t="s">
        <v>1902</v>
      </c>
      <c r="L1017" s="349"/>
      <c r="M1017" s="348" t="s">
        <v>1906</v>
      </c>
      <c r="N1017" s="355">
        <v>0.08</v>
      </c>
      <c r="O1017" s="350">
        <v>648</v>
      </c>
      <c r="P1017" s="350">
        <f t="shared" si="21"/>
        <v>51.84</v>
      </c>
      <c r="Q1017" s="351" t="s">
        <v>2114</v>
      </c>
      <c r="R1017" s="347" t="s">
        <v>925</v>
      </c>
      <c r="S1017" s="56"/>
      <c r="T1017" s="56"/>
    </row>
    <row r="1018" spans="2:20" x14ac:dyDescent="0.25">
      <c r="B1018" s="343" t="str">
        <f>IF(Tabla1[[#This Row],[Código_Actividad]]="","",CONCATENATE(Tabla1[[#This Row],[POA]],".",Tabla1[[#This Row],[SRS]],".",Tabla1[[#This Row],[AREA]],".",Tabla1[[#This Row],[TIPO]]))</f>
        <v/>
      </c>
      <c r="C1018" s="343" t="str">
        <f>IF(Tabla1[[#This Row],[Código_Actividad]]="","",'Formulario PPGR1'!#REF!)</f>
        <v/>
      </c>
      <c r="D1018" s="343" t="str">
        <f>IF(Tabla1[[#This Row],[Código_Actividad]]="","",'Formulario PPGR1'!#REF!)</f>
        <v/>
      </c>
      <c r="E1018" s="343" t="str">
        <f>IF(Tabla1[[#This Row],[Código_Actividad]]="","",'Formulario PPGR1'!#REF!)</f>
        <v/>
      </c>
      <c r="F1018" s="343" t="str">
        <f>IF(Tabla1[[#This Row],[Código_Actividad]]="","",'Formulario PPGR1'!#REF!)</f>
        <v/>
      </c>
      <c r="G1018" s="344"/>
      <c r="H1018" s="345" t="str">
        <f>IFERROR(VLOOKUP(Tabla1[[#This Row],[Código_Actividad]],'Formulario PPGR2'!$C$9:$D$1048576,2,FALSE),"")</f>
        <v/>
      </c>
      <c r="I1018" s="346" t="str">
        <f>IFERROR(VLOOKUP(Tabla1[[#This Row],[Código_Actividad]],Tabla2[[Código]:[Total de Acciones ]],15,FALSE),"")</f>
        <v/>
      </c>
      <c r="J1018" s="347" t="s">
        <v>1916</v>
      </c>
      <c r="K1018" s="348" t="s">
        <v>1902</v>
      </c>
      <c r="L1018" s="349"/>
      <c r="M1018" s="348" t="s">
        <v>1917</v>
      </c>
      <c r="N1018" s="353">
        <v>0.2</v>
      </c>
      <c r="O1018" s="350">
        <v>84</v>
      </c>
      <c r="P1018" s="350">
        <f t="shared" si="21"/>
        <v>16.8</v>
      </c>
      <c r="Q1018" s="351" t="s">
        <v>2117</v>
      </c>
      <c r="R1018" s="347" t="s">
        <v>925</v>
      </c>
      <c r="S1018" s="56"/>
      <c r="T1018" s="56"/>
    </row>
    <row r="1019" spans="2:20" x14ac:dyDescent="0.25">
      <c r="B1019" s="343" t="str">
        <f>IF(Tabla1[[#This Row],[Código_Actividad]]="","",CONCATENATE(Tabla1[[#This Row],[POA]],".",Tabla1[[#This Row],[SRS]],".",Tabla1[[#This Row],[AREA]],".",Tabla1[[#This Row],[TIPO]]))</f>
        <v/>
      </c>
      <c r="C1019" s="343" t="str">
        <f>IF(Tabla1[[#This Row],[Código_Actividad]]="","",'Formulario PPGR1'!#REF!)</f>
        <v/>
      </c>
      <c r="D1019" s="343" t="str">
        <f>IF(Tabla1[[#This Row],[Código_Actividad]]="","",'Formulario PPGR1'!#REF!)</f>
        <v/>
      </c>
      <c r="E1019" s="343" t="str">
        <f>IF(Tabla1[[#This Row],[Código_Actividad]]="","",'Formulario PPGR1'!#REF!)</f>
        <v/>
      </c>
      <c r="F1019" s="343" t="str">
        <f>IF(Tabla1[[#This Row],[Código_Actividad]]="","",'Formulario PPGR1'!#REF!)</f>
        <v/>
      </c>
      <c r="G1019" s="344"/>
      <c r="H1019" s="345" t="str">
        <f>IFERROR(VLOOKUP(Tabla1[[#This Row],[Código_Actividad]],'Formulario PPGR2'!$C$9:$D$1048576,2,FALSE),"")</f>
        <v/>
      </c>
      <c r="I1019" s="346" t="str">
        <f>IFERROR(VLOOKUP(Tabla1[[#This Row],[Código_Actividad]],Tabla2[[Código]:[Total de Acciones ]],15,FALSE),"")</f>
        <v/>
      </c>
      <c r="J1019" s="347"/>
      <c r="K1019" s="348" t="str">
        <f>IFERROR(VLOOKUP($J1019,LSIns!$B$5:$C$45,2,FALSE),"")</f>
        <v/>
      </c>
      <c r="L1019" s="349"/>
      <c r="M1019" s="348" t="str">
        <f>IFERROR(VLOOKUP($L1019,#REF!,2,FALSE),"")</f>
        <v/>
      </c>
      <c r="N1019" s="353"/>
      <c r="O1019" s="350"/>
      <c r="P1019" s="350">
        <f t="shared" si="21"/>
        <v>0</v>
      </c>
      <c r="Q1019" s="351"/>
      <c r="R1019" s="347"/>
      <c r="S1019" s="56"/>
      <c r="T1019" s="56"/>
    </row>
    <row r="1020" spans="2:20" x14ac:dyDescent="0.25">
      <c r="B1020" s="343" t="str">
        <f>IF(Tabla1[[#This Row],[Código_Actividad]]="","",CONCATENATE(Tabla1[[#This Row],[POA]],".",Tabla1[[#This Row],[SRS]],".",Tabla1[[#This Row],[AREA]],".",Tabla1[[#This Row],[TIPO]]))</f>
        <v/>
      </c>
      <c r="C1020" s="343" t="str">
        <f>IF(Tabla1[[#This Row],[Código_Actividad]]="","",'Formulario PPGR1'!#REF!)</f>
        <v/>
      </c>
      <c r="D1020" s="343" t="str">
        <f>IF(Tabla1[[#This Row],[Código_Actividad]]="","",'Formulario PPGR1'!#REF!)</f>
        <v/>
      </c>
      <c r="E1020" s="343" t="str">
        <f>IF(Tabla1[[#This Row],[Código_Actividad]]="","",'Formulario PPGR1'!#REF!)</f>
        <v/>
      </c>
      <c r="F1020" s="343" t="str">
        <f>IF(Tabla1[[#This Row],[Código_Actividad]]="","",'Formulario PPGR1'!#REF!)</f>
        <v/>
      </c>
      <c r="G1020" s="344"/>
      <c r="H1020" s="345" t="str">
        <f>IFERROR(VLOOKUP(Tabla1[[#This Row],[Código_Actividad]],'Formulario PPGR2'!$C$9:$D$1048576,2,FALSE),"")</f>
        <v/>
      </c>
      <c r="I1020" s="346" t="str">
        <f>IFERROR(VLOOKUP(Tabla1[[#This Row],[Código_Actividad]],Tabla2[[Código]:[Total de Acciones ]],15,FALSE),"")</f>
        <v/>
      </c>
      <c r="J1020" s="347"/>
      <c r="K1020" s="348" t="str">
        <f>IFERROR(VLOOKUP($J1020,LSIns!$B$5:$C$45,2,FALSE),"")</f>
        <v/>
      </c>
      <c r="L1020" s="349"/>
      <c r="M1020" s="348" t="str">
        <f>IFERROR(VLOOKUP($L1020,#REF!,2,FALSE),"")</f>
        <v/>
      </c>
      <c r="N1020" s="353"/>
      <c r="O1020" s="350"/>
      <c r="P1020" s="350">
        <f t="shared" si="21"/>
        <v>0</v>
      </c>
      <c r="Q1020" s="351"/>
      <c r="R1020" s="347"/>
      <c r="S1020" s="56"/>
      <c r="T1020" s="56"/>
    </row>
    <row r="1021" spans="2:20" x14ac:dyDescent="0.25">
      <c r="B1021" s="343" t="str">
        <f>IF(Tabla1[[#This Row],[Código_Actividad]]="","",CONCATENATE(Tabla1[[#This Row],[POA]],".",Tabla1[[#This Row],[SRS]],".",Tabla1[[#This Row],[AREA]],".",Tabla1[[#This Row],[TIPO]]))</f>
        <v/>
      </c>
      <c r="C1021" s="343" t="str">
        <f>IF(Tabla1[[#This Row],[Código_Actividad]]="","",'Formulario PPGR1'!#REF!)</f>
        <v/>
      </c>
      <c r="D1021" s="343" t="str">
        <f>IF(Tabla1[[#This Row],[Código_Actividad]]="","",'Formulario PPGR1'!#REF!)</f>
        <v/>
      </c>
      <c r="E1021" s="343" t="str">
        <f>IF(Tabla1[[#This Row],[Código_Actividad]]="","",'Formulario PPGR1'!#REF!)</f>
        <v/>
      </c>
      <c r="F1021" s="343" t="str">
        <f>IF(Tabla1[[#This Row],[Código_Actividad]]="","",'Formulario PPGR1'!#REF!)</f>
        <v/>
      </c>
      <c r="G1021" s="344"/>
      <c r="H1021" s="345" t="str">
        <f>IFERROR(VLOOKUP(Tabla1[[#This Row],[Código_Actividad]],'Formulario PPGR2'!$C$9:$D$1048576,2,FALSE),"")</f>
        <v/>
      </c>
      <c r="I1021" s="346" t="str">
        <f>IFERROR(VLOOKUP(Tabla1[[#This Row],[Código_Actividad]],Tabla2[[Código]:[Total de Acciones ]],15,FALSE),"")</f>
        <v/>
      </c>
      <c r="J1021" s="347"/>
      <c r="K1021" s="348" t="str">
        <f>IFERROR(VLOOKUP($J1021,LSIns!$B$5:$C$45,2,FALSE),"")</f>
        <v/>
      </c>
      <c r="L1021" s="349"/>
      <c r="M1021" s="348" t="str">
        <f>IFERROR(VLOOKUP($L1021,#REF!,2,FALSE),"")</f>
        <v/>
      </c>
      <c r="N1021" s="353"/>
      <c r="O1021" s="350"/>
      <c r="P1021" s="350">
        <f t="shared" si="21"/>
        <v>0</v>
      </c>
      <c r="Q1021" s="351"/>
      <c r="R1021" s="347"/>
      <c r="S1021" s="56"/>
      <c r="T1021" s="56"/>
    </row>
    <row r="1022" spans="2:20" x14ac:dyDescent="0.25">
      <c r="B1022" s="343" t="e">
        <f>IF(Tabla1[[#This Row],[Código_Actividad]]="","",CONCATENATE(Tabla1[[#This Row],[POA]],".",Tabla1[[#This Row],[SRS]],".",Tabla1[[#This Row],[AREA]],".",Tabla1[[#This Row],[TIPO]]))</f>
        <v>#REF!</v>
      </c>
      <c r="C1022" s="343" t="e">
        <f>IF(Tabla1[[#This Row],[Código_Actividad]]="","",'Formulario PPGR1'!#REF!)</f>
        <v>#REF!</v>
      </c>
      <c r="D1022" s="343" t="e">
        <f>IF(Tabla1[[#This Row],[Código_Actividad]]="","",'Formulario PPGR1'!#REF!)</f>
        <v>#REF!</v>
      </c>
      <c r="E1022" s="343" t="e">
        <f>IF(Tabla1[[#This Row],[Código_Actividad]]="","",'Formulario PPGR1'!#REF!)</f>
        <v>#REF!</v>
      </c>
      <c r="F1022" s="343" t="e">
        <f>IF(Tabla1[[#This Row],[Código_Actividad]]="","",'Formulario PPGR1'!#REF!)</f>
        <v>#REF!</v>
      </c>
      <c r="G1022" s="344" t="s">
        <v>1569</v>
      </c>
      <c r="H1022" s="345" t="str">
        <f>IFERROR(VLOOKUP(Tabla1[[#This Row],[Código_Actividad]],'Formulario PPGR2'!$C$9:$D$1048576,2,FALSE),"")</f>
        <v>Capacitacion en los Procedimientos Operativos del SUGEMI a los CPN</v>
      </c>
      <c r="I1022" s="346">
        <f>IFERROR(VLOOKUP(Tabla1[[#This Row],[Código_Actividad]],Tabla2[[Código]:[Total de Acciones ]],15,FALSE),"")</f>
        <v>1</v>
      </c>
      <c r="J1022" s="347" t="s">
        <v>1894</v>
      </c>
      <c r="K1022" s="348" t="s">
        <v>1902</v>
      </c>
      <c r="L1022" s="349"/>
      <c r="M1022" s="348" t="s">
        <v>1893</v>
      </c>
      <c r="N1022" s="355">
        <v>0.16</v>
      </c>
      <c r="O1022" s="350">
        <v>250</v>
      </c>
      <c r="P1022" s="350">
        <f t="shared" si="21"/>
        <v>40</v>
      </c>
      <c r="Q1022" s="351" t="s">
        <v>2114</v>
      </c>
      <c r="R1022" s="347" t="s">
        <v>923</v>
      </c>
      <c r="S1022" s="56"/>
      <c r="T1022" s="56"/>
    </row>
    <row r="1023" spans="2:20" x14ac:dyDescent="0.25">
      <c r="B1023" s="343" t="str">
        <f>IF(Tabla1[[#This Row],[Código_Actividad]]="","",CONCATENATE(Tabla1[[#This Row],[POA]],".",Tabla1[[#This Row],[SRS]],".",Tabla1[[#This Row],[AREA]],".",Tabla1[[#This Row],[TIPO]]))</f>
        <v/>
      </c>
      <c r="C1023" s="343" t="str">
        <f>IF(Tabla1[[#This Row],[Código_Actividad]]="","",'Formulario PPGR1'!#REF!)</f>
        <v/>
      </c>
      <c r="D1023" s="343" t="str">
        <f>IF(Tabla1[[#This Row],[Código_Actividad]]="","",'Formulario PPGR1'!#REF!)</f>
        <v/>
      </c>
      <c r="E1023" s="343" t="str">
        <f>IF(Tabla1[[#This Row],[Código_Actividad]]="","",'Formulario PPGR1'!#REF!)</f>
        <v/>
      </c>
      <c r="F1023" s="343" t="str">
        <f>IF(Tabla1[[#This Row],[Código_Actividad]]="","",'Formulario PPGR1'!#REF!)</f>
        <v/>
      </c>
      <c r="G1023" s="344"/>
      <c r="H1023" s="345" t="str">
        <f>IFERROR(VLOOKUP(Tabla1[[#This Row],[Código_Actividad]],'Formulario PPGR2'!$C$9:$D$1048576,2,FALSE),"")</f>
        <v/>
      </c>
      <c r="I1023" s="346" t="str">
        <f>IFERROR(VLOOKUP(Tabla1[[#This Row],[Código_Actividad]],Tabla2[[Código]:[Total de Acciones ]],15,FALSE),"")</f>
        <v/>
      </c>
      <c r="J1023" s="347" t="s">
        <v>1910</v>
      </c>
      <c r="K1023" s="348" t="s">
        <v>1902</v>
      </c>
      <c r="L1023" s="349"/>
      <c r="M1023" s="348" t="s">
        <v>1906</v>
      </c>
      <c r="N1023" s="355">
        <v>0.16</v>
      </c>
      <c r="O1023" s="350">
        <v>648</v>
      </c>
      <c r="P1023" s="350">
        <f t="shared" si="21"/>
        <v>103.68</v>
      </c>
      <c r="Q1023" s="351" t="s">
        <v>2114</v>
      </c>
      <c r="R1023" s="347" t="s">
        <v>925</v>
      </c>
      <c r="S1023" s="56"/>
      <c r="T1023" s="56"/>
    </row>
    <row r="1024" spans="2:20" x14ac:dyDescent="0.25">
      <c r="B1024" s="343" t="str">
        <f>IF(Tabla1[[#This Row],[Código_Actividad]]="","",CONCATENATE(Tabla1[[#This Row],[POA]],".",Tabla1[[#This Row],[SRS]],".",Tabla1[[#This Row],[AREA]],".",Tabla1[[#This Row],[TIPO]]))</f>
        <v/>
      </c>
      <c r="C1024" s="343" t="str">
        <f>IF(Tabla1[[#This Row],[Código_Actividad]]="","",'Formulario PPGR1'!#REF!)</f>
        <v/>
      </c>
      <c r="D1024" s="343" t="str">
        <f>IF(Tabla1[[#This Row],[Código_Actividad]]="","",'Formulario PPGR1'!#REF!)</f>
        <v/>
      </c>
      <c r="E1024" s="343" t="str">
        <f>IF(Tabla1[[#This Row],[Código_Actividad]]="","",'Formulario PPGR1'!#REF!)</f>
        <v/>
      </c>
      <c r="F1024" s="343" t="str">
        <f>IF(Tabla1[[#This Row],[Código_Actividad]]="","",'Formulario PPGR1'!#REF!)</f>
        <v/>
      </c>
      <c r="G1024" s="344"/>
      <c r="H1024" s="345" t="str">
        <f>IFERROR(VLOOKUP(Tabla1[[#This Row],[Código_Actividad]],'Formulario PPGR2'!$C$9:$D$1048576,2,FALSE),"")</f>
        <v/>
      </c>
      <c r="I1024" s="346" t="str">
        <f>IFERROR(VLOOKUP(Tabla1[[#This Row],[Código_Actividad]],Tabla2[[Código]:[Total de Acciones ]],15,FALSE),"")</f>
        <v/>
      </c>
      <c r="J1024" s="347" t="s">
        <v>1916</v>
      </c>
      <c r="K1024" s="348" t="s">
        <v>1902</v>
      </c>
      <c r="L1024" s="349"/>
      <c r="M1024" s="348" t="s">
        <v>1917</v>
      </c>
      <c r="N1024" s="353">
        <v>0.1</v>
      </c>
      <c r="O1024" s="350">
        <v>84</v>
      </c>
      <c r="P1024" s="350">
        <f t="shared" si="21"/>
        <v>8.4</v>
      </c>
      <c r="Q1024" s="351" t="s">
        <v>2117</v>
      </c>
      <c r="R1024" s="347" t="s">
        <v>925</v>
      </c>
      <c r="S1024" s="56"/>
      <c r="T1024" s="56"/>
    </row>
    <row r="1025" spans="2:20" x14ac:dyDescent="0.25">
      <c r="B1025" s="343" t="str">
        <f>IF(Tabla1[[#This Row],[Código_Actividad]]="","",CONCATENATE(Tabla1[[#This Row],[POA]],".",Tabla1[[#This Row],[SRS]],".",Tabla1[[#This Row],[AREA]],".",Tabla1[[#This Row],[TIPO]]))</f>
        <v/>
      </c>
      <c r="C1025" s="343" t="str">
        <f>IF(Tabla1[[#This Row],[Código_Actividad]]="","",'Formulario PPGR1'!#REF!)</f>
        <v/>
      </c>
      <c r="D1025" s="343" t="str">
        <f>IF(Tabla1[[#This Row],[Código_Actividad]]="","",'Formulario PPGR1'!#REF!)</f>
        <v/>
      </c>
      <c r="E1025" s="343" t="str">
        <f>IF(Tabla1[[#This Row],[Código_Actividad]]="","",'Formulario PPGR1'!#REF!)</f>
        <v/>
      </c>
      <c r="F1025" s="343" t="str">
        <f>IF(Tabla1[[#This Row],[Código_Actividad]]="","",'Formulario PPGR1'!#REF!)</f>
        <v/>
      </c>
      <c r="G1025" s="344"/>
      <c r="H1025" s="345" t="str">
        <f>IFERROR(VLOOKUP(Tabla1[[#This Row],[Código_Actividad]],'Formulario PPGR2'!$C$9:$D$1048576,2,FALSE),"")</f>
        <v/>
      </c>
      <c r="I1025" s="346" t="str">
        <f>IFERROR(VLOOKUP(Tabla1[[#This Row],[Código_Actividad]],Tabla2[[Código]:[Total de Acciones ]],15,FALSE),"")</f>
        <v/>
      </c>
      <c r="J1025" s="347" t="s">
        <v>2110</v>
      </c>
      <c r="K1025" s="348" t="s">
        <v>1902</v>
      </c>
      <c r="L1025" s="349"/>
      <c r="M1025" s="348" t="s">
        <v>592</v>
      </c>
      <c r="N1025" s="344">
        <v>1</v>
      </c>
      <c r="O1025" s="350">
        <v>15000</v>
      </c>
      <c r="P1025" s="350">
        <f t="shared" si="21"/>
        <v>15000</v>
      </c>
      <c r="Q1025" s="351" t="s">
        <v>2115</v>
      </c>
      <c r="R1025" s="347" t="s">
        <v>925</v>
      </c>
      <c r="S1025" s="56"/>
      <c r="T1025" s="56"/>
    </row>
    <row r="1026" spans="2:20" x14ac:dyDescent="0.25">
      <c r="B1026" s="343" t="str">
        <f>IF(Tabla1[[#This Row],[Código_Actividad]]="","",CONCATENATE(Tabla1[[#This Row],[POA]],".",Tabla1[[#This Row],[SRS]],".",Tabla1[[#This Row],[AREA]],".",Tabla1[[#This Row],[TIPO]]))</f>
        <v/>
      </c>
      <c r="C1026" s="343" t="str">
        <f>IF(Tabla1[[#This Row],[Código_Actividad]]="","",'Formulario PPGR1'!#REF!)</f>
        <v/>
      </c>
      <c r="D1026" s="343" t="str">
        <f>IF(Tabla1[[#This Row],[Código_Actividad]]="","",'Formulario PPGR1'!#REF!)</f>
        <v/>
      </c>
      <c r="E1026" s="343" t="str">
        <f>IF(Tabla1[[#This Row],[Código_Actividad]]="","",'Formulario PPGR1'!#REF!)</f>
        <v/>
      </c>
      <c r="F1026" s="343" t="str">
        <f>IF(Tabla1[[#This Row],[Código_Actividad]]="","",'Formulario PPGR1'!#REF!)</f>
        <v/>
      </c>
      <c r="G1026" s="344"/>
      <c r="H1026" s="345" t="str">
        <f>IFERROR(VLOOKUP(Tabla1[[#This Row],[Código_Actividad]],'Formulario PPGR2'!$C$9:$D$1048576,2,FALSE),"")</f>
        <v/>
      </c>
      <c r="I1026" s="346" t="str">
        <f>IFERROR(VLOOKUP(Tabla1[[#This Row],[Código_Actividad]],Tabla2[[Código]:[Total de Acciones ]],15,FALSE),"")</f>
        <v/>
      </c>
      <c r="J1026" s="347"/>
      <c r="K1026" s="348" t="str">
        <f>IFERROR(VLOOKUP($J1026,LSIns!$B$5:$C$45,2,FALSE),"")</f>
        <v/>
      </c>
      <c r="L1026" s="349"/>
      <c r="M1026" s="348" t="str">
        <f>IFERROR(VLOOKUP($L1026,#REF!,2,FALSE),"")</f>
        <v/>
      </c>
      <c r="N1026" s="353"/>
      <c r="O1026" s="350"/>
      <c r="P1026" s="350">
        <f t="shared" si="21"/>
        <v>0</v>
      </c>
      <c r="Q1026" s="351"/>
      <c r="R1026" s="347"/>
      <c r="S1026" s="56"/>
      <c r="T1026" s="56"/>
    </row>
    <row r="1027" spans="2:20" x14ac:dyDescent="0.25">
      <c r="B1027" s="343" t="e">
        <f>IF(Tabla1[[#This Row],[Código_Actividad]]="","",CONCATENATE(Tabla1[[#This Row],[POA]],".",Tabla1[[#This Row],[SRS]],".",Tabla1[[#This Row],[AREA]],".",Tabla1[[#This Row],[TIPO]]))</f>
        <v>#REF!</v>
      </c>
      <c r="C1027" s="343" t="e">
        <f>IF(Tabla1[[#This Row],[Código_Actividad]]="","",'Formulario PPGR1'!#REF!)</f>
        <v>#REF!</v>
      </c>
      <c r="D1027" s="343" t="e">
        <f>IF(Tabla1[[#This Row],[Código_Actividad]]="","",'Formulario PPGR1'!#REF!)</f>
        <v>#REF!</v>
      </c>
      <c r="E1027" s="343" t="e">
        <f>IF(Tabla1[[#This Row],[Código_Actividad]]="","",'Formulario PPGR1'!#REF!)</f>
        <v>#REF!</v>
      </c>
      <c r="F1027" s="343" t="e">
        <f>IF(Tabla1[[#This Row],[Código_Actividad]]="","",'Formulario PPGR1'!#REF!)</f>
        <v>#REF!</v>
      </c>
      <c r="G1027" s="344" t="s">
        <v>1570</v>
      </c>
      <c r="H1027" s="345" t="str">
        <f>IFERROR(VLOOKUP(Tabla1[[#This Row],[Código_Actividad]],'Formulario PPGR2'!$C$9:$D$1048576,2,FALSE),"")</f>
        <v>Capacitacion en el manual de almacen del SUGEMI al equipo regional.</v>
      </c>
      <c r="I1027" s="346">
        <f>IFERROR(VLOOKUP(Tabla1[[#This Row],[Código_Actividad]],Tabla2[[Código]:[Total de Acciones ]],15,FALSE),"")</f>
        <v>1</v>
      </c>
      <c r="J1027" s="347" t="s">
        <v>1894</v>
      </c>
      <c r="K1027" s="348" t="s">
        <v>1902</v>
      </c>
      <c r="L1027" s="349"/>
      <c r="M1027" s="348" t="s">
        <v>1893</v>
      </c>
      <c r="N1027" s="355">
        <v>0.16</v>
      </c>
      <c r="O1027" s="350">
        <v>250</v>
      </c>
      <c r="P1027" s="350">
        <f t="shared" si="21"/>
        <v>40</v>
      </c>
      <c r="Q1027" s="351" t="s">
        <v>2114</v>
      </c>
      <c r="R1027" s="347" t="s">
        <v>923</v>
      </c>
      <c r="S1027" s="56"/>
      <c r="T1027" s="56"/>
    </row>
    <row r="1028" spans="2:20" x14ac:dyDescent="0.25">
      <c r="B1028" s="343" t="str">
        <f>IF(Tabla1[[#This Row],[Código_Actividad]]="","",CONCATENATE(Tabla1[[#This Row],[POA]],".",Tabla1[[#This Row],[SRS]],".",Tabla1[[#This Row],[AREA]],".",Tabla1[[#This Row],[TIPO]]))</f>
        <v/>
      </c>
      <c r="C1028" s="343" t="str">
        <f>IF(Tabla1[[#This Row],[Código_Actividad]]="","",'Formulario PPGR1'!#REF!)</f>
        <v/>
      </c>
      <c r="D1028" s="343" t="str">
        <f>IF(Tabla1[[#This Row],[Código_Actividad]]="","",'Formulario PPGR1'!#REF!)</f>
        <v/>
      </c>
      <c r="E1028" s="343" t="str">
        <f>IF(Tabla1[[#This Row],[Código_Actividad]]="","",'Formulario PPGR1'!#REF!)</f>
        <v/>
      </c>
      <c r="F1028" s="343" t="str">
        <f>IF(Tabla1[[#This Row],[Código_Actividad]]="","",'Formulario PPGR1'!#REF!)</f>
        <v/>
      </c>
      <c r="G1028" s="344"/>
      <c r="H1028" s="345" t="str">
        <f>IFERROR(VLOOKUP(Tabla1[[#This Row],[Código_Actividad]],'Formulario PPGR2'!$C$9:$D$1048576,2,FALSE),"")</f>
        <v/>
      </c>
      <c r="I1028" s="346" t="str">
        <f>IFERROR(VLOOKUP(Tabla1[[#This Row],[Código_Actividad]],Tabla2[[Código]:[Total de Acciones ]],15,FALSE),"")</f>
        <v/>
      </c>
      <c r="J1028" s="347" t="s">
        <v>1910</v>
      </c>
      <c r="K1028" s="348" t="s">
        <v>1902</v>
      </c>
      <c r="L1028" s="349"/>
      <c r="M1028" s="348" t="s">
        <v>1906</v>
      </c>
      <c r="N1028" s="355">
        <v>0.16</v>
      </c>
      <c r="O1028" s="350">
        <v>648</v>
      </c>
      <c r="P1028" s="350">
        <f t="shared" si="21"/>
        <v>103.68</v>
      </c>
      <c r="Q1028" s="351" t="s">
        <v>2114</v>
      </c>
      <c r="R1028" s="347" t="s">
        <v>925</v>
      </c>
      <c r="S1028" s="56"/>
      <c r="T1028" s="56"/>
    </row>
    <row r="1029" spans="2:20" x14ac:dyDescent="0.25">
      <c r="B1029" s="343" t="str">
        <f>IF(Tabla1[[#This Row],[Código_Actividad]]="","",CONCATENATE(Tabla1[[#This Row],[POA]],".",Tabla1[[#This Row],[SRS]],".",Tabla1[[#This Row],[AREA]],".",Tabla1[[#This Row],[TIPO]]))</f>
        <v/>
      </c>
      <c r="C1029" s="343" t="str">
        <f>IF(Tabla1[[#This Row],[Código_Actividad]]="","",'Formulario PPGR1'!#REF!)</f>
        <v/>
      </c>
      <c r="D1029" s="343" t="str">
        <f>IF(Tabla1[[#This Row],[Código_Actividad]]="","",'Formulario PPGR1'!#REF!)</f>
        <v/>
      </c>
      <c r="E1029" s="343" t="str">
        <f>IF(Tabla1[[#This Row],[Código_Actividad]]="","",'Formulario PPGR1'!#REF!)</f>
        <v/>
      </c>
      <c r="F1029" s="343" t="str">
        <f>IF(Tabla1[[#This Row],[Código_Actividad]]="","",'Formulario PPGR1'!#REF!)</f>
        <v/>
      </c>
      <c r="G1029" s="344"/>
      <c r="H1029" s="345" t="str">
        <f>IFERROR(VLOOKUP(Tabla1[[#This Row],[Código_Actividad]],'Formulario PPGR2'!$C$9:$D$1048576,2,FALSE),"")</f>
        <v/>
      </c>
      <c r="I1029" s="346" t="str">
        <f>IFERROR(VLOOKUP(Tabla1[[#This Row],[Código_Actividad]],Tabla2[[Código]:[Total de Acciones ]],15,FALSE),"")</f>
        <v/>
      </c>
      <c r="J1029" s="347" t="s">
        <v>1916</v>
      </c>
      <c r="K1029" s="348" t="s">
        <v>1902</v>
      </c>
      <c r="L1029" s="349"/>
      <c r="M1029" s="348" t="s">
        <v>1917</v>
      </c>
      <c r="N1029" s="353">
        <v>0.1</v>
      </c>
      <c r="O1029" s="350">
        <v>84</v>
      </c>
      <c r="P1029" s="350">
        <f t="shared" si="21"/>
        <v>8.4</v>
      </c>
      <c r="Q1029" s="351" t="s">
        <v>2117</v>
      </c>
      <c r="R1029" s="347" t="s">
        <v>925</v>
      </c>
      <c r="S1029" s="56"/>
      <c r="T1029" s="56"/>
    </row>
    <row r="1030" spans="2:20" x14ac:dyDescent="0.25">
      <c r="B1030" s="343" t="str">
        <f>IF(Tabla1[[#This Row],[Código_Actividad]]="","",CONCATENATE(Tabla1[[#This Row],[POA]],".",Tabla1[[#This Row],[SRS]],".",Tabla1[[#This Row],[AREA]],".",Tabla1[[#This Row],[TIPO]]))</f>
        <v/>
      </c>
      <c r="C1030" s="343" t="str">
        <f>IF(Tabla1[[#This Row],[Código_Actividad]]="","",'Formulario PPGR1'!#REF!)</f>
        <v/>
      </c>
      <c r="D1030" s="343" t="str">
        <f>IF(Tabla1[[#This Row],[Código_Actividad]]="","",'Formulario PPGR1'!#REF!)</f>
        <v/>
      </c>
      <c r="E1030" s="343" t="str">
        <f>IF(Tabla1[[#This Row],[Código_Actividad]]="","",'Formulario PPGR1'!#REF!)</f>
        <v/>
      </c>
      <c r="F1030" s="343" t="str">
        <f>IF(Tabla1[[#This Row],[Código_Actividad]]="","",'Formulario PPGR1'!#REF!)</f>
        <v/>
      </c>
      <c r="G1030" s="344"/>
      <c r="H1030" s="345" t="str">
        <f>IFERROR(VLOOKUP(Tabla1[[#This Row],[Código_Actividad]],'Formulario PPGR2'!$C$9:$D$1048576,2,FALSE),"")</f>
        <v/>
      </c>
      <c r="I1030" s="346" t="str">
        <f>IFERROR(VLOOKUP(Tabla1[[#This Row],[Código_Actividad]],Tabla2[[Código]:[Total de Acciones ]],15,FALSE),"")</f>
        <v/>
      </c>
      <c r="J1030" s="347" t="s">
        <v>1913</v>
      </c>
      <c r="K1030" s="348" t="s">
        <v>1902</v>
      </c>
      <c r="L1030" s="349"/>
      <c r="M1030" s="348" t="s">
        <v>592</v>
      </c>
      <c r="N1030" s="344">
        <v>1</v>
      </c>
      <c r="O1030" s="350">
        <v>7500</v>
      </c>
      <c r="P1030" s="350">
        <f t="shared" ref="P1030:P1043" si="22">+N1030*O1030</f>
        <v>7500</v>
      </c>
      <c r="Q1030" s="351" t="s">
        <v>2115</v>
      </c>
      <c r="R1030" s="347" t="s">
        <v>925</v>
      </c>
      <c r="S1030" s="56"/>
      <c r="T1030" s="56"/>
    </row>
    <row r="1031" spans="2:20" x14ac:dyDescent="0.25">
      <c r="B1031" s="343" t="str">
        <f>IF(Tabla1[[#This Row],[Código_Actividad]]="","",CONCATENATE(Tabla1[[#This Row],[POA]],".",Tabla1[[#This Row],[SRS]],".",Tabla1[[#This Row],[AREA]],".",Tabla1[[#This Row],[TIPO]]))</f>
        <v/>
      </c>
      <c r="C1031" s="343" t="str">
        <f>IF(Tabla1[[#This Row],[Código_Actividad]]="","",'Formulario PPGR1'!#REF!)</f>
        <v/>
      </c>
      <c r="D1031" s="343" t="str">
        <f>IF(Tabla1[[#This Row],[Código_Actividad]]="","",'Formulario PPGR1'!#REF!)</f>
        <v/>
      </c>
      <c r="E1031" s="343" t="str">
        <f>IF(Tabla1[[#This Row],[Código_Actividad]]="","",'Formulario PPGR1'!#REF!)</f>
        <v/>
      </c>
      <c r="F1031" s="343" t="str">
        <f>IF(Tabla1[[#This Row],[Código_Actividad]]="","",'Formulario PPGR1'!#REF!)</f>
        <v/>
      </c>
      <c r="G1031" s="344"/>
      <c r="H1031" s="345" t="str">
        <f>IFERROR(VLOOKUP(Tabla1[[#This Row],[Código_Actividad]],'Formulario PPGR2'!$C$9:$D$1048576,2,FALSE),"")</f>
        <v/>
      </c>
      <c r="I1031" s="346" t="str">
        <f>IFERROR(VLOOKUP(Tabla1[[#This Row],[Código_Actividad]],Tabla2[[Código]:[Total de Acciones ]],15,FALSE),"")</f>
        <v/>
      </c>
      <c r="J1031" s="347"/>
      <c r="K1031" s="348" t="str">
        <f>IFERROR(VLOOKUP($J1031,LSIns!$B$5:$C$45,2,FALSE),"")</f>
        <v/>
      </c>
      <c r="L1031" s="349"/>
      <c r="M1031" s="348" t="str">
        <f>IFERROR(VLOOKUP($L1031,#REF!,2,FALSE),"")</f>
        <v/>
      </c>
      <c r="N1031" s="353"/>
      <c r="O1031" s="350"/>
      <c r="P1031" s="350">
        <f t="shared" si="22"/>
        <v>0</v>
      </c>
      <c r="Q1031" s="351"/>
      <c r="R1031" s="347"/>
      <c r="S1031" s="56"/>
      <c r="T1031" s="56"/>
    </row>
    <row r="1032" spans="2:20" x14ac:dyDescent="0.25">
      <c r="B1032" s="343" t="str">
        <f>IF(Tabla1[[#This Row],[Código_Actividad]]="","",CONCATENATE(Tabla1[[#This Row],[POA]],".",Tabla1[[#This Row],[SRS]],".",Tabla1[[#This Row],[AREA]],".",Tabla1[[#This Row],[TIPO]]))</f>
        <v/>
      </c>
      <c r="C1032" s="343" t="str">
        <f>IF(Tabla1[[#This Row],[Código_Actividad]]="","",'Formulario PPGR1'!#REF!)</f>
        <v/>
      </c>
      <c r="D1032" s="343" t="str">
        <f>IF(Tabla1[[#This Row],[Código_Actividad]]="","",'Formulario PPGR1'!#REF!)</f>
        <v/>
      </c>
      <c r="E1032" s="343" t="str">
        <f>IF(Tabla1[[#This Row],[Código_Actividad]]="","",'Formulario PPGR1'!#REF!)</f>
        <v/>
      </c>
      <c r="F1032" s="343" t="str">
        <f>IF(Tabla1[[#This Row],[Código_Actividad]]="","",'Formulario PPGR1'!#REF!)</f>
        <v/>
      </c>
      <c r="G1032" s="344"/>
      <c r="H1032" s="345" t="str">
        <f>IFERROR(VLOOKUP(Tabla1[[#This Row],[Código_Actividad]],'Formulario PPGR2'!$C$9:$D$1048576,2,FALSE),"")</f>
        <v/>
      </c>
      <c r="I1032" s="346" t="str">
        <f>IFERROR(VLOOKUP(Tabla1[[#This Row],[Código_Actividad]],Tabla2[[Código]:[Total de Acciones ]],15,FALSE),"")</f>
        <v/>
      </c>
      <c r="J1032" s="347"/>
      <c r="K1032" s="348" t="str">
        <f>IFERROR(VLOOKUP($J1032,LSIns!$B$5:$C$45,2,FALSE),"")</f>
        <v/>
      </c>
      <c r="L1032" s="349"/>
      <c r="M1032" s="348" t="str">
        <f>IFERROR(VLOOKUP($L1032,#REF!,2,FALSE),"")</f>
        <v/>
      </c>
      <c r="N1032" s="353"/>
      <c r="O1032" s="350"/>
      <c r="P1032" s="350">
        <f t="shared" si="22"/>
        <v>0</v>
      </c>
      <c r="Q1032" s="351"/>
      <c r="R1032" s="347"/>
      <c r="S1032" s="56"/>
      <c r="T1032" s="56"/>
    </row>
    <row r="1033" spans="2:20" x14ac:dyDescent="0.25">
      <c r="B1033" s="343" t="e">
        <f>IF(Tabla1[[#This Row],[Código_Actividad]]="","",CONCATENATE(Tabla1[[#This Row],[POA]],".",Tabla1[[#This Row],[SRS]],".",Tabla1[[#This Row],[AREA]],".",Tabla1[[#This Row],[TIPO]]))</f>
        <v>#REF!</v>
      </c>
      <c r="C1033" s="343" t="e">
        <f>IF(Tabla1[[#This Row],[Código_Actividad]]="","",'Formulario PPGR1'!#REF!)</f>
        <v>#REF!</v>
      </c>
      <c r="D1033" s="343" t="e">
        <f>IF(Tabla1[[#This Row],[Código_Actividad]]="","",'Formulario PPGR1'!#REF!)</f>
        <v>#REF!</v>
      </c>
      <c r="E1033" s="343" t="e">
        <f>IF(Tabla1[[#This Row],[Código_Actividad]]="","",'Formulario PPGR1'!#REF!)</f>
        <v>#REF!</v>
      </c>
      <c r="F1033" s="343" t="e">
        <f>IF(Tabla1[[#This Row],[Código_Actividad]]="","",'Formulario PPGR1'!#REF!)</f>
        <v>#REF!</v>
      </c>
      <c r="G1033" s="344" t="s">
        <v>1571</v>
      </c>
      <c r="H1033" s="345" t="str">
        <f>IFERROR(VLOOKUP(Tabla1[[#This Row],[Código_Actividad]],'Formulario PPGR2'!$C$9:$D$1048576,2,FALSE),"")</f>
        <v>Elaboracion del Boletin Regional trimestral IE del SUGEMI</v>
      </c>
      <c r="I1033" s="346">
        <f>IFERROR(VLOOKUP(Tabla1[[#This Row],[Código_Actividad]],Tabla2[[Código]:[Total de Acciones ]],15,FALSE),"")</f>
        <v>4</v>
      </c>
      <c r="J1033" s="347" t="s">
        <v>1894</v>
      </c>
      <c r="K1033" s="348" t="s">
        <v>1902</v>
      </c>
      <c r="L1033" s="349"/>
      <c r="M1033" s="348" t="s">
        <v>1893</v>
      </c>
      <c r="N1033" s="355">
        <v>0.04</v>
      </c>
      <c r="O1033" s="350">
        <v>250</v>
      </c>
      <c r="P1033" s="350">
        <f t="shared" si="22"/>
        <v>10</v>
      </c>
      <c r="Q1033" s="351" t="s">
        <v>2114</v>
      </c>
      <c r="R1033" s="347" t="s">
        <v>923</v>
      </c>
      <c r="S1033" s="56"/>
      <c r="T1033" s="56"/>
    </row>
    <row r="1034" spans="2:20" x14ac:dyDescent="0.25">
      <c r="B1034" s="343" t="str">
        <f>IF(Tabla1[[#This Row],[Código_Actividad]]="","",CONCATENATE(Tabla1[[#This Row],[POA]],".",Tabla1[[#This Row],[SRS]],".",Tabla1[[#This Row],[AREA]],".",Tabla1[[#This Row],[TIPO]]))</f>
        <v/>
      </c>
      <c r="C1034" s="343" t="str">
        <f>IF(Tabla1[[#This Row],[Código_Actividad]]="","",'Formulario PPGR1'!#REF!)</f>
        <v/>
      </c>
      <c r="D1034" s="343" t="str">
        <f>IF(Tabla1[[#This Row],[Código_Actividad]]="","",'Formulario PPGR1'!#REF!)</f>
        <v/>
      </c>
      <c r="E1034" s="343" t="str">
        <f>IF(Tabla1[[#This Row],[Código_Actividad]]="","",'Formulario PPGR1'!#REF!)</f>
        <v/>
      </c>
      <c r="F1034" s="343" t="str">
        <f>IF(Tabla1[[#This Row],[Código_Actividad]]="","",'Formulario PPGR1'!#REF!)</f>
        <v/>
      </c>
      <c r="G1034" s="344"/>
      <c r="H1034" s="345" t="str">
        <f>IFERROR(VLOOKUP(Tabla1[[#This Row],[Código_Actividad]],'Formulario PPGR2'!$C$9:$D$1048576,2,FALSE),"")</f>
        <v/>
      </c>
      <c r="I1034" s="346" t="str">
        <f>IFERROR(VLOOKUP(Tabla1[[#This Row],[Código_Actividad]],Tabla2[[Código]:[Total de Acciones ]],15,FALSE),"")</f>
        <v/>
      </c>
      <c r="J1034" s="347" t="s">
        <v>1910</v>
      </c>
      <c r="K1034" s="348" t="s">
        <v>1902</v>
      </c>
      <c r="L1034" s="349"/>
      <c r="M1034" s="348" t="s">
        <v>1906</v>
      </c>
      <c r="N1034" s="355">
        <v>0.04</v>
      </c>
      <c r="O1034" s="350">
        <v>648</v>
      </c>
      <c r="P1034" s="350">
        <f t="shared" si="22"/>
        <v>25.92</v>
      </c>
      <c r="Q1034" s="351" t="s">
        <v>2114</v>
      </c>
      <c r="R1034" s="347" t="s">
        <v>925</v>
      </c>
      <c r="S1034" s="56"/>
      <c r="T1034" s="56"/>
    </row>
    <row r="1035" spans="2:20" x14ac:dyDescent="0.25">
      <c r="B1035" s="343" t="str">
        <f>IF(Tabla1[[#This Row],[Código_Actividad]]="","",CONCATENATE(Tabla1[[#This Row],[POA]],".",Tabla1[[#This Row],[SRS]],".",Tabla1[[#This Row],[AREA]],".",Tabla1[[#This Row],[TIPO]]))</f>
        <v/>
      </c>
      <c r="C1035" s="343" t="str">
        <f>IF(Tabla1[[#This Row],[Código_Actividad]]="","",'Formulario PPGR1'!#REF!)</f>
        <v/>
      </c>
      <c r="D1035" s="343" t="str">
        <f>IF(Tabla1[[#This Row],[Código_Actividad]]="","",'Formulario PPGR1'!#REF!)</f>
        <v/>
      </c>
      <c r="E1035" s="343" t="str">
        <f>IF(Tabla1[[#This Row],[Código_Actividad]]="","",'Formulario PPGR1'!#REF!)</f>
        <v/>
      </c>
      <c r="F1035" s="343" t="str">
        <f>IF(Tabla1[[#This Row],[Código_Actividad]]="","",'Formulario PPGR1'!#REF!)</f>
        <v/>
      </c>
      <c r="G1035" s="344"/>
      <c r="H1035" s="345" t="str">
        <f>IFERROR(VLOOKUP(Tabla1[[#This Row],[Código_Actividad]],'Formulario PPGR2'!$C$9:$D$1048576,2,FALSE),"")</f>
        <v/>
      </c>
      <c r="I1035" s="346" t="str">
        <f>IFERROR(VLOOKUP(Tabla1[[#This Row],[Código_Actividad]],Tabla2[[Código]:[Total de Acciones ]],15,FALSE),"")</f>
        <v/>
      </c>
      <c r="J1035" s="347"/>
      <c r="K1035" s="348" t="str">
        <f>IFERROR(VLOOKUP($J1035,LSIns!$B$5:$C$45,2,FALSE),"")</f>
        <v/>
      </c>
      <c r="L1035" s="349"/>
      <c r="M1035" s="348" t="str">
        <f>IFERROR(VLOOKUP($L1035,#REF!,2,FALSE),"")</f>
        <v/>
      </c>
      <c r="N1035" s="353"/>
      <c r="O1035" s="350"/>
      <c r="P1035" s="350">
        <f t="shared" si="22"/>
        <v>0</v>
      </c>
      <c r="Q1035" s="351"/>
      <c r="R1035" s="347"/>
      <c r="S1035" s="56"/>
      <c r="T1035" s="56"/>
    </row>
    <row r="1036" spans="2:20" x14ac:dyDescent="0.25">
      <c r="B1036" s="343" t="str">
        <f>IF(Tabla1[[#This Row],[Código_Actividad]]="","",CONCATENATE(Tabla1[[#This Row],[POA]],".",Tabla1[[#This Row],[SRS]],".",Tabla1[[#This Row],[AREA]],".",Tabla1[[#This Row],[TIPO]]))</f>
        <v/>
      </c>
      <c r="C1036" s="343" t="str">
        <f>IF(Tabla1[[#This Row],[Código_Actividad]]="","",'Formulario PPGR1'!#REF!)</f>
        <v/>
      </c>
      <c r="D1036" s="343" t="str">
        <f>IF(Tabla1[[#This Row],[Código_Actividad]]="","",'Formulario PPGR1'!#REF!)</f>
        <v/>
      </c>
      <c r="E1036" s="343" t="str">
        <f>IF(Tabla1[[#This Row],[Código_Actividad]]="","",'Formulario PPGR1'!#REF!)</f>
        <v/>
      </c>
      <c r="F1036" s="343" t="str">
        <f>IF(Tabla1[[#This Row],[Código_Actividad]]="","",'Formulario PPGR1'!#REF!)</f>
        <v/>
      </c>
      <c r="G1036" s="344"/>
      <c r="H1036" s="345" t="str">
        <f>IFERROR(VLOOKUP(Tabla1[[#This Row],[Código_Actividad]],'Formulario PPGR2'!$C$9:$D$1048576,2,FALSE),"")</f>
        <v/>
      </c>
      <c r="I1036" s="346" t="str">
        <f>IFERROR(VLOOKUP(Tabla1[[#This Row],[Código_Actividad]],Tabla2[[Código]:[Total de Acciones ]],15,FALSE),"")</f>
        <v/>
      </c>
      <c r="J1036" s="347"/>
      <c r="K1036" s="348" t="str">
        <f>IFERROR(VLOOKUP($J1036,LSIns!$B$5:$C$45,2,FALSE),"")</f>
        <v/>
      </c>
      <c r="L1036" s="349"/>
      <c r="M1036" s="348" t="str">
        <f>IFERROR(VLOOKUP($L1036,#REF!,2,FALSE),"")</f>
        <v/>
      </c>
      <c r="N1036" s="353"/>
      <c r="O1036" s="350"/>
      <c r="P1036" s="350">
        <f t="shared" si="22"/>
        <v>0</v>
      </c>
      <c r="Q1036" s="351"/>
      <c r="R1036" s="347"/>
      <c r="S1036" s="56"/>
      <c r="T1036" s="56"/>
    </row>
    <row r="1037" spans="2:20" x14ac:dyDescent="0.25">
      <c r="B1037" s="343" t="e">
        <f>IF(Tabla1[[#This Row],[Código_Actividad]]="","",CONCATENATE(Tabla1[[#This Row],[POA]],".",Tabla1[[#This Row],[SRS]],".",Tabla1[[#This Row],[AREA]],".",Tabla1[[#This Row],[TIPO]]))</f>
        <v>#REF!</v>
      </c>
      <c r="C1037" s="343" t="e">
        <f>IF(Tabla1[[#This Row],[Código_Actividad]]="","",'Formulario PPGR1'!#REF!)</f>
        <v>#REF!</v>
      </c>
      <c r="D1037" s="343" t="e">
        <f>IF(Tabla1[[#This Row],[Código_Actividad]]="","",'Formulario PPGR1'!#REF!)</f>
        <v>#REF!</v>
      </c>
      <c r="E1037" s="343" t="e">
        <f>IF(Tabla1[[#This Row],[Código_Actividad]]="","",'Formulario PPGR1'!#REF!)</f>
        <v>#REF!</v>
      </c>
      <c r="F1037" s="343" t="e">
        <f>IF(Tabla1[[#This Row],[Código_Actividad]]="","",'Formulario PPGR1'!#REF!)</f>
        <v>#REF!</v>
      </c>
      <c r="G1037" s="344" t="s">
        <v>1572</v>
      </c>
      <c r="H1037" s="345" t="str">
        <f>IFERROR(VLOOKUP(Tabla1[[#This Row],[Código_Actividad]],'Formulario PPGR2'!$C$9:$D$1048576,2,FALSE),"")</f>
        <v xml:space="preserve">Reunion  equipo tecnico  de la URGM para el analisis de datos reflejados en el Boletin </v>
      </c>
      <c r="I1037" s="346">
        <f>IFERROR(VLOOKUP(Tabla1[[#This Row],[Código_Actividad]],Tabla2[[Código]:[Total de Acciones ]],15,FALSE),"")</f>
        <v>4</v>
      </c>
      <c r="J1037" s="347" t="s">
        <v>1894</v>
      </c>
      <c r="K1037" s="348" t="s">
        <v>1902</v>
      </c>
      <c r="L1037" s="349"/>
      <c r="M1037" s="348" t="s">
        <v>1893</v>
      </c>
      <c r="N1037" s="355">
        <v>0.16</v>
      </c>
      <c r="O1037" s="350">
        <v>250</v>
      </c>
      <c r="P1037" s="350">
        <f t="shared" si="22"/>
        <v>40</v>
      </c>
      <c r="Q1037" s="351" t="s">
        <v>2114</v>
      </c>
      <c r="R1037" s="347" t="s">
        <v>923</v>
      </c>
      <c r="S1037" s="56"/>
      <c r="T1037" s="56"/>
    </row>
    <row r="1038" spans="2:20" x14ac:dyDescent="0.25">
      <c r="B1038" s="343" t="str">
        <f>IF(Tabla1[[#This Row],[Código_Actividad]]="","",CONCATENATE(Tabla1[[#This Row],[POA]],".",Tabla1[[#This Row],[SRS]],".",Tabla1[[#This Row],[AREA]],".",Tabla1[[#This Row],[TIPO]]))</f>
        <v/>
      </c>
      <c r="C1038" s="343" t="str">
        <f>IF(Tabla1[[#This Row],[Código_Actividad]]="","",'Formulario PPGR1'!#REF!)</f>
        <v/>
      </c>
      <c r="D1038" s="343" t="str">
        <f>IF(Tabla1[[#This Row],[Código_Actividad]]="","",'Formulario PPGR1'!#REF!)</f>
        <v/>
      </c>
      <c r="E1038" s="343" t="str">
        <f>IF(Tabla1[[#This Row],[Código_Actividad]]="","",'Formulario PPGR1'!#REF!)</f>
        <v/>
      </c>
      <c r="F1038" s="343" t="str">
        <f>IF(Tabla1[[#This Row],[Código_Actividad]]="","",'Formulario PPGR1'!#REF!)</f>
        <v/>
      </c>
      <c r="G1038" s="344"/>
      <c r="H1038" s="345" t="str">
        <f>IFERROR(VLOOKUP(Tabla1[[#This Row],[Código_Actividad]],'Formulario PPGR2'!$C$9:$D$1048576,2,FALSE),"")</f>
        <v/>
      </c>
      <c r="I1038" s="346" t="str">
        <f>IFERROR(VLOOKUP(Tabla1[[#This Row],[Código_Actividad]],Tabla2[[Código]:[Total de Acciones ]],15,FALSE),"")</f>
        <v/>
      </c>
      <c r="J1038" s="347" t="s">
        <v>1910</v>
      </c>
      <c r="K1038" s="348" t="s">
        <v>1902</v>
      </c>
      <c r="L1038" s="349"/>
      <c r="M1038" s="348" t="s">
        <v>1906</v>
      </c>
      <c r="N1038" s="355">
        <v>0.16</v>
      </c>
      <c r="O1038" s="350">
        <v>648</v>
      </c>
      <c r="P1038" s="350">
        <f t="shared" si="22"/>
        <v>103.68</v>
      </c>
      <c r="Q1038" s="351" t="s">
        <v>2114</v>
      </c>
      <c r="R1038" s="347" t="s">
        <v>925</v>
      </c>
      <c r="S1038" s="56"/>
      <c r="T1038" s="56"/>
    </row>
    <row r="1039" spans="2:20" x14ac:dyDescent="0.25">
      <c r="B1039" s="343" t="str">
        <f>IF(Tabla1[[#This Row],[Código_Actividad]]="","",CONCATENATE(Tabla1[[#This Row],[POA]],".",Tabla1[[#This Row],[SRS]],".",Tabla1[[#This Row],[AREA]],".",Tabla1[[#This Row],[TIPO]]))</f>
        <v/>
      </c>
      <c r="C1039" s="343" t="str">
        <f>IF(Tabla1[[#This Row],[Código_Actividad]]="","",'Formulario PPGR1'!#REF!)</f>
        <v/>
      </c>
      <c r="D1039" s="343" t="str">
        <f>IF(Tabla1[[#This Row],[Código_Actividad]]="","",'Formulario PPGR1'!#REF!)</f>
        <v/>
      </c>
      <c r="E1039" s="343" t="str">
        <f>IF(Tabla1[[#This Row],[Código_Actividad]]="","",'Formulario PPGR1'!#REF!)</f>
        <v/>
      </c>
      <c r="F1039" s="343" t="str">
        <f>IF(Tabla1[[#This Row],[Código_Actividad]]="","",'Formulario PPGR1'!#REF!)</f>
        <v/>
      </c>
      <c r="G1039" s="344"/>
      <c r="H1039" s="345" t="str">
        <f>IFERROR(VLOOKUP(Tabla1[[#This Row],[Código_Actividad]],'Formulario PPGR2'!$C$9:$D$1048576,2,FALSE),"")</f>
        <v/>
      </c>
      <c r="I1039" s="346" t="str">
        <f>IFERROR(VLOOKUP(Tabla1[[#This Row],[Código_Actividad]],Tabla2[[Código]:[Total de Acciones ]],15,FALSE),"")</f>
        <v/>
      </c>
      <c r="J1039" s="347" t="s">
        <v>1916</v>
      </c>
      <c r="K1039" s="348" t="s">
        <v>1902</v>
      </c>
      <c r="L1039" s="349"/>
      <c r="M1039" s="348" t="s">
        <v>1917</v>
      </c>
      <c r="N1039" s="353">
        <v>0.4</v>
      </c>
      <c r="O1039" s="350">
        <v>84</v>
      </c>
      <c r="P1039" s="350">
        <f t="shared" si="22"/>
        <v>33.6</v>
      </c>
      <c r="Q1039" s="351" t="s">
        <v>2117</v>
      </c>
      <c r="R1039" s="347" t="s">
        <v>925</v>
      </c>
      <c r="S1039" s="56"/>
      <c r="T1039" s="56"/>
    </row>
    <row r="1040" spans="2:20" x14ac:dyDescent="0.25">
      <c r="B1040" s="343" t="str">
        <f>IF(Tabla1[[#This Row],[Código_Actividad]]="","",CONCATENATE(Tabla1[[#This Row],[POA]],".",Tabla1[[#This Row],[SRS]],".",Tabla1[[#This Row],[AREA]],".",Tabla1[[#This Row],[TIPO]]))</f>
        <v/>
      </c>
      <c r="C1040" s="343" t="str">
        <f>IF(Tabla1[[#This Row],[Código_Actividad]]="","",'Formulario PPGR1'!#REF!)</f>
        <v/>
      </c>
      <c r="D1040" s="343" t="str">
        <f>IF(Tabla1[[#This Row],[Código_Actividad]]="","",'Formulario PPGR1'!#REF!)</f>
        <v/>
      </c>
      <c r="E1040" s="343" t="str">
        <f>IF(Tabla1[[#This Row],[Código_Actividad]]="","",'Formulario PPGR1'!#REF!)</f>
        <v/>
      </c>
      <c r="F1040" s="343" t="str">
        <f>IF(Tabla1[[#This Row],[Código_Actividad]]="","",'Formulario PPGR1'!#REF!)</f>
        <v/>
      </c>
      <c r="G1040" s="344"/>
      <c r="H1040" s="345" t="str">
        <f>IFERROR(VLOOKUP(Tabla1[[#This Row],[Código_Actividad]],'Formulario PPGR2'!$C$9:$D$1048576,2,FALSE),"")</f>
        <v/>
      </c>
      <c r="I1040" s="346" t="str">
        <f>IFERROR(VLOOKUP(Tabla1[[#This Row],[Código_Actividad]],Tabla2[[Código]:[Total de Acciones ]],15,FALSE),"")</f>
        <v/>
      </c>
      <c r="J1040" s="347" t="s">
        <v>1913</v>
      </c>
      <c r="K1040" s="348" t="s">
        <v>1902</v>
      </c>
      <c r="L1040" s="349"/>
      <c r="M1040" s="348" t="s">
        <v>592</v>
      </c>
      <c r="N1040" s="344">
        <v>4</v>
      </c>
      <c r="O1040" s="350">
        <v>7500</v>
      </c>
      <c r="P1040" s="350">
        <f t="shared" si="22"/>
        <v>30000</v>
      </c>
      <c r="Q1040" s="351" t="s">
        <v>2115</v>
      </c>
      <c r="R1040" s="347" t="s">
        <v>925</v>
      </c>
      <c r="S1040" s="56"/>
      <c r="T1040" s="56"/>
    </row>
    <row r="1041" spans="2:20" x14ac:dyDescent="0.25">
      <c r="B1041" s="343" t="str">
        <f>IF(Tabla1[[#This Row],[Código_Actividad]]="","",CONCATENATE(Tabla1[[#This Row],[POA]],".",Tabla1[[#This Row],[SRS]],".",Tabla1[[#This Row],[AREA]],".",Tabla1[[#This Row],[TIPO]]))</f>
        <v/>
      </c>
      <c r="C1041" s="343" t="str">
        <f>IF(Tabla1[[#This Row],[Código_Actividad]]="","",'Formulario PPGR1'!#REF!)</f>
        <v/>
      </c>
      <c r="D1041" s="343" t="str">
        <f>IF(Tabla1[[#This Row],[Código_Actividad]]="","",'Formulario PPGR1'!#REF!)</f>
        <v/>
      </c>
      <c r="E1041" s="343" t="str">
        <f>IF(Tabla1[[#This Row],[Código_Actividad]]="","",'Formulario PPGR1'!#REF!)</f>
        <v/>
      </c>
      <c r="F1041" s="343" t="str">
        <f>IF(Tabla1[[#This Row],[Código_Actividad]]="","",'Formulario PPGR1'!#REF!)</f>
        <v/>
      </c>
      <c r="G1041" s="344"/>
      <c r="H1041" s="345" t="str">
        <f>IFERROR(VLOOKUP(Tabla1[[#This Row],[Código_Actividad]],'Formulario PPGR2'!$C$9:$D$1048576,2,FALSE),"")</f>
        <v/>
      </c>
      <c r="I1041" s="346" t="str">
        <f>IFERROR(VLOOKUP(Tabla1[[#This Row],[Código_Actividad]],Tabla2[[Código]:[Total de Acciones ]],15,FALSE),"")</f>
        <v/>
      </c>
      <c r="J1041" s="347"/>
      <c r="K1041" s="348" t="str">
        <f>IFERROR(VLOOKUP($J1041,LSIns!$B$5:$C$45,2,FALSE),"")</f>
        <v/>
      </c>
      <c r="L1041" s="349"/>
      <c r="M1041" s="348" t="str">
        <f>IFERROR(VLOOKUP($L1041,#REF!,2,FALSE),"")</f>
        <v/>
      </c>
      <c r="N1041" s="353"/>
      <c r="O1041" s="350"/>
      <c r="P1041" s="350">
        <f t="shared" si="22"/>
        <v>0</v>
      </c>
      <c r="Q1041" s="351"/>
      <c r="R1041" s="347"/>
      <c r="S1041" s="56"/>
      <c r="T1041" s="56"/>
    </row>
    <row r="1042" spans="2:20" x14ac:dyDescent="0.25">
      <c r="B1042" s="343" t="e">
        <f>IF(Tabla1[[#This Row],[Código_Actividad]]="","",CONCATENATE(Tabla1[[#This Row],[POA]],".",Tabla1[[#This Row],[SRS]],".",Tabla1[[#This Row],[AREA]],".",Tabla1[[#This Row],[TIPO]]))</f>
        <v>#REF!</v>
      </c>
      <c r="C1042" s="343" t="e">
        <f>IF(Tabla1[[#This Row],[Código_Actividad]]="","",'Formulario PPGR1'!#REF!)</f>
        <v>#REF!</v>
      </c>
      <c r="D1042" s="343" t="e">
        <f>IF(Tabla1[[#This Row],[Código_Actividad]]="","",'Formulario PPGR1'!#REF!)</f>
        <v>#REF!</v>
      </c>
      <c r="E1042" s="343" t="e">
        <f>IF(Tabla1[[#This Row],[Código_Actividad]]="","",'Formulario PPGR1'!#REF!)</f>
        <v>#REF!</v>
      </c>
      <c r="F1042" s="343" t="e">
        <f>IF(Tabla1[[#This Row],[Código_Actividad]]="","",'Formulario PPGR1'!#REF!)</f>
        <v>#REF!</v>
      </c>
      <c r="G1042" s="344" t="s">
        <v>1573</v>
      </c>
      <c r="H1042" s="345" t="str">
        <f>IFERROR(VLOOKUP(Tabla1[[#This Row],[Código_Actividad]],'Formulario PPGR2'!$C$9:$D$1048576,2,FALSE),"")</f>
        <v>Reporte mensual de lo recibido por PROMESE-CAL Vs lo solicitado y por compra administrativa de los CEAS y SRS</v>
      </c>
      <c r="I1042" s="346">
        <f>IFERROR(VLOOKUP(Tabla1[[#This Row],[Código_Actividad]],Tabla2[[Código]:[Total de Acciones ]],15,FALSE),"")</f>
        <v>3</v>
      </c>
      <c r="J1042" s="347" t="s">
        <v>1894</v>
      </c>
      <c r="K1042" s="348" t="s">
        <v>1902</v>
      </c>
      <c r="L1042" s="349"/>
      <c r="M1042" s="348" t="s">
        <v>1893</v>
      </c>
      <c r="N1042" s="355">
        <v>0.16</v>
      </c>
      <c r="O1042" s="350">
        <v>250</v>
      </c>
      <c r="P1042" s="350">
        <f t="shared" si="22"/>
        <v>40</v>
      </c>
      <c r="Q1042" s="351" t="s">
        <v>2114</v>
      </c>
      <c r="R1042" s="347" t="s">
        <v>923</v>
      </c>
      <c r="S1042" s="56"/>
      <c r="T1042" s="56"/>
    </row>
    <row r="1043" spans="2:20" x14ac:dyDescent="0.25">
      <c r="B1043" s="343" t="str">
        <f>IF(Tabla1[[#This Row],[Código_Actividad]]="","",CONCATENATE(Tabla1[[#This Row],[POA]],".",Tabla1[[#This Row],[SRS]],".",Tabla1[[#This Row],[AREA]],".",Tabla1[[#This Row],[TIPO]]))</f>
        <v/>
      </c>
      <c r="C1043" s="343" t="str">
        <f>IF(Tabla1[[#This Row],[Código_Actividad]]="","",'Formulario PPGR1'!#REF!)</f>
        <v/>
      </c>
      <c r="D1043" s="343" t="str">
        <f>IF(Tabla1[[#This Row],[Código_Actividad]]="","",'Formulario PPGR1'!#REF!)</f>
        <v/>
      </c>
      <c r="E1043" s="343" t="str">
        <f>IF(Tabla1[[#This Row],[Código_Actividad]]="","",'Formulario PPGR1'!#REF!)</f>
        <v/>
      </c>
      <c r="F1043" s="343" t="str">
        <f>IF(Tabla1[[#This Row],[Código_Actividad]]="","",'Formulario PPGR1'!#REF!)</f>
        <v/>
      </c>
      <c r="G1043" s="344"/>
      <c r="H1043" s="345" t="str">
        <f>IFERROR(VLOOKUP(Tabla1[[#This Row],[Código_Actividad]],'Formulario PPGR2'!$C$9:$D$1048576,2,FALSE),"")</f>
        <v/>
      </c>
      <c r="I1043" s="346" t="str">
        <f>IFERROR(VLOOKUP(Tabla1[[#This Row],[Código_Actividad]],Tabla2[[Código]:[Total de Acciones ]],15,FALSE),"")</f>
        <v/>
      </c>
      <c r="J1043" s="347" t="s">
        <v>1910</v>
      </c>
      <c r="K1043" s="348" t="s">
        <v>1902</v>
      </c>
      <c r="L1043" s="349"/>
      <c r="M1043" s="348" t="s">
        <v>1906</v>
      </c>
      <c r="N1043" s="355">
        <v>0.16</v>
      </c>
      <c r="O1043" s="350">
        <v>648</v>
      </c>
      <c r="P1043" s="350">
        <f t="shared" si="22"/>
        <v>103.68</v>
      </c>
      <c r="Q1043" s="351" t="s">
        <v>2114</v>
      </c>
      <c r="R1043" s="347" t="s">
        <v>925</v>
      </c>
      <c r="S1043" s="56"/>
      <c r="T1043" s="56"/>
    </row>
    <row r="1044" spans="2:20" x14ac:dyDescent="0.25">
      <c r="B1044" s="343" t="str">
        <f>IF(Tabla1[[#This Row],[Código_Actividad]]="","",CONCATENATE(Tabla1[[#This Row],[POA]],".",Tabla1[[#This Row],[SRS]],".",Tabla1[[#This Row],[AREA]],".",Tabla1[[#This Row],[TIPO]]))</f>
        <v/>
      </c>
      <c r="C1044" s="343" t="str">
        <f>IF(Tabla1[[#This Row],[Código_Actividad]]="","",'Formulario PPGR1'!#REF!)</f>
        <v/>
      </c>
      <c r="D1044" s="343" t="str">
        <f>IF(Tabla1[[#This Row],[Código_Actividad]]="","",'Formulario PPGR1'!#REF!)</f>
        <v/>
      </c>
      <c r="E1044" s="343" t="str">
        <f>IF(Tabla1[[#This Row],[Código_Actividad]]="","",'Formulario PPGR1'!#REF!)</f>
        <v/>
      </c>
      <c r="F1044" s="343" t="str">
        <f>IF(Tabla1[[#This Row],[Código_Actividad]]="","",'Formulario PPGR1'!#REF!)</f>
        <v/>
      </c>
      <c r="G1044" s="344"/>
      <c r="H1044" s="345" t="str">
        <f>IFERROR(VLOOKUP(Tabla1[[#This Row],[Código_Actividad]],'Formulario PPGR2'!$C$9:$D$1048576,2,FALSE),"")</f>
        <v/>
      </c>
      <c r="I1044" s="346" t="str">
        <f>IFERROR(VLOOKUP(Tabla1[[#This Row],[Código_Actividad]],Tabla2[[Código]:[Total de Acciones ]],15,FALSE),"")</f>
        <v/>
      </c>
      <c r="J1044" s="347"/>
      <c r="K1044" s="348" t="str">
        <f>IFERROR(VLOOKUP($J1044,LSIns!$B$5:$C$45,2,FALSE),"")</f>
        <v/>
      </c>
      <c r="L1044" s="349"/>
      <c r="M1044" s="348" t="str">
        <f>IFERROR(VLOOKUP($L1044,#REF!,2,FALSE),"")</f>
        <v/>
      </c>
      <c r="N1044" s="353"/>
      <c r="O1044" s="350"/>
      <c r="P1044" s="350">
        <f t="shared" ref="P1044:P1057" si="23">+N1044*O1044</f>
        <v>0</v>
      </c>
      <c r="Q1044" s="351"/>
      <c r="R1044" s="347"/>
      <c r="S1044" s="56"/>
      <c r="T1044" s="56"/>
    </row>
    <row r="1045" spans="2:20" x14ac:dyDescent="0.25">
      <c r="B1045" s="343" t="str">
        <f>IF(Tabla1[[#This Row],[Código_Actividad]]="","",CONCATENATE(Tabla1[[#This Row],[POA]],".",Tabla1[[#This Row],[SRS]],".",Tabla1[[#This Row],[AREA]],".",Tabla1[[#This Row],[TIPO]]))</f>
        <v/>
      </c>
      <c r="C1045" s="343" t="str">
        <f>IF(Tabla1[[#This Row],[Código_Actividad]]="","",'Formulario PPGR1'!#REF!)</f>
        <v/>
      </c>
      <c r="D1045" s="343" t="str">
        <f>IF(Tabla1[[#This Row],[Código_Actividad]]="","",'Formulario PPGR1'!#REF!)</f>
        <v/>
      </c>
      <c r="E1045" s="343" t="str">
        <f>IF(Tabla1[[#This Row],[Código_Actividad]]="","",'Formulario PPGR1'!#REF!)</f>
        <v/>
      </c>
      <c r="F1045" s="343" t="str">
        <f>IF(Tabla1[[#This Row],[Código_Actividad]]="","",'Formulario PPGR1'!#REF!)</f>
        <v/>
      </c>
      <c r="G1045" s="344"/>
      <c r="H1045" s="345" t="str">
        <f>IFERROR(VLOOKUP(Tabla1[[#This Row],[Código_Actividad]],'Formulario PPGR2'!$C$9:$D$1048576,2,FALSE),"")</f>
        <v/>
      </c>
      <c r="I1045" s="346" t="str">
        <f>IFERROR(VLOOKUP(Tabla1[[#This Row],[Código_Actividad]],Tabla2[[Código]:[Total de Acciones ]],15,FALSE),"")</f>
        <v/>
      </c>
      <c r="J1045" s="347"/>
      <c r="K1045" s="348" t="str">
        <f>IFERROR(VLOOKUP($J1045,LSIns!$B$5:$C$45,2,FALSE),"")</f>
        <v/>
      </c>
      <c r="L1045" s="349"/>
      <c r="M1045" s="348" t="str">
        <f>IFERROR(VLOOKUP($L1045,#REF!,2,FALSE),"")</f>
        <v/>
      </c>
      <c r="N1045" s="353"/>
      <c r="O1045" s="350"/>
      <c r="P1045" s="350">
        <f t="shared" si="23"/>
        <v>0</v>
      </c>
      <c r="Q1045" s="351"/>
      <c r="R1045" s="347"/>
      <c r="S1045" s="56"/>
      <c r="T1045" s="56"/>
    </row>
    <row r="1046" spans="2:20" ht="25.5" x14ac:dyDescent="0.25">
      <c r="B1046" s="343" t="e">
        <f>IF(Tabla1[[#This Row],[Código_Actividad]]="","",CONCATENATE(Tabla1[[#This Row],[POA]],".",Tabla1[[#This Row],[SRS]],".",Tabla1[[#This Row],[AREA]],".",Tabla1[[#This Row],[TIPO]]))</f>
        <v>#REF!</v>
      </c>
      <c r="C1046" s="343" t="e">
        <f>IF(Tabla1[[#This Row],[Código_Actividad]]="","",'Formulario PPGR1'!#REF!)</f>
        <v>#REF!</v>
      </c>
      <c r="D1046" s="343" t="e">
        <f>IF(Tabla1[[#This Row],[Código_Actividad]]="","",'Formulario PPGR1'!#REF!)</f>
        <v>#REF!</v>
      </c>
      <c r="E1046" s="343" t="e">
        <f>IF(Tabla1[[#This Row],[Código_Actividad]]="","",'Formulario PPGR1'!#REF!)</f>
        <v>#REF!</v>
      </c>
      <c r="F1046" s="343" t="e">
        <f>IF(Tabla1[[#This Row],[Código_Actividad]]="","",'Formulario PPGR1'!#REF!)</f>
        <v>#REF!</v>
      </c>
      <c r="G1046" s="344" t="s">
        <v>1574</v>
      </c>
      <c r="H1046" s="357" t="str">
        <f>IFERROR(VLOOKUP(Tabla1[[#This Row],[Código_Actividad]],'Formulario PPGR2'!$C$9:$D$1048576,2,FALSE),"")</f>
        <v>Capacitacion en el llenado de la tarjetas de control de existencia y SUGEMI 1 de programas para los Establecimientos con servicio de Atencion Integral</v>
      </c>
      <c r="I1046" s="346">
        <f>IFERROR(VLOOKUP(Tabla1[[#This Row],[Código_Actividad]],Tabla2[[Código]:[Total de Acciones ]],15,FALSE),"")</f>
        <v>1</v>
      </c>
      <c r="J1046" s="347" t="s">
        <v>1894</v>
      </c>
      <c r="K1046" s="348" t="s">
        <v>1902</v>
      </c>
      <c r="L1046" s="349"/>
      <c r="M1046" s="348" t="s">
        <v>1893</v>
      </c>
      <c r="N1046" s="355">
        <v>0.16</v>
      </c>
      <c r="O1046" s="350">
        <v>250</v>
      </c>
      <c r="P1046" s="350">
        <f t="shared" si="23"/>
        <v>40</v>
      </c>
      <c r="Q1046" s="351" t="s">
        <v>2114</v>
      </c>
      <c r="R1046" s="347" t="s">
        <v>923</v>
      </c>
      <c r="S1046" s="56"/>
      <c r="T1046" s="56"/>
    </row>
    <row r="1047" spans="2:20" x14ac:dyDescent="0.25">
      <c r="B1047" s="343" t="str">
        <f>IF(Tabla1[[#This Row],[Código_Actividad]]="","",CONCATENATE(Tabla1[[#This Row],[POA]],".",Tabla1[[#This Row],[SRS]],".",Tabla1[[#This Row],[AREA]],".",Tabla1[[#This Row],[TIPO]]))</f>
        <v/>
      </c>
      <c r="C1047" s="343" t="str">
        <f>IF(Tabla1[[#This Row],[Código_Actividad]]="","",'Formulario PPGR1'!#REF!)</f>
        <v/>
      </c>
      <c r="D1047" s="343" t="str">
        <f>IF(Tabla1[[#This Row],[Código_Actividad]]="","",'Formulario PPGR1'!#REF!)</f>
        <v/>
      </c>
      <c r="E1047" s="343" t="str">
        <f>IF(Tabla1[[#This Row],[Código_Actividad]]="","",'Formulario PPGR1'!#REF!)</f>
        <v/>
      </c>
      <c r="F1047" s="343" t="str">
        <f>IF(Tabla1[[#This Row],[Código_Actividad]]="","",'Formulario PPGR1'!#REF!)</f>
        <v/>
      </c>
      <c r="G1047" s="344"/>
      <c r="H1047" s="345" t="str">
        <f>IFERROR(VLOOKUP(Tabla1[[#This Row],[Código_Actividad]],'Formulario PPGR2'!$C$9:$D$1048576,2,FALSE),"")</f>
        <v/>
      </c>
      <c r="I1047" s="346" t="str">
        <f>IFERROR(VLOOKUP(Tabla1[[#This Row],[Código_Actividad]],Tabla2[[Código]:[Total de Acciones ]],15,FALSE),"")</f>
        <v/>
      </c>
      <c r="J1047" s="347" t="s">
        <v>1910</v>
      </c>
      <c r="K1047" s="348" t="s">
        <v>1902</v>
      </c>
      <c r="L1047" s="349"/>
      <c r="M1047" s="348" t="s">
        <v>1906</v>
      </c>
      <c r="N1047" s="355">
        <v>0.16</v>
      </c>
      <c r="O1047" s="350">
        <v>648</v>
      </c>
      <c r="P1047" s="350">
        <f t="shared" si="23"/>
        <v>103.68</v>
      </c>
      <c r="Q1047" s="351" t="s">
        <v>2114</v>
      </c>
      <c r="R1047" s="347" t="s">
        <v>925</v>
      </c>
      <c r="S1047" s="56"/>
      <c r="T1047" s="56"/>
    </row>
    <row r="1048" spans="2:20" x14ac:dyDescent="0.25">
      <c r="B1048" s="343" t="str">
        <f>IF(Tabla1[[#This Row],[Código_Actividad]]="","",CONCATENATE(Tabla1[[#This Row],[POA]],".",Tabla1[[#This Row],[SRS]],".",Tabla1[[#This Row],[AREA]],".",Tabla1[[#This Row],[TIPO]]))</f>
        <v/>
      </c>
      <c r="C1048" s="343" t="str">
        <f>IF(Tabla1[[#This Row],[Código_Actividad]]="","",'Formulario PPGR1'!#REF!)</f>
        <v/>
      </c>
      <c r="D1048" s="343" t="str">
        <f>IF(Tabla1[[#This Row],[Código_Actividad]]="","",'Formulario PPGR1'!#REF!)</f>
        <v/>
      </c>
      <c r="E1048" s="343" t="str">
        <f>IF(Tabla1[[#This Row],[Código_Actividad]]="","",'Formulario PPGR1'!#REF!)</f>
        <v/>
      </c>
      <c r="F1048" s="343" t="str">
        <f>IF(Tabla1[[#This Row],[Código_Actividad]]="","",'Formulario PPGR1'!#REF!)</f>
        <v/>
      </c>
      <c r="G1048" s="344"/>
      <c r="H1048" s="345" t="str">
        <f>IFERROR(VLOOKUP(Tabla1[[#This Row],[Código_Actividad]],'Formulario PPGR2'!$C$9:$D$1048576,2,FALSE),"")</f>
        <v/>
      </c>
      <c r="I1048" s="346" t="str">
        <f>IFERROR(VLOOKUP(Tabla1[[#This Row],[Código_Actividad]],Tabla2[[Código]:[Total de Acciones ]],15,FALSE),"")</f>
        <v/>
      </c>
      <c r="J1048" s="347" t="s">
        <v>1916</v>
      </c>
      <c r="K1048" s="348" t="s">
        <v>1902</v>
      </c>
      <c r="L1048" s="349"/>
      <c r="M1048" s="348" t="s">
        <v>1917</v>
      </c>
      <c r="N1048" s="353">
        <v>0.1</v>
      </c>
      <c r="O1048" s="350">
        <v>84</v>
      </c>
      <c r="P1048" s="350">
        <f t="shared" si="23"/>
        <v>8.4</v>
      </c>
      <c r="Q1048" s="351" t="s">
        <v>2117</v>
      </c>
      <c r="R1048" s="347" t="s">
        <v>925</v>
      </c>
      <c r="S1048" s="56"/>
      <c r="T1048" s="56"/>
    </row>
    <row r="1049" spans="2:20" x14ac:dyDescent="0.25">
      <c r="B1049" s="343" t="str">
        <f>IF(Tabla1[[#This Row],[Código_Actividad]]="","",CONCATENATE(Tabla1[[#This Row],[POA]],".",Tabla1[[#This Row],[SRS]],".",Tabla1[[#This Row],[AREA]],".",Tabla1[[#This Row],[TIPO]]))</f>
        <v/>
      </c>
      <c r="C1049" s="343" t="str">
        <f>IF(Tabla1[[#This Row],[Código_Actividad]]="","",'Formulario PPGR1'!#REF!)</f>
        <v/>
      </c>
      <c r="D1049" s="343" t="str">
        <f>IF(Tabla1[[#This Row],[Código_Actividad]]="","",'Formulario PPGR1'!#REF!)</f>
        <v/>
      </c>
      <c r="E1049" s="343" t="str">
        <f>IF(Tabla1[[#This Row],[Código_Actividad]]="","",'Formulario PPGR1'!#REF!)</f>
        <v/>
      </c>
      <c r="F1049" s="343" t="str">
        <f>IF(Tabla1[[#This Row],[Código_Actividad]]="","",'Formulario PPGR1'!#REF!)</f>
        <v/>
      </c>
      <c r="G1049" s="344"/>
      <c r="H1049" s="345" t="str">
        <f>IFERROR(VLOOKUP(Tabla1[[#This Row],[Código_Actividad]],'Formulario PPGR2'!$C$9:$D$1048576,2,FALSE),"")</f>
        <v/>
      </c>
      <c r="I1049" s="346" t="str">
        <f>IFERROR(VLOOKUP(Tabla1[[#This Row],[Código_Actividad]],Tabla2[[Código]:[Total de Acciones ]],15,FALSE),"")</f>
        <v/>
      </c>
      <c r="J1049" s="347" t="s">
        <v>1913</v>
      </c>
      <c r="K1049" s="348" t="s">
        <v>1902</v>
      </c>
      <c r="L1049" s="349"/>
      <c r="M1049" s="348" t="s">
        <v>592</v>
      </c>
      <c r="N1049" s="353">
        <v>1</v>
      </c>
      <c r="O1049" s="350">
        <v>7500</v>
      </c>
      <c r="P1049" s="350">
        <f t="shared" si="23"/>
        <v>7500</v>
      </c>
      <c r="Q1049" s="351" t="s">
        <v>2115</v>
      </c>
      <c r="R1049" s="347" t="s">
        <v>925</v>
      </c>
      <c r="S1049" s="56"/>
      <c r="T1049" s="56"/>
    </row>
    <row r="1050" spans="2:20" x14ac:dyDescent="0.25">
      <c r="B1050" s="343" t="str">
        <f>IF(Tabla1[[#This Row],[Código_Actividad]]="","",CONCATENATE(Tabla1[[#This Row],[POA]],".",Tabla1[[#This Row],[SRS]],".",Tabla1[[#This Row],[AREA]],".",Tabla1[[#This Row],[TIPO]]))</f>
        <v/>
      </c>
      <c r="C1050" s="343" t="str">
        <f>IF(Tabla1[[#This Row],[Código_Actividad]]="","",'Formulario PPGR1'!#REF!)</f>
        <v/>
      </c>
      <c r="D1050" s="343" t="str">
        <f>IF(Tabla1[[#This Row],[Código_Actividad]]="","",'Formulario PPGR1'!#REF!)</f>
        <v/>
      </c>
      <c r="E1050" s="343" t="str">
        <f>IF(Tabla1[[#This Row],[Código_Actividad]]="","",'Formulario PPGR1'!#REF!)</f>
        <v/>
      </c>
      <c r="F1050" s="343" t="str">
        <f>IF(Tabla1[[#This Row],[Código_Actividad]]="","",'Formulario PPGR1'!#REF!)</f>
        <v/>
      </c>
      <c r="G1050" s="344"/>
      <c r="H1050" s="345" t="str">
        <f>IFERROR(VLOOKUP(Tabla1[[#This Row],[Código_Actividad]],'Formulario PPGR2'!$C$9:$D$1048576,2,FALSE),"")</f>
        <v/>
      </c>
      <c r="I1050" s="346" t="str">
        <f>IFERROR(VLOOKUP(Tabla1[[#This Row],[Código_Actividad]],Tabla2[[Código]:[Total de Acciones ]],15,FALSE),"")</f>
        <v/>
      </c>
      <c r="J1050" s="347"/>
      <c r="K1050" s="348" t="str">
        <f>IFERROR(VLOOKUP($J1050,LSIns!$B$5:$C$45,2,FALSE),"")</f>
        <v/>
      </c>
      <c r="L1050" s="349"/>
      <c r="M1050" s="348" t="str">
        <f>IFERROR(VLOOKUP($L1050,#REF!,2,FALSE),"")</f>
        <v/>
      </c>
      <c r="N1050" s="353"/>
      <c r="O1050" s="350"/>
      <c r="P1050" s="350">
        <f t="shared" si="23"/>
        <v>0</v>
      </c>
      <c r="Q1050" s="351"/>
      <c r="R1050" s="347"/>
      <c r="S1050" s="56"/>
      <c r="T1050" s="56"/>
    </row>
    <row r="1051" spans="2:20" x14ac:dyDescent="0.25">
      <c r="B1051" s="343" t="e">
        <f>IF(Tabla1[[#This Row],[Código_Actividad]]="","",CONCATENATE(Tabla1[[#This Row],[POA]],".",Tabla1[[#This Row],[SRS]],".",Tabla1[[#This Row],[AREA]],".",Tabla1[[#This Row],[TIPO]]))</f>
        <v>#REF!</v>
      </c>
      <c r="C1051" s="343" t="e">
        <f>IF(Tabla1[[#This Row],[Código_Actividad]]="","",'Formulario PPGR1'!#REF!)</f>
        <v>#REF!</v>
      </c>
      <c r="D1051" s="343" t="e">
        <f>IF(Tabla1[[#This Row],[Código_Actividad]]="","",'Formulario PPGR1'!#REF!)</f>
        <v>#REF!</v>
      </c>
      <c r="E1051" s="343" t="e">
        <f>IF(Tabla1[[#This Row],[Código_Actividad]]="","",'Formulario PPGR1'!#REF!)</f>
        <v>#REF!</v>
      </c>
      <c r="F1051" s="343" t="e">
        <f>IF(Tabla1[[#This Row],[Código_Actividad]]="","",'Formulario PPGR1'!#REF!)</f>
        <v>#REF!</v>
      </c>
      <c r="G1051" s="344" t="s">
        <v>1575</v>
      </c>
      <c r="H1051" s="345" t="str">
        <f>IFERROR(VLOOKUP(Tabla1[[#This Row],[Código_Actividad]],'Formulario PPGR2'!$C$9:$D$1048576,2,FALSE),"")</f>
        <v>Seguimiento a la conformación de las Unidades de Atención Integral para Adolescentes</v>
      </c>
      <c r="I1051" s="346">
        <f>IFERROR(VLOOKUP(Tabla1[[#This Row],[Código_Actividad]],Tabla2[[Código]:[Total de Acciones ]],15,FALSE),"")</f>
        <v>1</v>
      </c>
      <c r="J1051" s="347" t="s">
        <v>1894</v>
      </c>
      <c r="K1051" s="348" t="s">
        <v>1902</v>
      </c>
      <c r="L1051" s="349"/>
      <c r="M1051" s="348" t="s">
        <v>1893</v>
      </c>
      <c r="N1051" s="355">
        <v>0.16</v>
      </c>
      <c r="O1051" s="350">
        <v>250</v>
      </c>
      <c r="P1051" s="350">
        <f t="shared" si="23"/>
        <v>40</v>
      </c>
      <c r="Q1051" s="351" t="s">
        <v>2114</v>
      </c>
      <c r="R1051" s="347" t="s">
        <v>923</v>
      </c>
      <c r="S1051" s="56"/>
      <c r="T1051" s="56"/>
    </row>
    <row r="1052" spans="2:20" x14ac:dyDescent="0.25">
      <c r="B1052" s="343" t="str">
        <f>IF(Tabla1[[#This Row],[Código_Actividad]]="","",CONCATENATE(Tabla1[[#This Row],[POA]],".",Tabla1[[#This Row],[SRS]],".",Tabla1[[#This Row],[AREA]],".",Tabla1[[#This Row],[TIPO]]))</f>
        <v/>
      </c>
      <c r="C1052" s="343" t="str">
        <f>IF(Tabla1[[#This Row],[Código_Actividad]]="","",'Formulario PPGR1'!#REF!)</f>
        <v/>
      </c>
      <c r="D1052" s="343" t="str">
        <f>IF(Tabla1[[#This Row],[Código_Actividad]]="","",'Formulario PPGR1'!#REF!)</f>
        <v/>
      </c>
      <c r="E1052" s="343" t="str">
        <f>IF(Tabla1[[#This Row],[Código_Actividad]]="","",'Formulario PPGR1'!#REF!)</f>
        <v/>
      </c>
      <c r="F1052" s="343" t="str">
        <f>IF(Tabla1[[#This Row],[Código_Actividad]]="","",'Formulario PPGR1'!#REF!)</f>
        <v/>
      </c>
      <c r="G1052" s="344"/>
      <c r="H1052" s="345" t="str">
        <f>IFERROR(VLOOKUP(Tabla1[[#This Row],[Código_Actividad]],'Formulario PPGR2'!$C$9:$D$1048576,2,FALSE),"")</f>
        <v/>
      </c>
      <c r="I1052" s="346" t="str">
        <f>IFERROR(VLOOKUP(Tabla1[[#This Row],[Código_Actividad]],Tabla2[[Código]:[Total de Acciones ]],15,FALSE),"")</f>
        <v/>
      </c>
      <c r="J1052" s="347" t="s">
        <v>1910</v>
      </c>
      <c r="K1052" s="348" t="s">
        <v>1902</v>
      </c>
      <c r="L1052" s="349"/>
      <c r="M1052" s="348" t="s">
        <v>1906</v>
      </c>
      <c r="N1052" s="355">
        <v>0.16</v>
      </c>
      <c r="O1052" s="350">
        <v>648</v>
      </c>
      <c r="P1052" s="350">
        <f t="shared" si="23"/>
        <v>103.68</v>
      </c>
      <c r="Q1052" s="351" t="s">
        <v>2114</v>
      </c>
      <c r="R1052" s="347" t="s">
        <v>925</v>
      </c>
      <c r="S1052" s="56"/>
      <c r="T1052" s="56"/>
    </row>
    <row r="1053" spans="2:20" x14ac:dyDescent="0.25">
      <c r="B1053" s="343" t="str">
        <f>IF(Tabla1[[#This Row],[Código_Actividad]]="","",CONCATENATE(Tabla1[[#This Row],[POA]],".",Tabla1[[#This Row],[SRS]],".",Tabla1[[#This Row],[AREA]],".",Tabla1[[#This Row],[TIPO]]))</f>
        <v/>
      </c>
      <c r="C1053" s="343" t="str">
        <f>IF(Tabla1[[#This Row],[Código_Actividad]]="","",'Formulario PPGR1'!#REF!)</f>
        <v/>
      </c>
      <c r="D1053" s="343" t="str">
        <f>IF(Tabla1[[#This Row],[Código_Actividad]]="","",'Formulario PPGR1'!#REF!)</f>
        <v/>
      </c>
      <c r="E1053" s="343" t="str">
        <f>IF(Tabla1[[#This Row],[Código_Actividad]]="","",'Formulario PPGR1'!#REF!)</f>
        <v/>
      </c>
      <c r="F1053" s="343" t="str">
        <f>IF(Tabla1[[#This Row],[Código_Actividad]]="","",'Formulario PPGR1'!#REF!)</f>
        <v/>
      </c>
      <c r="G1053" s="344"/>
      <c r="H1053" s="345" t="str">
        <f>IFERROR(VLOOKUP(Tabla1[[#This Row],[Código_Actividad]],'Formulario PPGR2'!$C$9:$D$1048576,2,FALSE),"")</f>
        <v/>
      </c>
      <c r="I1053" s="346" t="str">
        <f>IFERROR(VLOOKUP(Tabla1[[#This Row],[Código_Actividad]],Tabla2[[Código]:[Total de Acciones ]],15,FALSE),"")</f>
        <v/>
      </c>
      <c r="J1053" s="347"/>
      <c r="K1053" s="348" t="str">
        <f>IFERROR(VLOOKUP($J1053,LSIns!$B$5:$C$45,2,FALSE),"")</f>
        <v/>
      </c>
      <c r="L1053" s="349"/>
      <c r="M1053" s="348" t="str">
        <f>IFERROR(VLOOKUP($L1053,#REF!,2,FALSE),"")</f>
        <v/>
      </c>
      <c r="N1053" s="353"/>
      <c r="O1053" s="350"/>
      <c r="P1053" s="350">
        <f t="shared" si="23"/>
        <v>0</v>
      </c>
      <c r="Q1053" s="351"/>
      <c r="R1053" s="347"/>
      <c r="S1053" s="56"/>
      <c r="T1053" s="56"/>
    </row>
    <row r="1054" spans="2:20" x14ac:dyDescent="0.25">
      <c r="B1054" s="343" t="str">
        <f>IF(Tabla1[[#This Row],[Código_Actividad]]="","",CONCATENATE(Tabla1[[#This Row],[POA]],".",Tabla1[[#This Row],[SRS]],".",Tabla1[[#This Row],[AREA]],".",Tabla1[[#This Row],[TIPO]]))</f>
        <v/>
      </c>
      <c r="C1054" s="343" t="str">
        <f>IF(Tabla1[[#This Row],[Código_Actividad]]="","",'Formulario PPGR1'!#REF!)</f>
        <v/>
      </c>
      <c r="D1054" s="343" t="str">
        <f>IF(Tabla1[[#This Row],[Código_Actividad]]="","",'Formulario PPGR1'!#REF!)</f>
        <v/>
      </c>
      <c r="E1054" s="343" t="str">
        <f>IF(Tabla1[[#This Row],[Código_Actividad]]="","",'Formulario PPGR1'!#REF!)</f>
        <v/>
      </c>
      <c r="F1054" s="343" t="str">
        <f>IF(Tabla1[[#This Row],[Código_Actividad]]="","",'Formulario PPGR1'!#REF!)</f>
        <v/>
      </c>
      <c r="G1054" s="344"/>
      <c r="H1054" s="345" t="str">
        <f>IFERROR(VLOOKUP(Tabla1[[#This Row],[Código_Actividad]],'Formulario PPGR2'!$C$9:$D$1048576,2,FALSE),"")</f>
        <v/>
      </c>
      <c r="I1054" s="346" t="str">
        <f>IFERROR(VLOOKUP(Tabla1[[#This Row],[Código_Actividad]],Tabla2[[Código]:[Total de Acciones ]],15,FALSE),"")</f>
        <v/>
      </c>
      <c r="J1054" s="347"/>
      <c r="K1054" s="348" t="str">
        <f>IFERROR(VLOOKUP($J1054,LSIns!$B$5:$C$45,2,FALSE),"")</f>
        <v/>
      </c>
      <c r="L1054" s="349"/>
      <c r="M1054" s="348" t="str">
        <f>IFERROR(VLOOKUP($L1054,#REF!,2,FALSE),"")</f>
        <v/>
      </c>
      <c r="N1054" s="353"/>
      <c r="O1054" s="350"/>
      <c r="P1054" s="350">
        <f t="shared" si="23"/>
        <v>0</v>
      </c>
      <c r="Q1054" s="351"/>
      <c r="R1054" s="347"/>
      <c r="S1054" s="56"/>
      <c r="T1054" s="56"/>
    </row>
    <row r="1055" spans="2:20" x14ac:dyDescent="0.25">
      <c r="B1055" s="343" t="str">
        <f>IF(Tabla1[[#This Row],[Código_Actividad]]="","",CONCATENATE(Tabla1[[#This Row],[POA]],".",Tabla1[[#This Row],[SRS]],".",Tabla1[[#This Row],[AREA]],".",Tabla1[[#This Row],[TIPO]]))</f>
        <v/>
      </c>
      <c r="C1055" s="343" t="str">
        <f>IF(Tabla1[[#This Row],[Código_Actividad]]="","",'Formulario PPGR1'!#REF!)</f>
        <v/>
      </c>
      <c r="D1055" s="343" t="str">
        <f>IF(Tabla1[[#This Row],[Código_Actividad]]="","",'Formulario PPGR1'!#REF!)</f>
        <v/>
      </c>
      <c r="E1055" s="343" t="str">
        <f>IF(Tabla1[[#This Row],[Código_Actividad]]="","",'Formulario PPGR1'!#REF!)</f>
        <v/>
      </c>
      <c r="F1055" s="343" t="str">
        <f>IF(Tabla1[[#This Row],[Código_Actividad]]="","",'Formulario PPGR1'!#REF!)</f>
        <v/>
      </c>
      <c r="G1055" s="344"/>
      <c r="H1055" s="345" t="str">
        <f>IFERROR(VLOOKUP(Tabla1[[#This Row],[Código_Actividad]],'Formulario PPGR2'!$C$9:$D$1048576,2,FALSE),"")</f>
        <v/>
      </c>
      <c r="I1055" s="346" t="str">
        <f>IFERROR(VLOOKUP(Tabla1[[#This Row],[Código_Actividad]],Tabla2[[Código]:[Total de Acciones ]],15,FALSE),"")</f>
        <v/>
      </c>
      <c r="J1055" s="347"/>
      <c r="K1055" s="348" t="str">
        <f>IFERROR(VLOOKUP($J1055,LSIns!$B$5:$C$45,2,FALSE),"")</f>
        <v/>
      </c>
      <c r="L1055" s="349"/>
      <c r="M1055" s="348" t="str">
        <f>IFERROR(VLOOKUP($L1055,#REF!,2,FALSE),"")</f>
        <v/>
      </c>
      <c r="N1055" s="353"/>
      <c r="O1055" s="350"/>
      <c r="P1055" s="350">
        <f t="shared" si="23"/>
        <v>0</v>
      </c>
      <c r="Q1055" s="351"/>
      <c r="R1055" s="347"/>
      <c r="S1055" s="56"/>
      <c r="T1055" s="56"/>
    </row>
    <row r="1056" spans="2:20" ht="25.5" x14ac:dyDescent="0.25">
      <c r="B1056" s="343" t="e">
        <f>IF(Tabla1[[#This Row],[Código_Actividad]]="","",CONCATENATE(Tabla1[[#This Row],[POA]],".",Tabla1[[#This Row],[SRS]],".",Tabla1[[#This Row],[AREA]],".",Tabla1[[#This Row],[TIPO]]))</f>
        <v>#REF!</v>
      </c>
      <c r="C1056" s="343" t="e">
        <f>IF(Tabla1[[#This Row],[Código_Actividad]]="","",'Formulario PPGR1'!#REF!)</f>
        <v>#REF!</v>
      </c>
      <c r="D1056" s="343" t="e">
        <f>IF(Tabla1[[#This Row],[Código_Actividad]]="","",'Formulario PPGR1'!#REF!)</f>
        <v>#REF!</v>
      </c>
      <c r="E1056" s="343" t="e">
        <f>IF(Tabla1[[#This Row],[Código_Actividad]]="","",'Formulario PPGR1'!#REF!)</f>
        <v>#REF!</v>
      </c>
      <c r="F1056" s="343" t="e">
        <f>IF(Tabla1[[#This Row],[Código_Actividad]]="","",'Formulario PPGR1'!#REF!)</f>
        <v>#REF!</v>
      </c>
      <c r="G1056" s="344" t="s">
        <v>1576</v>
      </c>
      <c r="H1056" s="357" t="str">
        <f>IFERROR(VLOOKUP(Tabla1[[#This Row],[Código_Actividad]],'Formulario PPGR2'!$C$9:$D$1048576,2,FALSE),"")</f>
        <v xml:space="preserve">Implementación de los programas de educación permanente en manejo y uso de las Guías y protocolos de atención integral con énfasis en salud sexual y salud reproductiva </v>
      </c>
      <c r="I1056" s="346">
        <f>IFERROR(VLOOKUP(Tabla1[[#This Row],[Código_Actividad]],Tabla2[[Código]:[Total de Acciones ]],15,FALSE),"")</f>
        <v>2</v>
      </c>
      <c r="J1056" s="347" t="s">
        <v>1894</v>
      </c>
      <c r="K1056" s="348" t="s">
        <v>1902</v>
      </c>
      <c r="L1056" s="349"/>
      <c r="M1056" s="348" t="s">
        <v>1893</v>
      </c>
      <c r="N1056" s="355">
        <v>0.16</v>
      </c>
      <c r="O1056" s="350">
        <v>250</v>
      </c>
      <c r="P1056" s="350">
        <f t="shared" si="23"/>
        <v>40</v>
      </c>
      <c r="Q1056" s="351" t="s">
        <v>2114</v>
      </c>
      <c r="R1056" s="347" t="s">
        <v>923</v>
      </c>
      <c r="S1056" s="56"/>
      <c r="T1056" s="56"/>
    </row>
    <row r="1057" spans="2:20" x14ac:dyDescent="0.25">
      <c r="B1057" s="343" t="str">
        <f>IF(Tabla1[[#This Row],[Código_Actividad]]="","",CONCATENATE(Tabla1[[#This Row],[POA]],".",Tabla1[[#This Row],[SRS]],".",Tabla1[[#This Row],[AREA]],".",Tabla1[[#This Row],[TIPO]]))</f>
        <v/>
      </c>
      <c r="C1057" s="343" t="str">
        <f>IF(Tabla1[[#This Row],[Código_Actividad]]="","",'Formulario PPGR1'!#REF!)</f>
        <v/>
      </c>
      <c r="D1057" s="343" t="str">
        <f>IF(Tabla1[[#This Row],[Código_Actividad]]="","",'Formulario PPGR1'!#REF!)</f>
        <v/>
      </c>
      <c r="E1057" s="343" t="str">
        <f>IF(Tabla1[[#This Row],[Código_Actividad]]="","",'Formulario PPGR1'!#REF!)</f>
        <v/>
      </c>
      <c r="F1057" s="343" t="str">
        <f>IF(Tabla1[[#This Row],[Código_Actividad]]="","",'Formulario PPGR1'!#REF!)</f>
        <v/>
      </c>
      <c r="G1057" s="344"/>
      <c r="H1057" s="345" t="str">
        <f>IFERROR(VLOOKUP(Tabla1[[#This Row],[Código_Actividad]],'Formulario PPGR2'!$C$9:$D$1048576,2,FALSE),"")</f>
        <v/>
      </c>
      <c r="I1057" s="346" t="str">
        <f>IFERROR(VLOOKUP(Tabla1[[#This Row],[Código_Actividad]],Tabla2[[Código]:[Total de Acciones ]],15,FALSE),"")</f>
        <v/>
      </c>
      <c r="J1057" s="347" t="s">
        <v>1910</v>
      </c>
      <c r="K1057" s="348" t="s">
        <v>1902</v>
      </c>
      <c r="L1057" s="349"/>
      <c r="M1057" s="348" t="s">
        <v>1906</v>
      </c>
      <c r="N1057" s="355">
        <v>0.16</v>
      </c>
      <c r="O1057" s="350">
        <v>648</v>
      </c>
      <c r="P1057" s="350">
        <f t="shared" si="23"/>
        <v>103.68</v>
      </c>
      <c r="Q1057" s="351" t="s">
        <v>2114</v>
      </c>
      <c r="R1057" s="347" t="s">
        <v>925</v>
      </c>
      <c r="S1057" s="56"/>
      <c r="T1057" s="56"/>
    </row>
    <row r="1058" spans="2:20" x14ac:dyDescent="0.25">
      <c r="B1058" s="343" t="str">
        <f>IF(Tabla1[[#This Row],[Código_Actividad]]="","",CONCATENATE(Tabla1[[#This Row],[POA]],".",Tabla1[[#This Row],[SRS]],".",Tabla1[[#This Row],[AREA]],".",Tabla1[[#This Row],[TIPO]]))</f>
        <v/>
      </c>
      <c r="C1058" s="343" t="str">
        <f>IF(Tabla1[[#This Row],[Código_Actividad]]="","",'Formulario PPGR1'!#REF!)</f>
        <v/>
      </c>
      <c r="D1058" s="343" t="str">
        <f>IF(Tabla1[[#This Row],[Código_Actividad]]="","",'Formulario PPGR1'!#REF!)</f>
        <v/>
      </c>
      <c r="E1058" s="343" t="str">
        <f>IF(Tabla1[[#This Row],[Código_Actividad]]="","",'Formulario PPGR1'!#REF!)</f>
        <v/>
      </c>
      <c r="F1058" s="343" t="str">
        <f>IF(Tabla1[[#This Row],[Código_Actividad]]="","",'Formulario PPGR1'!#REF!)</f>
        <v/>
      </c>
      <c r="G1058" s="344"/>
      <c r="H1058" s="345" t="str">
        <f>IFERROR(VLOOKUP(Tabla1[[#This Row],[Código_Actividad]],'Formulario PPGR2'!$C$9:$D$1048576,2,FALSE),"")</f>
        <v/>
      </c>
      <c r="I1058" s="346" t="str">
        <f>IFERROR(VLOOKUP(Tabla1[[#This Row],[Código_Actividad]],Tabla2[[Código]:[Total de Acciones ]],15,FALSE),"")</f>
        <v/>
      </c>
      <c r="J1058" s="347" t="s">
        <v>1916</v>
      </c>
      <c r="K1058" s="348" t="s">
        <v>1902</v>
      </c>
      <c r="L1058" s="349"/>
      <c r="M1058" s="348" t="s">
        <v>1917</v>
      </c>
      <c r="N1058" s="353">
        <v>0.4</v>
      </c>
      <c r="O1058" s="350">
        <v>84</v>
      </c>
      <c r="P1058" s="350">
        <f t="shared" ref="P1058:P1071" si="24">+N1058*O1058</f>
        <v>33.6</v>
      </c>
      <c r="Q1058" s="351" t="s">
        <v>2117</v>
      </c>
      <c r="R1058" s="347" t="s">
        <v>925</v>
      </c>
      <c r="S1058" s="56"/>
      <c r="T1058" s="56"/>
    </row>
    <row r="1059" spans="2:20" x14ac:dyDescent="0.25">
      <c r="B1059" s="343" t="str">
        <f>IF(Tabla1[[#This Row],[Código_Actividad]]="","",CONCATENATE(Tabla1[[#This Row],[POA]],".",Tabla1[[#This Row],[SRS]],".",Tabla1[[#This Row],[AREA]],".",Tabla1[[#This Row],[TIPO]]))</f>
        <v/>
      </c>
      <c r="C1059" s="343" t="str">
        <f>IF(Tabla1[[#This Row],[Código_Actividad]]="","",'Formulario PPGR1'!#REF!)</f>
        <v/>
      </c>
      <c r="D1059" s="343" t="str">
        <f>IF(Tabla1[[#This Row],[Código_Actividad]]="","",'Formulario PPGR1'!#REF!)</f>
        <v/>
      </c>
      <c r="E1059" s="343" t="str">
        <f>IF(Tabla1[[#This Row],[Código_Actividad]]="","",'Formulario PPGR1'!#REF!)</f>
        <v/>
      </c>
      <c r="F1059" s="343" t="str">
        <f>IF(Tabla1[[#This Row],[Código_Actividad]]="","",'Formulario PPGR1'!#REF!)</f>
        <v/>
      </c>
      <c r="G1059" s="344"/>
      <c r="H1059" s="345" t="str">
        <f>IFERROR(VLOOKUP(Tabla1[[#This Row],[Código_Actividad]],'Formulario PPGR2'!$C$9:$D$1048576,2,FALSE),"")</f>
        <v/>
      </c>
      <c r="I1059" s="346" t="str">
        <f>IFERROR(VLOOKUP(Tabla1[[#This Row],[Código_Actividad]],Tabla2[[Código]:[Total de Acciones ]],15,FALSE),"")</f>
        <v/>
      </c>
      <c r="J1059" s="347" t="s">
        <v>1913</v>
      </c>
      <c r="K1059" s="348" t="s">
        <v>1902</v>
      </c>
      <c r="L1059" s="349"/>
      <c r="M1059" s="348" t="s">
        <v>592</v>
      </c>
      <c r="N1059" s="353">
        <v>4</v>
      </c>
      <c r="O1059" s="366">
        <v>7500</v>
      </c>
      <c r="P1059" s="350">
        <f t="shared" si="24"/>
        <v>30000</v>
      </c>
      <c r="Q1059" s="351" t="s">
        <v>2115</v>
      </c>
      <c r="R1059" s="347" t="s">
        <v>925</v>
      </c>
      <c r="S1059" s="56"/>
      <c r="T1059" s="56"/>
    </row>
    <row r="1060" spans="2:20" x14ac:dyDescent="0.25">
      <c r="B1060" s="343" t="str">
        <f>IF(Tabla1[[#This Row],[Código_Actividad]]="","",CONCATENATE(Tabla1[[#This Row],[POA]],".",Tabla1[[#This Row],[SRS]],".",Tabla1[[#This Row],[AREA]],".",Tabla1[[#This Row],[TIPO]]))</f>
        <v/>
      </c>
      <c r="C1060" s="343" t="str">
        <f>IF(Tabla1[[#This Row],[Código_Actividad]]="","",'Formulario PPGR1'!#REF!)</f>
        <v/>
      </c>
      <c r="D1060" s="343" t="str">
        <f>IF(Tabla1[[#This Row],[Código_Actividad]]="","",'Formulario PPGR1'!#REF!)</f>
        <v/>
      </c>
      <c r="E1060" s="343" t="str">
        <f>IF(Tabla1[[#This Row],[Código_Actividad]]="","",'Formulario PPGR1'!#REF!)</f>
        <v/>
      </c>
      <c r="F1060" s="343" t="str">
        <f>IF(Tabla1[[#This Row],[Código_Actividad]]="","",'Formulario PPGR1'!#REF!)</f>
        <v/>
      </c>
      <c r="G1060" s="344"/>
      <c r="H1060" s="345" t="str">
        <f>IFERROR(VLOOKUP(Tabla1[[#This Row],[Código_Actividad]],'Formulario PPGR2'!$C$9:$D$1048576,2,FALSE),"")</f>
        <v/>
      </c>
      <c r="I1060" s="346" t="str">
        <f>IFERROR(VLOOKUP(Tabla1[[#This Row],[Código_Actividad]],Tabla2[[Código]:[Total de Acciones ]],15,FALSE),"")</f>
        <v/>
      </c>
      <c r="J1060" s="347"/>
      <c r="K1060" s="348" t="str">
        <f>IFERROR(VLOOKUP($J1060,LSIns!$B$5:$C$45,2,FALSE),"")</f>
        <v/>
      </c>
      <c r="L1060" s="349"/>
      <c r="M1060" s="348" t="str">
        <f>IFERROR(VLOOKUP($L1060,#REF!,2,FALSE),"")</f>
        <v/>
      </c>
      <c r="N1060" s="353"/>
      <c r="O1060" s="350"/>
      <c r="P1060" s="350">
        <f t="shared" si="24"/>
        <v>0</v>
      </c>
      <c r="Q1060" s="351"/>
      <c r="R1060" s="347"/>
      <c r="S1060" s="56"/>
      <c r="T1060" s="56"/>
    </row>
    <row r="1061" spans="2:20" x14ac:dyDescent="0.25">
      <c r="B1061" s="343" t="e">
        <f>IF(Tabla1[[#This Row],[Código_Actividad]]="","",CONCATENATE(Tabla1[[#This Row],[POA]],".",Tabla1[[#This Row],[SRS]],".",Tabla1[[#This Row],[AREA]],".",Tabla1[[#This Row],[TIPO]]))</f>
        <v>#REF!</v>
      </c>
      <c r="C1061" s="343" t="e">
        <f>IF(Tabla1[[#This Row],[Código_Actividad]]="","",'Formulario PPGR1'!#REF!)</f>
        <v>#REF!</v>
      </c>
      <c r="D1061" s="343" t="e">
        <f>IF(Tabla1[[#This Row],[Código_Actividad]]="","",'Formulario PPGR1'!#REF!)</f>
        <v>#REF!</v>
      </c>
      <c r="E1061" s="343" t="e">
        <f>IF(Tabla1[[#This Row],[Código_Actividad]]="","",'Formulario PPGR1'!#REF!)</f>
        <v>#REF!</v>
      </c>
      <c r="F1061" s="343" t="e">
        <f>IF(Tabla1[[#This Row],[Código_Actividad]]="","",'Formulario PPGR1'!#REF!)</f>
        <v>#REF!</v>
      </c>
      <c r="G1061" s="344" t="s">
        <v>1577</v>
      </c>
      <c r="H1061" s="345" t="str">
        <f>IFERROR(VLOOKUP(Tabla1[[#This Row],[Código_Actividad]],'Formulario PPGR2'!$C$9:$D$1048576,2,FALSE),"")</f>
        <v>Seguimiento a la implementación de las Guías de atención integral con énfasis en salud sexual y reproductiva</v>
      </c>
      <c r="I1061" s="346">
        <f>IFERROR(VLOOKUP(Tabla1[[#This Row],[Código_Actividad]],Tabla2[[Código]:[Total de Acciones ]],15,FALSE),"")</f>
        <v>2</v>
      </c>
      <c r="J1061" s="347" t="s">
        <v>1894</v>
      </c>
      <c r="K1061" s="348" t="s">
        <v>1902</v>
      </c>
      <c r="L1061" s="349"/>
      <c r="M1061" s="348" t="s">
        <v>1893</v>
      </c>
      <c r="N1061" s="355">
        <v>0.16</v>
      </c>
      <c r="O1061" s="350">
        <v>250</v>
      </c>
      <c r="P1061" s="350">
        <f t="shared" si="24"/>
        <v>40</v>
      </c>
      <c r="Q1061" s="351" t="s">
        <v>2114</v>
      </c>
      <c r="R1061" s="347" t="s">
        <v>923</v>
      </c>
      <c r="S1061" s="56"/>
      <c r="T1061" s="56"/>
    </row>
    <row r="1062" spans="2:20" x14ac:dyDescent="0.25">
      <c r="B1062" s="343" t="str">
        <f>IF(Tabla1[[#This Row],[Código_Actividad]]="","",CONCATENATE(Tabla1[[#This Row],[POA]],".",Tabla1[[#This Row],[SRS]],".",Tabla1[[#This Row],[AREA]],".",Tabla1[[#This Row],[TIPO]]))</f>
        <v/>
      </c>
      <c r="C1062" s="343" t="str">
        <f>IF(Tabla1[[#This Row],[Código_Actividad]]="","",'Formulario PPGR1'!#REF!)</f>
        <v/>
      </c>
      <c r="D1062" s="343" t="str">
        <f>IF(Tabla1[[#This Row],[Código_Actividad]]="","",'Formulario PPGR1'!#REF!)</f>
        <v/>
      </c>
      <c r="E1062" s="343" t="str">
        <f>IF(Tabla1[[#This Row],[Código_Actividad]]="","",'Formulario PPGR1'!#REF!)</f>
        <v/>
      </c>
      <c r="F1062" s="343" t="str">
        <f>IF(Tabla1[[#This Row],[Código_Actividad]]="","",'Formulario PPGR1'!#REF!)</f>
        <v/>
      </c>
      <c r="G1062" s="344"/>
      <c r="H1062" s="345" t="str">
        <f>IFERROR(VLOOKUP(Tabla1[[#This Row],[Código_Actividad]],'Formulario PPGR2'!$C$9:$D$1048576,2,FALSE),"")</f>
        <v/>
      </c>
      <c r="I1062" s="346" t="str">
        <f>IFERROR(VLOOKUP(Tabla1[[#This Row],[Código_Actividad]],Tabla2[[Código]:[Total de Acciones ]],15,FALSE),"")</f>
        <v/>
      </c>
      <c r="J1062" s="347" t="s">
        <v>1910</v>
      </c>
      <c r="K1062" s="348" t="s">
        <v>1902</v>
      </c>
      <c r="L1062" s="349"/>
      <c r="M1062" s="348" t="s">
        <v>1906</v>
      </c>
      <c r="N1062" s="355">
        <v>0.16</v>
      </c>
      <c r="O1062" s="350">
        <v>648</v>
      </c>
      <c r="P1062" s="350">
        <f t="shared" si="24"/>
        <v>103.68</v>
      </c>
      <c r="Q1062" s="351" t="s">
        <v>2114</v>
      </c>
      <c r="R1062" s="347" t="s">
        <v>925</v>
      </c>
      <c r="S1062" s="56"/>
      <c r="T1062" s="56"/>
    </row>
    <row r="1063" spans="2:20" x14ac:dyDescent="0.25">
      <c r="B1063" s="343" t="str">
        <f>IF(Tabla1[[#This Row],[Código_Actividad]]="","",CONCATENATE(Tabla1[[#This Row],[POA]],".",Tabla1[[#This Row],[SRS]],".",Tabla1[[#This Row],[AREA]],".",Tabla1[[#This Row],[TIPO]]))</f>
        <v/>
      </c>
      <c r="C1063" s="343" t="str">
        <f>IF(Tabla1[[#This Row],[Código_Actividad]]="","",'Formulario PPGR1'!#REF!)</f>
        <v/>
      </c>
      <c r="D1063" s="343" t="str">
        <f>IF(Tabla1[[#This Row],[Código_Actividad]]="","",'Formulario PPGR1'!#REF!)</f>
        <v/>
      </c>
      <c r="E1063" s="343" t="str">
        <f>IF(Tabla1[[#This Row],[Código_Actividad]]="","",'Formulario PPGR1'!#REF!)</f>
        <v/>
      </c>
      <c r="F1063" s="343" t="str">
        <f>IF(Tabla1[[#This Row],[Código_Actividad]]="","",'Formulario PPGR1'!#REF!)</f>
        <v/>
      </c>
      <c r="G1063" s="344"/>
      <c r="H1063" s="345" t="str">
        <f>IFERROR(VLOOKUP(Tabla1[[#This Row],[Código_Actividad]],'Formulario PPGR2'!$C$9:$D$1048576,2,FALSE),"")</f>
        <v/>
      </c>
      <c r="I1063" s="346" t="str">
        <f>IFERROR(VLOOKUP(Tabla1[[#This Row],[Código_Actividad]],Tabla2[[Código]:[Total de Acciones ]],15,FALSE),"")</f>
        <v/>
      </c>
      <c r="J1063" s="347"/>
      <c r="K1063" s="348" t="str">
        <f>IFERROR(VLOOKUP($J1063,LSIns!$B$5:$C$45,2,FALSE),"")</f>
        <v/>
      </c>
      <c r="L1063" s="349"/>
      <c r="M1063" s="348" t="str">
        <f>IFERROR(VLOOKUP($L1063,#REF!,2,FALSE),"")</f>
        <v/>
      </c>
      <c r="N1063" s="353"/>
      <c r="O1063" s="350"/>
      <c r="P1063" s="350">
        <f t="shared" si="24"/>
        <v>0</v>
      </c>
      <c r="Q1063" s="351"/>
      <c r="R1063" s="347"/>
      <c r="S1063" s="56"/>
      <c r="T1063" s="56"/>
    </row>
    <row r="1064" spans="2:20" ht="25.5" x14ac:dyDescent="0.25">
      <c r="B1064" s="343" t="e">
        <f>IF(Tabla1[[#This Row],[Código_Actividad]]="","",CONCATENATE(Tabla1[[#This Row],[POA]],".",Tabla1[[#This Row],[SRS]],".",Tabla1[[#This Row],[AREA]],".",Tabla1[[#This Row],[TIPO]]))</f>
        <v>#REF!</v>
      </c>
      <c r="C1064" s="343" t="e">
        <f>IF(Tabla1[[#This Row],[Código_Actividad]]="","",'Formulario PPGR1'!#REF!)</f>
        <v>#REF!</v>
      </c>
      <c r="D1064" s="343" t="e">
        <f>IF(Tabla1[[#This Row],[Código_Actividad]]="","",'Formulario PPGR1'!#REF!)</f>
        <v>#REF!</v>
      </c>
      <c r="E1064" s="343" t="e">
        <f>IF(Tabla1[[#This Row],[Código_Actividad]]="","",'Formulario PPGR1'!#REF!)</f>
        <v>#REF!</v>
      </c>
      <c r="F1064" s="343" t="e">
        <f>IF(Tabla1[[#This Row],[Código_Actividad]]="","",'Formulario PPGR1'!#REF!)</f>
        <v>#REF!</v>
      </c>
      <c r="G1064" s="344" t="s">
        <v>1578</v>
      </c>
      <c r="H1064" s="357" t="str">
        <f>IFERROR(VLOOKUP(Tabla1[[#This Row],[Código_Actividad]],'Formulario PPGR2'!$C$9:$D$1048576,2,FALSE),"")</f>
        <v>Talleres de capacitación en Consejería de Salud sexual y salud reproductiva incluida la planificacion post evento obstetrico y de Atención integral a niños, niñas y adolescentes bajo enfoque basado en derechos humanos y enfoque de genero</v>
      </c>
      <c r="I1064" s="346">
        <f>IFERROR(VLOOKUP(Tabla1[[#This Row],[Código_Actividad]],Tabla2[[Código]:[Total de Acciones ]],15,FALSE),"")</f>
        <v>2</v>
      </c>
      <c r="J1064" s="347" t="s">
        <v>1894</v>
      </c>
      <c r="K1064" s="348" t="s">
        <v>1902</v>
      </c>
      <c r="L1064" s="349"/>
      <c r="M1064" s="348" t="s">
        <v>1893</v>
      </c>
      <c r="N1064" s="355">
        <v>0.16</v>
      </c>
      <c r="O1064" s="350">
        <v>250</v>
      </c>
      <c r="P1064" s="350">
        <f t="shared" si="24"/>
        <v>40</v>
      </c>
      <c r="Q1064" s="351" t="s">
        <v>2114</v>
      </c>
      <c r="R1064" s="347" t="s">
        <v>923</v>
      </c>
      <c r="S1064" s="56"/>
      <c r="T1064" s="56"/>
    </row>
    <row r="1065" spans="2:20" x14ac:dyDescent="0.25">
      <c r="B1065" s="343" t="str">
        <f>IF(Tabla1[[#This Row],[Código_Actividad]]="","",CONCATENATE(Tabla1[[#This Row],[POA]],".",Tabla1[[#This Row],[SRS]],".",Tabla1[[#This Row],[AREA]],".",Tabla1[[#This Row],[TIPO]]))</f>
        <v/>
      </c>
      <c r="C1065" s="343" t="str">
        <f>IF(Tabla1[[#This Row],[Código_Actividad]]="","",'Formulario PPGR1'!#REF!)</f>
        <v/>
      </c>
      <c r="D1065" s="343" t="str">
        <f>IF(Tabla1[[#This Row],[Código_Actividad]]="","",'Formulario PPGR1'!#REF!)</f>
        <v/>
      </c>
      <c r="E1065" s="343" t="str">
        <f>IF(Tabla1[[#This Row],[Código_Actividad]]="","",'Formulario PPGR1'!#REF!)</f>
        <v/>
      </c>
      <c r="F1065" s="343" t="str">
        <f>IF(Tabla1[[#This Row],[Código_Actividad]]="","",'Formulario PPGR1'!#REF!)</f>
        <v/>
      </c>
      <c r="G1065" s="344"/>
      <c r="H1065" s="345" t="str">
        <f>IFERROR(VLOOKUP(Tabla1[[#This Row],[Código_Actividad]],'Formulario PPGR2'!$C$9:$D$1048576,2,FALSE),"")</f>
        <v/>
      </c>
      <c r="I1065" s="346" t="str">
        <f>IFERROR(VLOOKUP(Tabla1[[#This Row],[Código_Actividad]],Tabla2[[Código]:[Total de Acciones ]],15,FALSE),"")</f>
        <v/>
      </c>
      <c r="J1065" s="347" t="s">
        <v>1910</v>
      </c>
      <c r="K1065" s="348" t="s">
        <v>1902</v>
      </c>
      <c r="L1065" s="349"/>
      <c r="M1065" s="348" t="s">
        <v>1906</v>
      </c>
      <c r="N1065" s="355">
        <v>0.16</v>
      </c>
      <c r="O1065" s="350">
        <v>648</v>
      </c>
      <c r="P1065" s="350">
        <f t="shared" si="24"/>
        <v>103.68</v>
      </c>
      <c r="Q1065" s="351" t="s">
        <v>2114</v>
      </c>
      <c r="R1065" s="347" t="s">
        <v>925</v>
      </c>
      <c r="S1065" s="56"/>
      <c r="T1065" s="56"/>
    </row>
    <row r="1066" spans="2:20" x14ac:dyDescent="0.25">
      <c r="B1066" s="343" t="str">
        <f>IF(Tabla1[[#This Row],[Código_Actividad]]="","",CONCATENATE(Tabla1[[#This Row],[POA]],".",Tabla1[[#This Row],[SRS]],".",Tabla1[[#This Row],[AREA]],".",Tabla1[[#This Row],[TIPO]]))</f>
        <v/>
      </c>
      <c r="C1066" s="343" t="str">
        <f>IF(Tabla1[[#This Row],[Código_Actividad]]="","",'Formulario PPGR1'!#REF!)</f>
        <v/>
      </c>
      <c r="D1066" s="343" t="str">
        <f>IF(Tabla1[[#This Row],[Código_Actividad]]="","",'Formulario PPGR1'!#REF!)</f>
        <v/>
      </c>
      <c r="E1066" s="343" t="str">
        <f>IF(Tabla1[[#This Row],[Código_Actividad]]="","",'Formulario PPGR1'!#REF!)</f>
        <v/>
      </c>
      <c r="F1066" s="343" t="str">
        <f>IF(Tabla1[[#This Row],[Código_Actividad]]="","",'Formulario PPGR1'!#REF!)</f>
        <v/>
      </c>
      <c r="G1066" s="344"/>
      <c r="H1066" s="345" t="str">
        <f>IFERROR(VLOOKUP(Tabla1[[#This Row],[Código_Actividad]],'Formulario PPGR2'!$C$9:$D$1048576,2,FALSE),"")</f>
        <v/>
      </c>
      <c r="I1066" s="346" t="str">
        <f>IFERROR(VLOOKUP(Tabla1[[#This Row],[Código_Actividad]],Tabla2[[Código]:[Total de Acciones ]],15,FALSE),"")</f>
        <v/>
      </c>
      <c r="J1066" s="347" t="s">
        <v>1916</v>
      </c>
      <c r="K1066" s="348" t="s">
        <v>1902</v>
      </c>
      <c r="L1066" s="349"/>
      <c r="M1066" s="348" t="s">
        <v>1917</v>
      </c>
      <c r="N1066" s="353">
        <v>0.4</v>
      </c>
      <c r="O1066" s="350">
        <v>84</v>
      </c>
      <c r="P1066" s="350">
        <f t="shared" si="24"/>
        <v>33.6</v>
      </c>
      <c r="Q1066" s="351" t="s">
        <v>2117</v>
      </c>
      <c r="R1066" s="347" t="s">
        <v>925</v>
      </c>
      <c r="S1066" s="56"/>
      <c r="T1066" s="56"/>
    </row>
    <row r="1067" spans="2:20" x14ac:dyDescent="0.25">
      <c r="B1067" s="343" t="str">
        <f>IF(Tabla1[[#This Row],[Código_Actividad]]="","",CONCATENATE(Tabla1[[#This Row],[POA]],".",Tabla1[[#This Row],[SRS]],".",Tabla1[[#This Row],[AREA]],".",Tabla1[[#This Row],[TIPO]]))</f>
        <v/>
      </c>
      <c r="C1067" s="343" t="str">
        <f>IF(Tabla1[[#This Row],[Código_Actividad]]="","",'Formulario PPGR1'!#REF!)</f>
        <v/>
      </c>
      <c r="D1067" s="343" t="str">
        <f>IF(Tabla1[[#This Row],[Código_Actividad]]="","",'Formulario PPGR1'!#REF!)</f>
        <v/>
      </c>
      <c r="E1067" s="343" t="str">
        <f>IF(Tabla1[[#This Row],[Código_Actividad]]="","",'Formulario PPGR1'!#REF!)</f>
        <v/>
      </c>
      <c r="F1067" s="343" t="str">
        <f>IF(Tabla1[[#This Row],[Código_Actividad]]="","",'Formulario PPGR1'!#REF!)</f>
        <v/>
      </c>
      <c r="G1067" s="344"/>
      <c r="H1067" s="345" t="str">
        <f>IFERROR(VLOOKUP(Tabla1[[#This Row],[Código_Actividad]],'Formulario PPGR2'!$C$9:$D$1048576,2,FALSE),"")</f>
        <v/>
      </c>
      <c r="I1067" s="346" t="str">
        <f>IFERROR(VLOOKUP(Tabla1[[#This Row],[Código_Actividad]],Tabla2[[Código]:[Total de Acciones ]],15,FALSE),"")</f>
        <v/>
      </c>
      <c r="J1067" s="347" t="s">
        <v>1913</v>
      </c>
      <c r="K1067" s="348" t="s">
        <v>1902</v>
      </c>
      <c r="L1067" s="349"/>
      <c r="M1067" s="348" t="s">
        <v>592</v>
      </c>
      <c r="N1067" s="344">
        <v>4</v>
      </c>
      <c r="O1067" s="350">
        <v>7500</v>
      </c>
      <c r="P1067" s="350">
        <f t="shared" si="24"/>
        <v>30000</v>
      </c>
      <c r="Q1067" s="351" t="s">
        <v>2115</v>
      </c>
      <c r="R1067" s="347" t="s">
        <v>925</v>
      </c>
      <c r="S1067" s="56"/>
      <c r="T1067" s="56"/>
    </row>
    <row r="1068" spans="2:20" x14ac:dyDescent="0.25">
      <c r="B1068" s="343" t="str">
        <f>IF(Tabla1[[#This Row],[Código_Actividad]]="","",CONCATENATE(Tabla1[[#This Row],[POA]],".",Tabla1[[#This Row],[SRS]],".",Tabla1[[#This Row],[AREA]],".",Tabla1[[#This Row],[TIPO]]))</f>
        <v/>
      </c>
      <c r="C1068" s="343" t="str">
        <f>IF(Tabla1[[#This Row],[Código_Actividad]]="","",'Formulario PPGR1'!#REF!)</f>
        <v/>
      </c>
      <c r="D1068" s="343" t="str">
        <f>IF(Tabla1[[#This Row],[Código_Actividad]]="","",'Formulario PPGR1'!#REF!)</f>
        <v/>
      </c>
      <c r="E1068" s="343" t="str">
        <f>IF(Tabla1[[#This Row],[Código_Actividad]]="","",'Formulario PPGR1'!#REF!)</f>
        <v/>
      </c>
      <c r="F1068" s="343" t="str">
        <f>IF(Tabla1[[#This Row],[Código_Actividad]]="","",'Formulario PPGR1'!#REF!)</f>
        <v/>
      </c>
      <c r="G1068" s="344"/>
      <c r="H1068" s="345" t="str">
        <f>IFERROR(VLOOKUP(Tabla1[[#This Row],[Código_Actividad]],'Formulario PPGR2'!$C$9:$D$1048576,2,FALSE),"")</f>
        <v/>
      </c>
      <c r="I1068" s="346" t="str">
        <f>IFERROR(VLOOKUP(Tabla1[[#This Row],[Código_Actividad]],Tabla2[[Código]:[Total de Acciones ]],15,FALSE),"")</f>
        <v/>
      </c>
      <c r="J1068" s="347"/>
      <c r="K1068" s="348" t="str">
        <f>IFERROR(VLOOKUP($J1068,LSIns!$B$5:$C$45,2,FALSE),"")</f>
        <v/>
      </c>
      <c r="L1068" s="349"/>
      <c r="M1068" s="348" t="str">
        <f>IFERROR(VLOOKUP($L1068,#REF!,2,FALSE),"")</f>
        <v/>
      </c>
      <c r="N1068" s="353"/>
      <c r="O1068" s="350"/>
      <c r="P1068" s="350">
        <f t="shared" si="24"/>
        <v>0</v>
      </c>
      <c r="Q1068" s="351"/>
      <c r="R1068" s="347"/>
      <c r="S1068" s="56"/>
      <c r="T1068" s="56"/>
    </row>
    <row r="1069" spans="2:20" x14ac:dyDescent="0.25">
      <c r="B1069" s="343" t="str">
        <f>IF(Tabla1[[#This Row],[Código_Actividad]]="","",CONCATENATE(Tabla1[[#This Row],[POA]],".",Tabla1[[#This Row],[SRS]],".",Tabla1[[#This Row],[AREA]],".",Tabla1[[#This Row],[TIPO]]))</f>
        <v/>
      </c>
      <c r="C1069" s="343" t="str">
        <f>IF(Tabla1[[#This Row],[Código_Actividad]]="","",'Formulario PPGR1'!#REF!)</f>
        <v/>
      </c>
      <c r="D1069" s="343" t="str">
        <f>IF(Tabla1[[#This Row],[Código_Actividad]]="","",'Formulario PPGR1'!#REF!)</f>
        <v/>
      </c>
      <c r="E1069" s="343" t="str">
        <f>IF(Tabla1[[#This Row],[Código_Actividad]]="","",'Formulario PPGR1'!#REF!)</f>
        <v/>
      </c>
      <c r="F1069" s="343" t="str">
        <f>IF(Tabla1[[#This Row],[Código_Actividad]]="","",'Formulario PPGR1'!#REF!)</f>
        <v/>
      </c>
      <c r="G1069" s="344"/>
      <c r="H1069" s="345" t="str">
        <f>IFERROR(VLOOKUP(Tabla1[[#This Row],[Código_Actividad]],'Formulario PPGR2'!$C$9:$D$1048576,2,FALSE),"")</f>
        <v/>
      </c>
      <c r="I1069" s="346" t="str">
        <f>IFERROR(VLOOKUP(Tabla1[[#This Row],[Código_Actividad]],Tabla2[[Código]:[Total de Acciones ]],15,FALSE),"")</f>
        <v/>
      </c>
      <c r="J1069" s="347"/>
      <c r="K1069" s="348" t="str">
        <f>IFERROR(VLOOKUP($J1069,LSIns!$B$5:$C$45,2,FALSE),"")</f>
        <v/>
      </c>
      <c r="L1069" s="349"/>
      <c r="M1069" s="348" t="str">
        <f>IFERROR(VLOOKUP($L1069,#REF!,2,FALSE),"")</f>
        <v/>
      </c>
      <c r="N1069" s="353"/>
      <c r="O1069" s="350"/>
      <c r="P1069" s="350">
        <f t="shared" si="24"/>
        <v>0</v>
      </c>
      <c r="Q1069" s="351"/>
      <c r="R1069" s="347"/>
      <c r="S1069" s="56"/>
      <c r="T1069" s="56"/>
    </row>
    <row r="1070" spans="2:20" x14ac:dyDescent="0.25">
      <c r="B1070" s="343" t="e">
        <f>IF(Tabla1[[#This Row],[Código_Actividad]]="","",CONCATENATE(Tabla1[[#This Row],[POA]],".",Tabla1[[#This Row],[SRS]],".",Tabla1[[#This Row],[AREA]],".",Tabla1[[#This Row],[TIPO]]))</f>
        <v>#REF!</v>
      </c>
      <c r="C1070" s="343" t="e">
        <f>IF(Tabla1[[#This Row],[Código_Actividad]]="","",'Formulario PPGR1'!#REF!)</f>
        <v>#REF!</v>
      </c>
      <c r="D1070" s="343" t="e">
        <f>IF(Tabla1[[#This Row],[Código_Actividad]]="","",'Formulario PPGR1'!#REF!)</f>
        <v>#REF!</v>
      </c>
      <c r="E1070" s="343" t="e">
        <f>IF(Tabla1[[#This Row],[Código_Actividad]]="","",'Formulario PPGR1'!#REF!)</f>
        <v>#REF!</v>
      </c>
      <c r="F1070" s="343" t="e">
        <f>IF(Tabla1[[#This Row],[Código_Actividad]]="","",'Formulario PPGR1'!#REF!)</f>
        <v>#REF!</v>
      </c>
      <c r="G1070" s="344" t="s">
        <v>1579</v>
      </c>
      <c r="H1070" s="345" t="str">
        <f>IFERROR(VLOOKUP(Tabla1[[#This Row],[Código_Actividad]],'Formulario PPGR2'!$C$9:$D$1048576,2,FALSE),"")</f>
        <v>Seguimiento al transporte oportuno de insumos anticonceptivos desde almacenes  regionales a hospitales y CPN</v>
      </c>
      <c r="I1070" s="346">
        <f>IFERROR(VLOOKUP(Tabla1[[#This Row],[Código_Actividad]],Tabla2[[Código]:[Total de Acciones ]],15,FALSE),"")</f>
        <v>4</v>
      </c>
      <c r="J1070" s="347" t="s">
        <v>1894</v>
      </c>
      <c r="K1070" s="348" t="s">
        <v>1902</v>
      </c>
      <c r="L1070" s="349"/>
      <c r="M1070" s="348" t="s">
        <v>1893</v>
      </c>
      <c r="N1070" s="355">
        <v>0.16</v>
      </c>
      <c r="O1070" s="350">
        <v>250</v>
      </c>
      <c r="P1070" s="350">
        <f t="shared" si="24"/>
        <v>40</v>
      </c>
      <c r="Q1070" s="351" t="s">
        <v>2114</v>
      </c>
      <c r="R1070" s="347" t="s">
        <v>923</v>
      </c>
      <c r="S1070" s="56"/>
      <c r="T1070" s="56"/>
    </row>
    <row r="1071" spans="2:20" x14ac:dyDescent="0.25">
      <c r="B1071" s="343" t="str">
        <f>IF(Tabla1[[#This Row],[Código_Actividad]]="","",CONCATENATE(Tabla1[[#This Row],[POA]],".",Tabla1[[#This Row],[SRS]],".",Tabla1[[#This Row],[AREA]],".",Tabla1[[#This Row],[TIPO]]))</f>
        <v/>
      </c>
      <c r="C1071" s="343" t="str">
        <f>IF(Tabla1[[#This Row],[Código_Actividad]]="","",'Formulario PPGR1'!#REF!)</f>
        <v/>
      </c>
      <c r="D1071" s="343" t="str">
        <f>IF(Tabla1[[#This Row],[Código_Actividad]]="","",'Formulario PPGR1'!#REF!)</f>
        <v/>
      </c>
      <c r="E1071" s="343" t="str">
        <f>IF(Tabla1[[#This Row],[Código_Actividad]]="","",'Formulario PPGR1'!#REF!)</f>
        <v/>
      </c>
      <c r="F1071" s="343" t="str">
        <f>IF(Tabla1[[#This Row],[Código_Actividad]]="","",'Formulario PPGR1'!#REF!)</f>
        <v/>
      </c>
      <c r="G1071" s="344"/>
      <c r="H1071" s="345" t="str">
        <f>IFERROR(VLOOKUP(Tabla1[[#This Row],[Código_Actividad]],'Formulario PPGR2'!$C$9:$D$1048576,2,FALSE),"")</f>
        <v/>
      </c>
      <c r="I1071" s="346" t="str">
        <f>IFERROR(VLOOKUP(Tabla1[[#This Row],[Código_Actividad]],Tabla2[[Código]:[Total de Acciones ]],15,FALSE),"")</f>
        <v/>
      </c>
      <c r="J1071" s="347" t="s">
        <v>1910</v>
      </c>
      <c r="K1071" s="348" t="s">
        <v>1902</v>
      </c>
      <c r="L1071" s="349"/>
      <c r="M1071" s="348" t="s">
        <v>1906</v>
      </c>
      <c r="N1071" s="355">
        <v>0.16</v>
      </c>
      <c r="O1071" s="350">
        <v>648</v>
      </c>
      <c r="P1071" s="350">
        <f t="shared" si="24"/>
        <v>103.68</v>
      </c>
      <c r="Q1071" s="351" t="s">
        <v>2114</v>
      </c>
      <c r="R1071" s="347" t="s">
        <v>925</v>
      </c>
      <c r="S1071" s="56"/>
      <c r="T1071" s="56"/>
    </row>
    <row r="1072" spans="2:20" x14ac:dyDescent="0.25">
      <c r="B1072" s="343" t="str">
        <f>IF(Tabla1[[#This Row],[Código_Actividad]]="","",CONCATENATE(Tabla1[[#This Row],[POA]],".",Tabla1[[#This Row],[SRS]],".",Tabla1[[#This Row],[AREA]],".",Tabla1[[#This Row],[TIPO]]))</f>
        <v/>
      </c>
      <c r="C1072" s="343" t="str">
        <f>IF(Tabla1[[#This Row],[Código_Actividad]]="","",'Formulario PPGR1'!#REF!)</f>
        <v/>
      </c>
      <c r="D1072" s="343" t="str">
        <f>IF(Tabla1[[#This Row],[Código_Actividad]]="","",'Formulario PPGR1'!#REF!)</f>
        <v/>
      </c>
      <c r="E1072" s="343" t="str">
        <f>IF(Tabla1[[#This Row],[Código_Actividad]]="","",'Formulario PPGR1'!#REF!)</f>
        <v/>
      </c>
      <c r="F1072" s="343" t="str">
        <f>IF(Tabla1[[#This Row],[Código_Actividad]]="","",'Formulario PPGR1'!#REF!)</f>
        <v/>
      </c>
      <c r="G1072" s="344"/>
      <c r="H1072" s="345" t="str">
        <f>IFERROR(VLOOKUP(Tabla1[[#This Row],[Código_Actividad]],'Formulario PPGR2'!$C$9:$D$1048576,2,FALSE),"")</f>
        <v/>
      </c>
      <c r="I1072" s="346" t="str">
        <f>IFERROR(VLOOKUP(Tabla1[[#This Row],[Código_Actividad]],Tabla2[[Código]:[Total de Acciones ]],15,FALSE),"")</f>
        <v/>
      </c>
      <c r="J1072" s="347"/>
      <c r="K1072" s="348" t="str">
        <f>IFERROR(VLOOKUP($J1072,LSIns!$B$5:$C$45,2,FALSE),"")</f>
        <v/>
      </c>
      <c r="L1072" s="349"/>
      <c r="M1072" s="348" t="str">
        <f>IFERROR(VLOOKUP($L1072,#REF!,2,FALSE),"")</f>
        <v/>
      </c>
      <c r="N1072" s="353"/>
      <c r="O1072" s="350"/>
      <c r="P1072" s="350">
        <f t="shared" ref="P1072:P1085" si="25">+N1072*O1072</f>
        <v>0</v>
      </c>
      <c r="Q1072" s="351"/>
      <c r="R1072" s="347"/>
      <c r="S1072" s="56"/>
      <c r="T1072" s="56"/>
    </row>
    <row r="1073" spans="2:20" x14ac:dyDescent="0.25">
      <c r="B1073" s="343" t="str">
        <f>IF(Tabla1[[#This Row],[Código_Actividad]]="","",CONCATENATE(Tabla1[[#This Row],[POA]],".",Tabla1[[#This Row],[SRS]],".",Tabla1[[#This Row],[AREA]],".",Tabla1[[#This Row],[TIPO]]))</f>
        <v/>
      </c>
      <c r="C1073" s="343" t="str">
        <f>IF(Tabla1[[#This Row],[Código_Actividad]]="","",'Formulario PPGR1'!#REF!)</f>
        <v/>
      </c>
      <c r="D1073" s="343" t="str">
        <f>IF(Tabla1[[#This Row],[Código_Actividad]]="","",'Formulario PPGR1'!#REF!)</f>
        <v/>
      </c>
      <c r="E1073" s="343" t="str">
        <f>IF(Tabla1[[#This Row],[Código_Actividad]]="","",'Formulario PPGR1'!#REF!)</f>
        <v/>
      </c>
      <c r="F1073" s="343" t="str">
        <f>IF(Tabla1[[#This Row],[Código_Actividad]]="","",'Formulario PPGR1'!#REF!)</f>
        <v/>
      </c>
      <c r="G1073" s="344"/>
      <c r="H1073" s="345" t="str">
        <f>IFERROR(VLOOKUP(Tabla1[[#This Row],[Código_Actividad]],'Formulario PPGR2'!$C$9:$D$1048576,2,FALSE),"")</f>
        <v/>
      </c>
      <c r="I1073" s="346" t="str">
        <f>IFERROR(VLOOKUP(Tabla1[[#This Row],[Código_Actividad]],Tabla2[[Código]:[Total de Acciones ]],15,FALSE),"")</f>
        <v/>
      </c>
      <c r="J1073" s="347"/>
      <c r="K1073" s="348" t="str">
        <f>IFERROR(VLOOKUP($J1073,LSIns!$B$5:$C$45,2,FALSE),"")</f>
        <v/>
      </c>
      <c r="L1073" s="349"/>
      <c r="M1073" s="348" t="str">
        <f>IFERROR(VLOOKUP($L1073,#REF!,2,FALSE),"")</f>
        <v/>
      </c>
      <c r="N1073" s="353"/>
      <c r="O1073" s="350"/>
      <c r="P1073" s="350">
        <f t="shared" si="25"/>
        <v>0</v>
      </c>
      <c r="Q1073" s="351"/>
      <c r="R1073" s="347"/>
      <c r="S1073" s="56"/>
      <c r="T1073" s="56"/>
    </row>
    <row r="1074" spans="2:20" ht="25.5" x14ac:dyDescent="0.25">
      <c r="B1074" s="343" t="e">
        <f>IF(Tabla1[[#This Row],[Código_Actividad]]="","",CONCATENATE(Tabla1[[#This Row],[POA]],".",Tabla1[[#This Row],[SRS]],".",Tabla1[[#This Row],[AREA]],".",Tabla1[[#This Row],[TIPO]]))</f>
        <v>#REF!</v>
      </c>
      <c r="C1074" s="343" t="e">
        <f>IF(Tabla1[[#This Row],[Código_Actividad]]="","",'Formulario PPGR1'!#REF!)</f>
        <v>#REF!</v>
      </c>
      <c r="D1074" s="343" t="e">
        <f>IF(Tabla1[[#This Row],[Código_Actividad]]="","",'Formulario PPGR1'!#REF!)</f>
        <v>#REF!</v>
      </c>
      <c r="E1074" s="343" t="e">
        <f>IF(Tabla1[[#This Row],[Código_Actividad]]="","",'Formulario PPGR1'!#REF!)</f>
        <v>#REF!</v>
      </c>
      <c r="F1074" s="343" t="e">
        <f>IF(Tabla1[[#This Row],[Código_Actividad]]="","",'Formulario PPGR1'!#REF!)</f>
        <v>#REF!</v>
      </c>
      <c r="G1074" s="344" t="s">
        <v>1580</v>
      </c>
      <c r="H1074" s="357" t="str">
        <f>IFERROR(VLOOKUP(Tabla1[[#This Row],[Código_Actividad]],'Formulario PPGR2'!$C$9:$D$1048576,2,FALSE),"")</f>
        <v xml:space="preserve">Reuniones inter e intrasectoriales para adolescentes empoderados  con el apoyo de un personal de salud capacitado en salud sexual integral y Enfoque basado en Derechos Humanos para la distribución de métodos anticonceptivos </v>
      </c>
      <c r="I1074" s="346">
        <f>IFERROR(VLOOKUP(Tabla1[[#This Row],[Código_Actividad]],Tabla2[[Código]:[Total de Acciones ]],15,FALSE),"")</f>
        <v>2</v>
      </c>
      <c r="J1074" s="347" t="s">
        <v>1894</v>
      </c>
      <c r="K1074" s="348" t="s">
        <v>1902</v>
      </c>
      <c r="L1074" s="349"/>
      <c r="M1074" s="348" t="s">
        <v>1893</v>
      </c>
      <c r="N1074" s="355">
        <v>0.08</v>
      </c>
      <c r="O1074" s="350">
        <v>250</v>
      </c>
      <c r="P1074" s="350">
        <f t="shared" si="25"/>
        <v>20</v>
      </c>
      <c r="Q1074" s="351" t="s">
        <v>2114</v>
      </c>
      <c r="R1074" s="347" t="s">
        <v>923</v>
      </c>
      <c r="S1074" s="56"/>
      <c r="T1074" s="56"/>
    </row>
    <row r="1075" spans="2:20" x14ac:dyDescent="0.25">
      <c r="B1075" s="343" t="str">
        <f>IF(Tabla1[[#This Row],[Código_Actividad]]="","",CONCATENATE(Tabla1[[#This Row],[POA]],".",Tabla1[[#This Row],[SRS]],".",Tabla1[[#This Row],[AREA]],".",Tabla1[[#This Row],[TIPO]]))</f>
        <v/>
      </c>
      <c r="C1075" s="343" t="str">
        <f>IF(Tabla1[[#This Row],[Código_Actividad]]="","",'Formulario PPGR1'!#REF!)</f>
        <v/>
      </c>
      <c r="D1075" s="343" t="str">
        <f>IF(Tabla1[[#This Row],[Código_Actividad]]="","",'Formulario PPGR1'!#REF!)</f>
        <v/>
      </c>
      <c r="E1075" s="343" t="str">
        <f>IF(Tabla1[[#This Row],[Código_Actividad]]="","",'Formulario PPGR1'!#REF!)</f>
        <v/>
      </c>
      <c r="F1075" s="343" t="str">
        <f>IF(Tabla1[[#This Row],[Código_Actividad]]="","",'Formulario PPGR1'!#REF!)</f>
        <v/>
      </c>
      <c r="G1075" s="344"/>
      <c r="H1075" s="345" t="str">
        <f>IFERROR(VLOOKUP(Tabla1[[#This Row],[Código_Actividad]],'Formulario PPGR2'!$C$9:$D$1048576,2,FALSE),"")</f>
        <v/>
      </c>
      <c r="I1075" s="346" t="str">
        <f>IFERROR(VLOOKUP(Tabla1[[#This Row],[Código_Actividad]],Tabla2[[Código]:[Total de Acciones ]],15,FALSE),"")</f>
        <v/>
      </c>
      <c r="J1075" s="347" t="s">
        <v>1910</v>
      </c>
      <c r="K1075" s="348" t="s">
        <v>1902</v>
      </c>
      <c r="L1075" s="349"/>
      <c r="M1075" s="348" t="s">
        <v>1906</v>
      </c>
      <c r="N1075" s="355">
        <v>0.08</v>
      </c>
      <c r="O1075" s="350">
        <v>648</v>
      </c>
      <c r="P1075" s="350">
        <f t="shared" si="25"/>
        <v>51.84</v>
      </c>
      <c r="Q1075" s="351" t="s">
        <v>2114</v>
      </c>
      <c r="R1075" s="347" t="s">
        <v>925</v>
      </c>
      <c r="S1075" s="56"/>
      <c r="T1075" s="56"/>
    </row>
    <row r="1076" spans="2:20" x14ac:dyDescent="0.25">
      <c r="B1076" s="343" t="str">
        <f>IF(Tabla1[[#This Row],[Código_Actividad]]="","",CONCATENATE(Tabla1[[#This Row],[POA]],".",Tabla1[[#This Row],[SRS]],".",Tabla1[[#This Row],[AREA]],".",Tabla1[[#This Row],[TIPO]]))</f>
        <v/>
      </c>
      <c r="C1076" s="343" t="str">
        <f>IF(Tabla1[[#This Row],[Código_Actividad]]="","",'Formulario PPGR1'!#REF!)</f>
        <v/>
      </c>
      <c r="D1076" s="343" t="str">
        <f>IF(Tabla1[[#This Row],[Código_Actividad]]="","",'Formulario PPGR1'!#REF!)</f>
        <v/>
      </c>
      <c r="E1076" s="343" t="str">
        <f>IF(Tabla1[[#This Row],[Código_Actividad]]="","",'Formulario PPGR1'!#REF!)</f>
        <v/>
      </c>
      <c r="F1076" s="343" t="str">
        <f>IF(Tabla1[[#This Row],[Código_Actividad]]="","",'Formulario PPGR1'!#REF!)</f>
        <v/>
      </c>
      <c r="G1076" s="344"/>
      <c r="H1076" s="345" t="str">
        <f>IFERROR(VLOOKUP(Tabla1[[#This Row],[Código_Actividad]],'Formulario PPGR2'!$C$9:$D$1048576,2,FALSE),"")</f>
        <v/>
      </c>
      <c r="I1076" s="346" t="str">
        <f>IFERROR(VLOOKUP(Tabla1[[#This Row],[Código_Actividad]],Tabla2[[Código]:[Total de Acciones ]],15,FALSE),"")</f>
        <v/>
      </c>
      <c r="J1076" s="347" t="s">
        <v>1916</v>
      </c>
      <c r="K1076" s="348" t="s">
        <v>1902</v>
      </c>
      <c r="L1076" s="349"/>
      <c r="M1076" s="348" t="s">
        <v>1917</v>
      </c>
      <c r="N1076" s="353">
        <v>0.2</v>
      </c>
      <c r="O1076" s="350">
        <v>84</v>
      </c>
      <c r="P1076" s="350">
        <f t="shared" si="25"/>
        <v>16.8</v>
      </c>
      <c r="Q1076" s="351" t="s">
        <v>2117</v>
      </c>
      <c r="R1076" s="347" t="s">
        <v>925</v>
      </c>
      <c r="S1076" s="56"/>
      <c r="T1076" s="56"/>
    </row>
    <row r="1077" spans="2:20" x14ac:dyDescent="0.25">
      <c r="B1077" s="343" t="str">
        <f>IF(Tabla1[[#This Row],[Código_Actividad]]="","",CONCATENATE(Tabla1[[#This Row],[POA]],".",Tabla1[[#This Row],[SRS]],".",Tabla1[[#This Row],[AREA]],".",Tabla1[[#This Row],[TIPO]]))</f>
        <v/>
      </c>
      <c r="C1077" s="343" t="str">
        <f>IF(Tabla1[[#This Row],[Código_Actividad]]="","",'Formulario PPGR1'!#REF!)</f>
        <v/>
      </c>
      <c r="D1077" s="343" t="str">
        <f>IF(Tabla1[[#This Row],[Código_Actividad]]="","",'Formulario PPGR1'!#REF!)</f>
        <v/>
      </c>
      <c r="E1077" s="343" t="str">
        <f>IF(Tabla1[[#This Row],[Código_Actividad]]="","",'Formulario PPGR1'!#REF!)</f>
        <v/>
      </c>
      <c r="F1077" s="343" t="str">
        <f>IF(Tabla1[[#This Row],[Código_Actividad]]="","",'Formulario PPGR1'!#REF!)</f>
        <v/>
      </c>
      <c r="G1077" s="344"/>
      <c r="H1077" s="345" t="str">
        <f>IFERROR(VLOOKUP(Tabla1[[#This Row],[Código_Actividad]],'Formulario PPGR2'!$C$9:$D$1048576,2,FALSE),"")</f>
        <v/>
      </c>
      <c r="I1077" s="346" t="str">
        <f>IFERROR(VLOOKUP(Tabla1[[#This Row],[Código_Actividad]],Tabla2[[Código]:[Total de Acciones ]],15,FALSE),"")</f>
        <v/>
      </c>
      <c r="J1077" s="347" t="s">
        <v>1913</v>
      </c>
      <c r="K1077" s="348" t="s">
        <v>1902</v>
      </c>
      <c r="L1077" s="349"/>
      <c r="M1077" s="348" t="s">
        <v>592</v>
      </c>
      <c r="N1077" s="344">
        <v>2</v>
      </c>
      <c r="O1077" s="350">
        <v>7500</v>
      </c>
      <c r="P1077" s="350">
        <f t="shared" si="25"/>
        <v>15000</v>
      </c>
      <c r="Q1077" s="351" t="s">
        <v>2115</v>
      </c>
      <c r="R1077" s="347" t="s">
        <v>925</v>
      </c>
      <c r="S1077" s="56"/>
      <c r="T1077" s="56"/>
    </row>
    <row r="1078" spans="2:20" x14ac:dyDescent="0.25">
      <c r="B1078" s="343" t="str">
        <f>IF(Tabla1[[#This Row],[Código_Actividad]]="","",CONCATENATE(Tabla1[[#This Row],[POA]],".",Tabla1[[#This Row],[SRS]],".",Tabla1[[#This Row],[AREA]],".",Tabla1[[#This Row],[TIPO]]))</f>
        <v/>
      </c>
      <c r="C1078" s="343" t="str">
        <f>IF(Tabla1[[#This Row],[Código_Actividad]]="","",'Formulario PPGR1'!#REF!)</f>
        <v/>
      </c>
      <c r="D1078" s="343" t="str">
        <f>IF(Tabla1[[#This Row],[Código_Actividad]]="","",'Formulario PPGR1'!#REF!)</f>
        <v/>
      </c>
      <c r="E1078" s="343" t="str">
        <f>IF(Tabla1[[#This Row],[Código_Actividad]]="","",'Formulario PPGR1'!#REF!)</f>
        <v/>
      </c>
      <c r="F1078" s="343" t="str">
        <f>IF(Tabla1[[#This Row],[Código_Actividad]]="","",'Formulario PPGR1'!#REF!)</f>
        <v/>
      </c>
      <c r="G1078" s="344"/>
      <c r="H1078" s="357" t="str">
        <f>IFERROR(VLOOKUP(Tabla1[[#This Row],[Código_Actividad]],'Formulario PPGR2'!$C$9:$D$1048576,2,FALSE),"")</f>
        <v/>
      </c>
      <c r="I1078" s="346" t="str">
        <f>IFERROR(VLOOKUP(Tabla1[[#This Row],[Código_Actividad]],Tabla2[[Código]:[Total de Acciones ]],15,FALSE),"")</f>
        <v/>
      </c>
      <c r="J1078" s="347"/>
      <c r="K1078" s="348" t="str">
        <f>IFERROR(VLOOKUP($J1078,LSIns!$B$5:$C$45,2,FALSE),"")</f>
        <v/>
      </c>
      <c r="L1078" s="349"/>
      <c r="M1078" s="348" t="str">
        <f>IFERROR(VLOOKUP($L1078,#REF!,2,FALSE),"")</f>
        <v/>
      </c>
      <c r="N1078" s="353"/>
      <c r="O1078" s="350"/>
      <c r="P1078" s="350">
        <f t="shared" si="25"/>
        <v>0</v>
      </c>
      <c r="Q1078" s="351"/>
      <c r="R1078" s="347"/>
      <c r="S1078" s="56"/>
      <c r="T1078" s="56"/>
    </row>
    <row r="1079" spans="2:20" x14ac:dyDescent="0.25">
      <c r="B1079" s="343" t="str">
        <f>IF(Tabla1[[#This Row],[Código_Actividad]]="","",CONCATENATE(Tabla1[[#This Row],[POA]],".",Tabla1[[#This Row],[SRS]],".",Tabla1[[#This Row],[AREA]],".",Tabla1[[#This Row],[TIPO]]))</f>
        <v/>
      </c>
      <c r="C1079" s="343" t="str">
        <f>IF(Tabla1[[#This Row],[Código_Actividad]]="","",'Formulario PPGR1'!#REF!)</f>
        <v/>
      </c>
      <c r="D1079" s="343" t="str">
        <f>IF(Tabla1[[#This Row],[Código_Actividad]]="","",'Formulario PPGR1'!#REF!)</f>
        <v/>
      </c>
      <c r="E1079" s="343" t="str">
        <f>IF(Tabla1[[#This Row],[Código_Actividad]]="","",'Formulario PPGR1'!#REF!)</f>
        <v/>
      </c>
      <c r="F1079" s="343" t="str">
        <f>IF(Tabla1[[#This Row],[Código_Actividad]]="","",'Formulario PPGR1'!#REF!)</f>
        <v/>
      </c>
      <c r="G1079" s="344"/>
      <c r="H1079" s="345" t="str">
        <f>IFERROR(VLOOKUP(Tabla1[[#This Row],[Código_Actividad]],'Formulario PPGR2'!$C$9:$D$1048576,2,FALSE),"")</f>
        <v/>
      </c>
      <c r="I1079" s="346" t="str">
        <f>IFERROR(VLOOKUP(Tabla1[[#This Row],[Código_Actividad]],Tabla2[[Código]:[Total de Acciones ]],15,FALSE),"")</f>
        <v/>
      </c>
      <c r="J1079" s="347"/>
      <c r="K1079" s="348" t="str">
        <f>IFERROR(VLOOKUP($J1079,LSIns!$B$5:$C$45,2,FALSE),"")</f>
        <v/>
      </c>
      <c r="L1079" s="349"/>
      <c r="M1079" s="348" t="str">
        <f>IFERROR(VLOOKUP($L1079,#REF!,2,FALSE),"")</f>
        <v/>
      </c>
      <c r="N1079" s="353"/>
      <c r="O1079" s="350"/>
      <c r="P1079" s="350">
        <f t="shared" si="25"/>
        <v>0</v>
      </c>
      <c r="Q1079" s="351"/>
      <c r="R1079" s="347"/>
      <c r="S1079" s="56"/>
      <c r="T1079" s="56"/>
    </row>
    <row r="1080" spans="2:20" ht="25.5" x14ac:dyDescent="0.25">
      <c r="B1080" s="343" t="e">
        <f>IF(Tabla1[[#This Row],[Código_Actividad]]="","",CONCATENATE(Tabla1[[#This Row],[POA]],".",Tabla1[[#This Row],[SRS]],".",Tabla1[[#This Row],[AREA]],".",Tabla1[[#This Row],[TIPO]]))</f>
        <v>#REF!</v>
      </c>
      <c r="C1080" s="343" t="e">
        <f>IF(Tabla1[[#This Row],[Código_Actividad]]="","",'Formulario PPGR1'!#REF!)</f>
        <v>#REF!</v>
      </c>
      <c r="D1080" s="343" t="e">
        <f>IF(Tabla1[[#This Row],[Código_Actividad]]="","",'Formulario PPGR1'!#REF!)</f>
        <v>#REF!</v>
      </c>
      <c r="E1080" s="343" t="e">
        <f>IF(Tabla1[[#This Row],[Código_Actividad]]="","",'Formulario PPGR1'!#REF!)</f>
        <v>#REF!</v>
      </c>
      <c r="F1080" s="343" t="e">
        <f>IF(Tabla1[[#This Row],[Código_Actividad]]="","",'Formulario PPGR1'!#REF!)</f>
        <v>#REF!</v>
      </c>
      <c r="G1080" s="344" t="s">
        <v>1581</v>
      </c>
      <c r="H1080" s="357" t="str">
        <f>IFERROR(VLOOKUP(Tabla1[[#This Row],[Código_Actividad]],'Formulario PPGR2'!$C$9:$D$1048576,2,FALSE),"")</f>
        <v xml:space="preserve"> Socialización del protocolo de atención para manejo de consejería y asesoría en anticoncepción para los/as adolescentes a través de la implicación del personal médico, de enfermería y promotores/as </v>
      </c>
      <c r="I1080" s="346">
        <f>IFERROR(VLOOKUP(Tabla1[[#This Row],[Código_Actividad]],Tabla2[[Código]:[Total de Acciones ]],15,FALSE),"")</f>
        <v>4</v>
      </c>
      <c r="J1080" s="347" t="s">
        <v>1894</v>
      </c>
      <c r="K1080" s="348" t="s">
        <v>1902</v>
      </c>
      <c r="L1080" s="349"/>
      <c r="M1080" s="348" t="s">
        <v>1893</v>
      </c>
      <c r="N1080" s="355">
        <v>0.16</v>
      </c>
      <c r="O1080" s="350">
        <v>250</v>
      </c>
      <c r="P1080" s="350">
        <f t="shared" si="25"/>
        <v>40</v>
      </c>
      <c r="Q1080" s="351" t="s">
        <v>2114</v>
      </c>
      <c r="R1080" s="347" t="s">
        <v>923</v>
      </c>
      <c r="S1080" s="56"/>
      <c r="T1080" s="56"/>
    </row>
    <row r="1081" spans="2:20" x14ac:dyDescent="0.25">
      <c r="B1081" s="343" t="str">
        <f>IF(Tabla1[[#This Row],[Código_Actividad]]="","",CONCATENATE(Tabla1[[#This Row],[POA]],".",Tabla1[[#This Row],[SRS]],".",Tabla1[[#This Row],[AREA]],".",Tabla1[[#This Row],[TIPO]]))</f>
        <v/>
      </c>
      <c r="C1081" s="343" t="str">
        <f>IF(Tabla1[[#This Row],[Código_Actividad]]="","",'Formulario PPGR1'!#REF!)</f>
        <v/>
      </c>
      <c r="D1081" s="343" t="str">
        <f>IF(Tabla1[[#This Row],[Código_Actividad]]="","",'Formulario PPGR1'!#REF!)</f>
        <v/>
      </c>
      <c r="E1081" s="343" t="str">
        <f>IF(Tabla1[[#This Row],[Código_Actividad]]="","",'Formulario PPGR1'!#REF!)</f>
        <v/>
      </c>
      <c r="F1081" s="343" t="str">
        <f>IF(Tabla1[[#This Row],[Código_Actividad]]="","",'Formulario PPGR1'!#REF!)</f>
        <v/>
      </c>
      <c r="G1081" s="344"/>
      <c r="H1081" s="345" t="str">
        <f>IFERROR(VLOOKUP(Tabla1[[#This Row],[Código_Actividad]],'Formulario PPGR2'!$C$9:$D$1048576,2,FALSE),"")</f>
        <v/>
      </c>
      <c r="I1081" s="346" t="str">
        <f>IFERROR(VLOOKUP(Tabla1[[#This Row],[Código_Actividad]],Tabla2[[Código]:[Total de Acciones ]],15,FALSE),"")</f>
        <v/>
      </c>
      <c r="J1081" s="347" t="s">
        <v>1910</v>
      </c>
      <c r="K1081" s="348" t="s">
        <v>1902</v>
      </c>
      <c r="L1081" s="349"/>
      <c r="M1081" s="348" t="s">
        <v>1906</v>
      </c>
      <c r="N1081" s="355">
        <v>0.16</v>
      </c>
      <c r="O1081" s="350">
        <v>648</v>
      </c>
      <c r="P1081" s="350">
        <f t="shared" si="25"/>
        <v>103.68</v>
      </c>
      <c r="Q1081" s="351" t="s">
        <v>2114</v>
      </c>
      <c r="R1081" s="347" t="s">
        <v>925</v>
      </c>
      <c r="S1081" s="56"/>
      <c r="T1081" s="56"/>
    </row>
    <row r="1082" spans="2:20" x14ac:dyDescent="0.25">
      <c r="B1082" s="343" t="str">
        <f>IF(Tabla1[[#This Row],[Código_Actividad]]="","",CONCATENATE(Tabla1[[#This Row],[POA]],".",Tabla1[[#This Row],[SRS]],".",Tabla1[[#This Row],[AREA]],".",Tabla1[[#This Row],[TIPO]]))</f>
        <v/>
      </c>
      <c r="C1082" s="343" t="str">
        <f>IF(Tabla1[[#This Row],[Código_Actividad]]="","",'Formulario PPGR1'!#REF!)</f>
        <v/>
      </c>
      <c r="D1082" s="343" t="str">
        <f>IF(Tabla1[[#This Row],[Código_Actividad]]="","",'Formulario PPGR1'!#REF!)</f>
        <v/>
      </c>
      <c r="E1082" s="343" t="str">
        <f>IF(Tabla1[[#This Row],[Código_Actividad]]="","",'Formulario PPGR1'!#REF!)</f>
        <v/>
      </c>
      <c r="F1082" s="343" t="str">
        <f>IF(Tabla1[[#This Row],[Código_Actividad]]="","",'Formulario PPGR1'!#REF!)</f>
        <v/>
      </c>
      <c r="G1082" s="344"/>
      <c r="H1082" s="345" t="str">
        <f>IFERROR(VLOOKUP(Tabla1[[#This Row],[Código_Actividad]],'Formulario PPGR2'!$C$9:$D$1048576,2,FALSE),"")</f>
        <v/>
      </c>
      <c r="I1082" s="346" t="str">
        <f>IFERROR(VLOOKUP(Tabla1[[#This Row],[Código_Actividad]],Tabla2[[Código]:[Total de Acciones ]],15,FALSE),"")</f>
        <v/>
      </c>
      <c r="J1082" s="347" t="s">
        <v>1916</v>
      </c>
      <c r="K1082" s="348" t="s">
        <v>1902</v>
      </c>
      <c r="L1082" s="349"/>
      <c r="M1082" s="348" t="s">
        <v>1917</v>
      </c>
      <c r="N1082" s="353">
        <v>0.4</v>
      </c>
      <c r="O1082" s="350">
        <v>84</v>
      </c>
      <c r="P1082" s="350">
        <f t="shared" si="25"/>
        <v>33.6</v>
      </c>
      <c r="Q1082" s="351" t="s">
        <v>2117</v>
      </c>
      <c r="R1082" s="347" t="s">
        <v>925</v>
      </c>
      <c r="S1082" s="56"/>
      <c r="T1082" s="56"/>
    </row>
    <row r="1083" spans="2:20" x14ac:dyDescent="0.25">
      <c r="B1083" s="343" t="str">
        <f>IF(Tabla1[[#This Row],[Código_Actividad]]="","",CONCATENATE(Tabla1[[#This Row],[POA]],".",Tabla1[[#This Row],[SRS]],".",Tabla1[[#This Row],[AREA]],".",Tabla1[[#This Row],[TIPO]]))</f>
        <v/>
      </c>
      <c r="C1083" s="343" t="str">
        <f>IF(Tabla1[[#This Row],[Código_Actividad]]="","",'Formulario PPGR1'!#REF!)</f>
        <v/>
      </c>
      <c r="D1083" s="343" t="str">
        <f>IF(Tabla1[[#This Row],[Código_Actividad]]="","",'Formulario PPGR1'!#REF!)</f>
        <v/>
      </c>
      <c r="E1083" s="343" t="str">
        <f>IF(Tabla1[[#This Row],[Código_Actividad]]="","",'Formulario PPGR1'!#REF!)</f>
        <v/>
      </c>
      <c r="F1083" s="343" t="str">
        <f>IF(Tabla1[[#This Row],[Código_Actividad]]="","",'Formulario PPGR1'!#REF!)</f>
        <v/>
      </c>
      <c r="G1083" s="344"/>
      <c r="H1083" s="345" t="str">
        <f>IFERROR(VLOOKUP(Tabla1[[#This Row],[Código_Actividad]],'Formulario PPGR2'!$C$9:$D$1048576,2,FALSE),"")</f>
        <v/>
      </c>
      <c r="I1083" s="346" t="str">
        <f>IFERROR(VLOOKUP(Tabla1[[#This Row],[Código_Actividad]],Tabla2[[Código]:[Total de Acciones ]],15,FALSE),"")</f>
        <v/>
      </c>
      <c r="J1083" s="347" t="s">
        <v>1913</v>
      </c>
      <c r="K1083" s="348" t="s">
        <v>1902</v>
      </c>
      <c r="L1083" s="349"/>
      <c r="M1083" s="348" t="s">
        <v>592</v>
      </c>
      <c r="N1083" s="344">
        <v>4</v>
      </c>
      <c r="O1083" s="350">
        <v>7500</v>
      </c>
      <c r="P1083" s="350">
        <f t="shared" si="25"/>
        <v>30000</v>
      </c>
      <c r="Q1083" s="351" t="s">
        <v>2115</v>
      </c>
      <c r="R1083" s="347" t="s">
        <v>925</v>
      </c>
      <c r="S1083" s="56"/>
      <c r="T1083" s="56"/>
    </row>
    <row r="1084" spans="2:20" x14ac:dyDescent="0.25">
      <c r="B1084" s="343" t="str">
        <f>IF(Tabla1[[#This Row],[Código_Actividad]]="","",CONCATENATE(Tabla1[[#This Row],[POA]],".",Tabla1[[#This Row],[SRS]],".",Tabla1[[#This Row],[AREA]],".",Tabla1[[#This Row],[TIPO]]))</f>
        <v/>
      </c>
      <c r="C1084" s="343" t="str">
        <f>IF(Tabla1[[#This Row],[Código_Actividad]]="","",'Formulario PPGR1'!#REF!)</f>
        <v/>
      </c>
      <c r="D1084" s="343" t="str">
        <f>IF(Tabla1[[#This Row],[Código_Actividad]]="","",'Formulario PPGR1'!#REF!)</f>
        <v/>
      </c>
      <c r="E1084" s="343" t="str">
        <f>IF(Tabla1[[#This Row],[Código_Actividad]]="","",'Formulario PPGR1'!#REF!)</f>
        <v/>
      </c>
      <c r="F1084" s="343" t="str">
        <f>IF(Tabla1[[#This Row],[Código_Actividad]]="","",'Formulario PPGR1'!#REF!)</f>
        <v/>
      </c>
      <c r="G1084" s="344"/>
      <c r="H1084" s="345" t="str">
        <f>IFERROR(VLOOKUP(Tabla1[[#This Row],[Código_Actividad]],'Formulario PPGR2'!$C$9:$D$1048576,2,FALSE),"")</f>
        <v/>
      </c>
      <c r="I1084" s="346" t="str">
        <f>IFERROR(VLOOKUP(Tabla1[[#This Row],[Código_Actividad]],Tabla2[[Código]:[Total de Acciones ]],15,FALSE),"")</f>
        <v/>
      </c>
      <c r="J1084" s="347"/>
      <c r="K1084" s="348" t="str">
        <f>IFERROR(VLOOKUP($J1084,LSIns!$B$5:$C$45,2,FALSE),"")</f>
        <v/>
      </c>
      <c r="L1084" s="349"/>
      <c r="M1084" s="348" t="str">
        <f>IFERROR(VLOOKUP($L1084,#REF!,2,FALSE),"")</f>
        <v/>
      </c>
      <c r="N1084" s="353"/>
      <c r="O1084" s="350"/>
      <c r="P1084" s="350">
        <f t="shared" si="25"/>
        <v>0</v>
      </c>
      <c r="Q1084" s="351"/>
      <c r="R1084" s="347"/>
      <c r="S1084" s="56"/>
      <c r="T1084" s="56"/>
    </row>
    <row r="1085" spans="2:20" x14ac:dyDescent="0.25">
      <c r="B1085" s="343" t="e">
        <f>IF(Tabla1[[#This Row],[Código_Actividad]]="","",CONCATENATE(Tabla1[[#This Row],[POA]],".",Tabla1[[#This Row],[SRS]],".",Tabla1[[#This Row],[AREA]],".",Tabla1[[#This Row],[TIPO]]))</f>
        <v>#REF!</v>
      </c>
      <c r="C1085" s="343" t="e">
        <f>IF(Tabla1[[#This Row],[Código_Actividad]]="","",'Formulario PPGR1'!#REF!)</f>
        <v>#REF!</v>
      </c>
      <c r="D1085" s="343" t="e">
        <f>IF(Tabla1[[#This Row],[Código_Actividad]]="","",'Formulario PPGR1'!#REF!)</f>
        <v>#REF!</v>
      </c>
      <c r="E1085" s="343" t="e">
        <f>IF(Tabla1[[#This Row],[Código_Actividad]]="","",'Formulario PPGR1'!#REF!)</f>
        <v>#REF!</v>
      </c>
      <c r="F1085" s="343" t="e">
        <f>IF(Tabla1[[#This Row],[Código_Actividad]]="","",'Formulario PPGR1'!#REF!)</f>
        <v>#REF!</v>
      </c>
      <c r="G1085" s="344" t="s">
        <v>1582</v>
      </c>
      <c r="H1085" s="345" t="str">
        <f>IFERROR(VLOOKUP(Tabla1[[#This Row],[Código_Actividad]],'Formulario PPGR2'!$C$9:$D$1048576,2,FALSE),"")</f>
        <v xml:space="preserve"> Monitoreo del cumplimiento de protocolos de atención adolescentes</v>
      </c>
      <c r="I1085" s="346">
        <f>IFERROR(VLOOKUP(Tabla1[[#This Row],[Código_Actividad]],Tabla2[[Código]:[Total de Acciones ]],15,FALSE),"")</f>
        <v>2</v>
      </c>
      <c r="J1085" s="347" t="s">
        <v>1894</v>
      </c>
      <c r="K1085" s="348" t="s">
        <v>1902</v>
      </c>
      <c r="L1085" s="349"/>
      <c r="M1085" s="348" t="s">
        <v>1893</v>
      </c>
      <c r="N1085" s="355">
        <v>0.16</v>
      </c>
      <c r="O1085" s="350">
        <v>250</v>
      </c>
      <c r="P1085" s="350">
        <f t="shared" si="25"/>
        <v>40</v>
      </c>
      <c r="Q1085" s="351" t="s">
        <v>2114</v>
      </c>
      <c r="R1085" s="347" t="s">
        <v>923</v>
      </c>
      <c r="S1085" s="56"/>
      <c r="T1085" s="56"/>
    </row>
    <row r="1086" spans="2:20" x14ac:dyDescent="0.25">
      <c r="B1086" s="343" t="str">
        <f>IF(Tabla1[[#This Row],[Código_Actividad]]="","",CONCATENATE(Tabla1[[#This Row],[POA]],".",Tabla1[[#This Row],[SRS]],".",Tabla1[[#This Row],[AREA]],".",Tabla1[[#This Row],[TIPO]]))</f>
        <v/>
      </c>
      <c r="C1086" s="343" t="str">
        <f>IF(Tabla1[[#This Row],[Código_Actividad]]="","",'Formulario PPGR1'!#REF!)</f>
        <v/>
      </c>
      <c r="D1086" s="343" t="str">
        <f>IF(Tabla1[[#This Row],[Código_Actividad]]="","",'Formulario PPGR1'!#REF!)</f>
        <v/>
      </c>
      <c r="E1086" s="343" t="str">
        <f>IF(Tabla1[[#This Row],[Código_Actividad]]="","",'Formulario PPGR1'!#REF!)</f>
        <v/>
      </c>
      <c r="F1086" s="343" t="str">
        <f>IF(Tabla1[[#This Row],[Código_Actividad]]="","",'Formulario PPGR1'!#REF!)</f>
        <v/>
      </c>
      <c r="G1086" s="344"/>
      <c r="H1086" s="345" t="str">
        <f>IFERROR(VLOOKUP(Tabla1[[#This Row],[Código_Actividad]],'Formulario PPGR2'!$C$9:$D$1048576,2,FALSE),"")</f>
        <v/>
      </c>
      <c r="I1086" s="346" t="str">
        <f>IFERROR(VLOOKUP(Tabla1[[#This Row],[Código_Actividad]],Tabla2[[Código]:[Total de Acciones ]],15,FALSE),"")</f>
        <v/>
      </c>
      <c r="J1086" s="347" t="s">
        <v>1910</v>
      </c>
      <c r="K1086" s="348" t="s">
        <v>1902</v>
      </c>
      <c r="L1086" s="349"/>
      <c r="M1086" s="348" t="s">
        <v>1906</v>
      </c>
      <c r="N1086" s="355">
        <v>0.16</v>
      </c>
      <c r="O1086" s="350">
        <v>648</v>
      </c>
      <c r="P1086" s="350">
        <f t="shared" ref="P1086:P1099" si="26">+N1086*O1086</f>
        <v>103.68</v>
      </c>
      <c r="Q1086" s="351" t="s">
        <v>2114</v>
      </c>
      <c r="R1086" s="347" t="s">
        <v>925</v>
      </c>
      <c r="S1086" s="56"/>
      <c r="T1086" s="56"/>
    </row>
    <row r="1087" spans="2:20" x14ac:dyDescent="0.25">
      <c r="B1087" s="343" t="str">
        <f>IF(Tabla1[[#This Row],[Código_Actividad]]="","",CONCATENATE(Tabla1[[#This Row],[POA]],".",Tabla1[[#This Row],[SRS]],".",Tabla1[[#This Row],[AREA]],".",Tabla1[[#This Row],[TIPO]]))</f>
        <v/>
      </c>
      <c r="C1087" s="343" t="str">
        <f>IF(Tabla1[[#This Row],[Código_Actividad]]="","",'Formulario PPGR1'!#REF!)</f>
        <v/>
      </c>
      <c r="D1087" s="343" t="str">
        <f>IF(Tabla1[[#This Row],[Código_Actividad]]="","",'Formulario PPGR1'!#REF!)</f>
        <v/>
      </c>
      <c r="E1087" s="343" t="str">
        <f>IF(Tabla1[[#This Row],[Código_Actividad]]="","",'Formulario PPGR1'!#REF!)</f>
        <v/>
      </c>
      <c r="F1087" s="343" t="str">
        <f>IF(Tabla1[[#This Row],[Código_Actividad]]="","",'Formulario PPGR1'!#REF!)</f>
        <v/>
      </c>
      <c r="G1087" s="344"/>
      <c r="H1087" s="345" t="str">
        <f>IFERROR(VLOOKUP(Tabla1[[#This Row],[Código_Actividad]],'Formulario PPGR2'!$C$9:$D$1048576,2,FALSE),"")</f>
        <v/>
      </c>
      <c r="I1087" s="346" t="str">
        <f>IFERROR(VLOOKUP(Tabla1[[#This Row],[Código_Actividad]],Tabla2[[Código]:[Total de Acciones ]],15,FALSE),"")</f>
        <v/>
      </c>
      <c r="J1087" s="347"/>
      <c r="K1087" s="348" t="str">
        <f>IFERROR(VLOOKUP($J1087,LSIns!$B$5:$C$45,2,FALSE),"")</f>
        <v/>
      </c>
      <c r="L1087" s="349"/>
      <c r="M1087" s="348" t="str">
        <f>IFERROR(VLOOKUP($L1087,#REF!,2,FALSE),"")</f>
        <v/>
      </c>
      <c r="N1087" s="353"/>
      <c r="O1087" s="350"/>
      <c r="P1087" s="350">
        <f t="shared" si="26"/>
        <v>0</v>
      </c>
      <c r="Q1087" s="351"/>
      <c r="R1087" s="347"/>
      <c r="S1087" s="56"/>
      <c r="T1087" s="56"/>
    </row>
    <row r="1088" spans="2:20" x14ac:dyDescent="0.25">
      <c r="B1088" s="343" t="str">
        <f>IF(Tabla1[[#This Row],[Código_Actividad]]="","",CONCATENATE(Tabla1[[#This Row],[POA]],".",Tabla1[[#This Row],[SRS]],".",Tabla1[[#This Row],[AREA]],".",Tabla1[[#This Row],[TIPO]]))</f>
        <v/>
      </c>
      <c r="C1088" s="343" t="str">
        <f>IF(Tabla1[[#This Row],[Código_Actividad]]="","",'Formulario PPGR1'!#REF!)</f>
        <v/>
      </c>
      <c r="D1088" s="343" t="str">
        <f>IF(Tabla1[[#This Row],[Código_Actividad]]="","",'Formulario PPGR1'!#REF!)</f>
        <v/>
      </c>
      <c r="E1088" s="343" t="str">
        <f>IF(Tabla1[[#This Row],[Código_Actividad]]="","",'Formulario PPGR1'!#REF!)</f>
        <v/>
      </c>
      <c r="F1088" s="343" t="str">
        <f>IF(Tabla1[[#This Row],[Código_Actividad]]="","",'Formulario PPGR1'!#REF!)</f>
        <v/>
      </c>
      <c r="G1088" s="344"/>
      <c r="H1088" s="345" t="str">
        <f>IFERROR(VLOOKUP(Tabla1[[#This Row],[Código_Actividad]],'Formulario PPGR2'!$C$9:$D$1048576,2,FALSE),"")</f>
        <v/>
      </c>
      <c r="I1088" s="346" t="str">
        <f>IFERROR(VLOOKUP(Tabla1[[#This Row],[Código_Actividad]],Tabla2[[Código]:[Total de Acciones ]],15,FALSE),"")</f>
        <v/>
      </c>
      <c r="J1088" s="347"/>
      <c r="K1088" s="348" t="str">
        <f>IFERROR(VLOOKUP($J1088,LSIns!$B$5:$C$45,2,FALSE),"")</f>
        <v/>
      </c>
      <c r="L1088" s="349"/>
      <c r="M1088" s="348" t="str">
        <f>IFERROR(VLOOKUP($L1088,#REF!,2,FALSE),"")</f>
        <v/>
      </c>
      <c r="N1088" s="353"/>
      <c r="O1088" s="350"/>
      <c r="P1088" s="350">
        <f t="shared" si="26"/>
        <v>0</v>
      </c>
      <c r="Q1088" s="351"/>
      <c r="R1088" s="347"/>
      <c r="S1088" s="56"/>
      <c r="T1088" s="56"/>
    </row>
    <row r="1089" spans="2:20" x14ac:dyDescent="0.25">
      <c r="B1089" s="343" t="e">
        <f>IF(Tabla1[[#This Row],[Código_Actividad]]="","",CONCATENATE(Tabla1[[#This Row],[POA]],".",Tabla1[[#This Row],[SRS]],".",Tabla1[[#This Row],[AREA]],".",Tabla1[[#This Row],[TIPO]]))</f>
        <v>#REF!</v>
      </c>
      <c r="C1089" s="343" t="e">
        <f>IF(Tabla1[[#This Row],[Código_Actividad]]="","",'Formulario PPGR1'!#REF!)</f>
        <v>#REF!</v>
      </c>
      <c r="D1089" s="343" t="e">
        <f>IF(Tabla1[[#This Row],[Código_Actividad]]="","",'Formulario PPGR1'!#REF!)</f>
        <v>#REF!</v>
      </c>
      <c r="E1089" s="343" t="e">
        <f>IF(Tabla1[[#This Row],[Código_Actividad]]="","",'Formulario PPGR1'!#REF!)</f>
        <v>#REF!</v>
      </c>
      <c r="F1089" s="343" t="e">
        <f>IF(Tabla1[[#This Row],[Código_Actividad]]="","",'Formulario PPGR1'!#REF!)</f>
        <v>#REF!</v>
      </c>
      <c r="G1089" s="344" t="s">
        <v>1583</v>
      </c>
      <c r="H1089" s="345" t="str">
        <f>IFERROR(VLOOKUP(Tabla1[[#This Row],[Código_Actividad]],'Formulario PPGR2'!$C$9:$D$1048576,2,FALSE),"")</f>
        <v xml:space="preserve">Elaboración del plan de mejora para la habilitación de las unidades de cuidados obstétricos de emergencia y neonatales en la Red </v>
      </c>
      <c r="I1089" s="346">
        <f>IFERROR(VLOOKUP(Tabla1[[#This Row],[Código_Actividad]],Tabla2[[Código]:[Total de Acciones ]],15,FALSE),"")</f>
        <v>1</v>
      </c>
      <c r="J1089" s="347" t="s">
        <v>1894</v>
      </c>
      <c r="K1089" s="348" t="s">
        <v>1902</v>
      </c>
      <c r="L1089" s="349"/>
      <c r="M1089" s="348" t="s">
        <v>1893</v>
      </c>
      <c r="N1089" s="367">
        <v>0.5</v>
      </c>
      <c r="O1089" s="350">
        <v>250</v>
      </c>
      <c r="P1089" s="350">
        <f t="shared" si="26"/>
        <v>125</v>
      </c>
      <c r="Q1089" s="351" t="s">
        <v>2114</v>
      </c>
      <c r="R1089" s="347" t="s">
        <v>923</v>
      </c>
      <c r="S1089" s="56"/>
      <c r="T1089" s="56"/>
    </row>
    <row r="1090" spans="2:20" x14ac:dyDescent="0.25">
      <c r="B1090" s="343" t="str">
        <f>IF(Tabla1[[#This Row],[Código_Actividad]]="","",CONCATENATE(Tabla1[[#This Row],[POA]],".",Tabla1[[#This Row],[SRS]],".",Tabla1[[#This Row],[AREA]],".",Tabla1[[#This Row],[TIPO]]))</f>
        <v/>
      </c>
      <c r="C1090" s="343" t="str">
        <f>IF(Tabla1[[#This Row],[Código_Actividad]]="","",'Formulario PPGR1'!#REF!)</f>
        <v/>
      </c>
      <c r="D1090" s="343" t="str">
        <f>IF(Tabla1[[#This Row],[Código_Actividad]]="","",'Formulario PPGR1'!#REF!)</f>
        <v/>
      </c>
      <c r="E1090" s="343" t="str">
        <f>IF(Tabla1[[#This Row],[Código_Actividad]]="","",'Formulario PPGR1'!#REF!)</f>
        <v/>
      </c>
      <c r="F1090" s="343" t="str">
        <f>IF(Tabla1[[#This Row],[Código_Actividad]]="","",'Formulario PPGR1'!#REF!)</f>
        <v/>
      </c>
      <c r="G1090" s="344"/>
      <c r="H1090" s="345" t="str">
        <f>IFERROR(VLOOKUP(Tabla1[[#This Row],[Código_Actividad]],'Formulario PPGR2'!$C$9:$D$1048576,2,FALSE),"")</f>
        <v/>
      </c>
      <c r="I1090" s="346" t="str">
        <f>IFERROR(VLOOKUP(Tabla1[[#This Row],[Código_Actividad]],Tabla2[[Código]:[Total de Acciones ]],15,FALSE),"")</f>
        <v/>
      </c>
      <c r="J1090" s="347" t="s">
        <v>1910</v>
      </c>
      <c r="K1090" s="348" t="s">
        <v>1902</v>
      </c>
      <c r="L1090" s="349"/>
      <c r="M1090" s="348" t="s">
        <v>1906</v>
      </c>
      <c r="N1090" s="367">
        <v>0.5</v>
      </c>
      <c r="O1090" s="350">
        <v>648</v>
      </c>
      <c r="P1090" s="350">
        <f t="shared" si="26"/>
        <v>324</v>
      </c>
      <c r="Q1090" s="351" t="s">
        <v>2114</v>
      </c>
      <c r="R1090" s="347" t="s">
        <v>925</v>
      </c>
      <c r="S1090" s="56"/>
      <c r="T1090" s="56"/>
    </row>
    <row r="1091" spans="2:20" x14ac:dyDescent="0.25">
      <c r="B1091" s="343" t="str">
        <f>IF(Tabla1[[#This Row],[Código_Actividad]]="","",CONCATENATE(Tabla1[[#This Row],[POA]],".",Tabla1[[#This Row],[SRS]],".",Tabla1[[#This Row],[AREA]],".",Tabla1[[#This Row],[TIPO]]))</f>
        <v/>
      </c>
      <c r="C1091" s="343" t="str">
        <f>IF(Tabla1[[#This Row],[Código_Actividad]]="","",'Formulario PPGR1'!#REF!)</f>
        <v/>
      </c>
      <c r="D1091" s="343" t="str">
        <f>IF(Tabla1[[#This Row],[Código_Actividad]]="","",'Formulario PPGR1'!#REF!)</f>
        <v/>
      </c>
      <c r="E1091" s="343" t="str">
        <f>IF(Tabla1[[#This Row],[Código_Actividad]]="","",'Formulario PPGR1'!#REF!)</f>
        <v/>
      </c>
      <c r="F1091" s="343" t="str">
        <f>IF(Tabla1[[#This Row],[Código_Actividad]]="","",'Formulario PPGR1'!#REF!)</f>
        <v/>
      </c>
      <c r="G1091" s="344"/>
      <c r="H1091" s="345" t="str">
        <f>IFERROR(VLOOKUP(Tabla1[[#This Row],[Código_Actividad]],'Formulario PPGR2'!$C$9:$D$1048576,2,FALSE),"")</f>
        <v/>
      </c>
      <c r="I1091" s="346" t="str">
        <f>IFERROR(VLOOKUP(Tabla1[[#This Row],[Código_Actividad]],Tabla2[[Código]:[Total de Acciones ]],15,FALSE),"")</f>
        <v/>
      </c>
      <c r="J1091" s="347"/>
      <c r="K1091" s="348" t="str">
        <f>IFERROR(VLOOKUP($J1091,LSIns!$B$5:$C$45,2,FALSE),"")</f>
        <v/>
      </c>
      <c r="L1091" s="349"/>
      <c r="M1091" s="348" t="str">
        <f>IFERROR(VLOOKUP($L1091,#REF!,2,FALSE),"")</f>
        <v/>
      </c>
      <c r="N1091" s="353"/>
      <c r="O1091" s="350"/>
      <c r="P1091" s="350">
        <f t="shared" si="26"/>
        <v>0</v>
      </c>
      <c r="Q1091" s="351"/>
      <c r="R1091" s="347"/>
      <c r="S1091" s="56"/>
      <c r="T1091" s="56"/>
    </row>
    <row r="1092" spans="2:20" x14ac:dyDescent="0.25">
      <c r="B1092" s="343" t="str">
        <f>IF(Tabla1[[#This Row],[Código_Actividad]]="","",CONCATENATE(Tabla1[[#This Row],[POA]],".",Tabla1[[#This Row],[SRS]],".",Tabla1[[#This Row],[AREA]],".",Tabla1[[#This Row],[TIPO]]))</f>
        <v/>
      </c>
      <c r="C1092" s="343" t="str">
        <f>IF(Tabla1[[#This Row],[Código_Actividad]]="","",'Formulario PPGR1'!#REF!)</f>
        <v/>
      </c>
      <c r="D1092" s="343" t="str">
        <f>IF(Tabla1[[#This Row],[Código_Actividad]]="","",'Formulario PPGR1'!#REF!)</f>
        <v/>
      </c>
      <c r="E1092" s="343" t="str">
        <f>IF(Tabla1[[#This Row],[Código_Actividad]]="","",'Formulario PPGR1'!#REF!)</f>
        <v/>
      </c>
      <c r="F1092" s="343" t="str">
        <f>IF(Tabla1[[#This Row],[Código_Actividad]]="","",'Formulario PPGR1'!#REF!)</f>
        <v/>
      </c>
      <c r="G1092" s="344"/>
      <c r="H1092" s="345" t="str">
        <f>IFERROR(VLOOKUP(Tabla1[[#This Row],[Código_Actividad]],'Formulario PPGR2'!$C$9:$D$1048576,2,FALSE),"")</f>
        <v/>
      </c>
      <c r="I1092" s="346" t="str">
        <f>IFERROR(VLOOKUP(Tabla1[[#This Row],[Código_Actividad]],Tabla2[[Código]:[Total de Acciones ]],15,FALSE),"")</f>
        <v/>
      </c>
      <c r="J1092" s="347"/>
      <c r="K1092" s="348" t="str">
        <f>IFERROR(VLOOKUP($J1092,LSIns!$B$5:$C$45,2,FALSE),"")</f>
        <v/>
      </c>
      <c r="L1092" s="349"/>
      <c r="M1092" s="348" t="str">
        <f>IFERROR(VLOOKUP($L1092,#REF!,2,FALSE),"")</f>
        <v/>
      </c>
      <c r="N1092" s="353"/>
      <c r="O1092" s="350"/>
      <c r="P1092" s="350">
        <f t="shared" si="26"/>
        <v>0</v>
      </c>
      <c r="Q1092" s="351"/>
      <c r="R1092" s="347"/>
      <c r="S1092" s="56"/>
      <c r="T1092" s="56"/>
    </row>
    <row r="1093" spans="2:20" x14ac:dyDescent="0.25">
      <c r="B1093" s="343" t="e">
        <f>IF(Tabla1[[#This Row],[Código_Actividad]]="","",CONCATENATE(Tabla1[[#This Row],[POA]],".",Tabla1[[#This Row],[SRS]],".",Tabla1[[#This Row],[AREA]],".",Tabla1[[#This Row],[TIPO]]))</f>
        <v>#REF!</v>
      </c>
      <c r="C1093" s="343" t="e">
        <f>IF(Tabla1[[#This Row],[Código_Actividad]]="","",'Formulario PPGR1'!#REF!)</f>
        <v>#REF!</v>
      </c>
      <c r="D1093" s="343" t="e">
        <f>IF(Tabla1[[#This Row],[Código_Actividad]]="","",'Formulario PPGR1'!#REF!)</f>
        <v>#REF!</v>
      </c>
      <c r="E1093" s="343" t="e">
        <f>IF(Tabla1[[#This Row],[Código_Actividad]]="","",'Formulario PPGR1'!#REF!)</f>
        <v>#REF!</v>
      </c>
      <c r="F1093" s="343" t="e">
        <f>IF(Tabla1[[#This Row],[Código_Actividad]]="","",'Formulario PPGR1'!#REF!)</f>
        <v>#REF!</v>
      </c>
      <c r="G1093" s="344" t="s">
        <v>1584</v>
      </c>
      <c r="H1093" s="345" t="str">
        <f>IFERROR(VLOOKUP(Tabla1[[#This Row],[Código_Actividad]],'Formulario PPGR2'!$C$9:$D$1048576,2,FALSE),"")</f>
        <v xml:space="preserve"> Talleres para la  difusión de los protocolos y rutas criticas para el abordaje de los signos de violencia hacia las niñas, niños y adolescentes</v>
      </c>
      <c r="I1093" s="346">
        <f>IFERROR(VLOOKUP(Tabla1[[#This Row],[Código_Actividad]],Tabla2[[Código]:[Total de Acciones ]],15,FALSE),"")</f>
        <v>2</v>
      </c>
      <c r="J1093" s="347" t="s">
        <v>1894</v>
      </c>
      <c r="K1093" s="348" t="s">
        <v>1902</v>
      </c>
      <c r="L1093" s="349"/>
      <c r="M1093" s="348" t="s">
        <v>1893</v>
      </c>
      <c r="N1093" s="355">
        <v>0.08</v>
      </c>
      <c r="O1093" s="350">
        <v>250</v>
      </c>
      <c r="P1093" s="350">
        <f t="shared" si="26"/>
        <v>20</v>
      </c>
      <c r="Q1093" s="351" t="s">
        <v>2114</v>
      </c>
      <c r="R1093" s="347" t="s">
        <v>923</v>
      </c>
      <c r="S1093" s="56"/>
      <c r="T1093" s="56"/>
    </row>
    <row r="1094" spans="2:20" x14ac:dyDescent="0.25">
      <c r="B1094" s="343" t="str">
        <f>IF(Tabla1[[#This Row],[Código_Actividad]]="","",CONCATENATE(Tabla1[[#This Row],[POA]],".",Tabla1[[#This Row],[SRS]],".",Tabla1[[#This Row],[AREA]],".",Tabla1[[#This Row],[TIPO]]))</f>
        <v/>
      </c>
      <c r="C1094" s="343" t="str">
        <f>IF(Tabla1[[#This Row],[Código_Actividad]]="","",'Formulario PPGR1'!#REF!)</f>
        <v/>
      </c>
      <c r="D1094" s="343" t="str">
        <f>IF(Tabla1[[#This Row],[Código_Actividad]]="","",'Formulario PPGR1'!#REF!)</f>
        <v/>
      </c>
      <c r="E1094" s="343" t="str">
        <f>IF(Tabla1[[#This Row],[Código_Actividad]]="","",'Formulario PPGR1'!#REF!)</f>
        <v/>
      </c>
      <c r="F1094" s="343" t="str">
        <f>IF(Tabla1[[#This Row],[Código_Actividad]]="","",'Formulario PPGR1'!#REF!)</f>
        <v/>
      </c>
      <c r="G1094" s="344"/>
      <c r="H1094" s="345" t="str">
        <f>IFERROR(VLOOKUP(Tabla1[[#This Row],[Código_Actividad]],'Formulario PPGR2'!$C$9:$D$1048576,2,FALSE),"")</f>
        <v/>
      </c>
      <c r="I1094" s="346" t="str">
        <f>IFERROR(VLOOKUP(Tabla1[[#This Row],[Código_Actividad]],Tabla2[[Código]:[Total de Acciones ]],15,FALSE),"")</f>
        <v/>
      </c>
      <c r="J1094" s="347" t="s">
        <v>1910</v>
      </c>
      <c r="K1094" s="348" t="s">
        <v>1902</v>
      </c>
      <c r="L1094" s="349"/>
      <c r="M1094" s="348" t="s">
        <v>1906</v>
      </c>
      <c r="N1094" s="355">
        <v>0.08</v>
      </c>
      <c r="O1094" s="350">
        <v>648</v>
      </c>
      <c r="P1094" s="350">
        <f t="shared" si="26"/>
        <v>51.84</v>
      </c>
      <c r="Q1094" s="351" t="s">
        <v>2114</v>
      </c>
      <c r="R1094" s="347" t="s">
        <v>925</v>
      </c>
      <c r="S1094" s="56"/>
      <c r="T1094" s="56"/>
    </row>
    <row r="1095" spans="2:20" x14ac:dyDescent="0.25">
      <c r="B1095" s="343" t="str">
        <f>IF(Tabla1[[#This Row],[Código_Actividad]]="","",CONCATENATE(Tabla1[[#This Row],[POA]],".",Tabla1[[#This Row],[SRS]],".",Tabla1[[#This Row],[AREA]],".",Tabla1[[#This Row],[TIPO]]))</f>
        <v/>
      </c>
      <c r="C1095" s="343" t="str">
        <f>IF(Tabla1[[#This Row],[Código_Actividad]]="","",'Formulario PPGR1'!#REF!)</f>
        <v/>
      </c>
      <c r="D1095" s="343" t="str">
        <f>IF(Tabla1[[#This Row],[Código_Actividad]]="","",'Formulario PPGR1'!#REF!)</f>
        <v/>
      </c>
      <c r="E1095" s="343" t="str">
        <f>IF(Tabla1[[#This Row],[Código_Actividad]]="","",'Formulario PPGR1'!#REF!)</f>
        <v/>
      </c>
      <c r="F1095" s="343" t="str">
        <f>IF(Tabla1[[#This Row],[Código_Actividad]]="","",'Formulario PPGR1'!#REF!)</f>
        <v/>
      </c>
      <c r="G1095" s="344"/>
      <c r="H1095" s="345" t="str">
        <f>IFERROR(VLOOKUP(Tabla1[[#This Row],[Código_Actividad]],'Formulario PPGR2'!$C$9:$D$1048576,2,FALSE),"")</f>
        <v/>
      </c>
      <c r="I1095" s="346" t="str">
        <f>IFERROR(VLOOKUP(Tabla1[[#This Row],[Código_Actividad]],Tabla2[[Código]:[Total de Acciones ]],15,FALSE),"")</f>
        <v/>
      </c>
      <c r="J1095" s="347" t="s">
        <v>1916</v>
      </c>
      <c r="K1095" s="348" t="s">
        <v>1902</v>
      </c>
      <c r="L1095" s="349"/>
      <c r="M1095" s="348" t="s">
        <v>1917</v>
      </c>
      <c r="N1095" s="353">
        <v>0.2</v>
      </c>
      <c r="O1095" s="350">
        <v>84</v>
      </c>
      <c r="P1095" s="350">
        <f t="shared" si="26"/>
        <v>16.8</v>
      </c>
      <c r="Q1095" s="351" t="s">
        <v>2117</v>
      </c>
      <c r="R1095" s="347" t="s">
        <v>925</v>
      </c>
      <c r="S1095" s="56"/>
      <c r="T1095" s="56"/>
    </row>
    <row r="1096" spans="2:20" x14ac:dyDescent="0.25">
      <c r="B1096" s="343" t="str">
        <f>IF(Tabla1[[#This Row],[Código_Actividad]]="","",CONCATENATE(Tabla1[[#This Row],[POA]],".",Tabla1[[#This Row],[SRS]],".",Tabla1[[#This Row],[AREA]],".",Tabla1[[#This Row],[TIPO]]))</f>
        <v/>
      </c>
      <c r="C1096" s="343" t="str">
        <f>IF(Tabla1[[#This Row],[Código_Actividad]]="","",'Formulario PPGR1'!#REF!)</f>
        <v/>
      </c>
      <c r="D1096" s="343" t="str">
        <f>IF(Tabla1[[#This Row],[Código_Actividad]]="","",'Formulario PPGR1'!#REF!)</f>
        <v/>
      </c>
      <c r="E1096" s="343" t="str">
        <f>IF(Tabla1[[#This Row],[Código_Actividad]]="","",'Formulario PPGR1'!#REF!)</f>
        <v/>
      </c>
      <c r="F1096" s="343" t="str">
        <f>IF(Tabla1[[#This Row],[Código_Actividad]]="","",'Formulario PPGR1'!#REF!)</f>
        <v/>
      </c>
      <c r="G1096" s="344"/>
      <c r="H1096" s="345" t="str">
        <f>IFERROR(VLOOKUP(Tabla1[[#This Row],[Código_Actividad]],'Formulario PPGR2'!$C$9:$D$1048576,2,FALSE),"")</f>
        <v/>
      </c>
      <c r="I1096" s="346" t="str">
        <f>IFERROR(VLOOKUP(Tabla1[[#This Row],[Código_Actividad]],Tabla2[[Código]:[Total de Acciones ]],15,FALSE),"")</f>
        <v/>
      </c>
      <c r="J1096" s="347" t="s">
        <v>1913</v>
      </c>
      <c r="K1096" s="348" t="s">
        <v>1902</v>
      </c>
      <c r="L1096" s="349"/>
      <c r="M1096" s="348" t="s">
        <v>592</v>
      </c>
      <c r="N1096" s="344">
        <v>2</v>
      </c>
      <c r="O1096" s="350">
        <v>7500</v>
      </c>
      <c r="P1096" s="350">
        <f t="shared" si="26"/>
        <v>15000</v>
      </c>
      <c r="Q1096" s="351" t="s">
        <v>2115</v>
      </c>
      <c r="R1096" s="347" t="s">
        <v>925</v>
      </c>
      <c r="S1096" s="56"/>
      <c r="T1096" s="56"/>
    </row>
    <row r="1097" spans="2:20" x14ac:dyDescent="0.25">
      <c r="B1097" s="343" t="str">
        <f>IF(Tabla1[[#This Row],[Código_Actividad]]="","",CONCATENATE(Tabla1[[#This Row],[POA]],".",Tabla1[[#This Row],[SRS]],".",Tabla1[[#This Row],[AREA]],".",Tabla1[[#This Row],[TIPO]]))</f>
        <v/>
      </c>
      <c r="C1097" s="343" t="str">
        <f>IF(Tabla1[[#This Row],[Código_Actividad]]="","",'Formulario PPGR1'!#REF!)</f>
        <v/>
      </c>
      <c r="D1097" s="343" t="str">
        <f>IF(Tabla1[[#This Row],[Código_Actividad]]="","",'Formulario PPGR1'!#REF!)</f>
        <v/>
      </c>
      <c r="E1097" s="343" t="str">
        <f>IF(Tabla1[[#This Row],[Código_Actividad]]="","",'Formulario PPGR1'!#REF!)</f>
        <v/>
      </c>
      <c r="F1097" s="343" t="str">
        <f>IF(Tabla1[[#This Row],[Código_Actividad]]="","",'Formulario PPGR1'!#REF!)</f>
        <v/>
      </c>
      <c r="G1097" s="344"/>
      <c r="H1097" s="345" t="str">
        <f>IFERROR(VLOOKUP(Tabla1[[#This Row],[Código_Actividad]],'Formulario PPGR2'!$C$9:$D$1048576,2,FALSE),"")</f>
        <v/>
      </c>
      <c r="I1097" s="346" t="str">
        <f>IFERROR(VLOOKUP(Tabla1[[#This Row],[Código_Actividad]],Tabla2[[Código]:[Total de Acciones ]],15,FALSE),"")</f>
        <v/>
      </c>
      <c r="J1097" s="347"/>
      <c r="K1097" s="348" t="str">
        <f>IFERROR(VLOOKUP($J1097,LSIns!$B$5:$C$45,2,FALSE),"")</f>
        <v/>
      </c>
      <c r="L1097" s="349"/>
      <c r="M1097" s="348" t="str">
        <f>IFERROR(VLOOKUP($L1097,#REF!,2,FALSE),"")</f>
        <v/>
      </c>
      <c r="N1097" s="353"/>
      <c r="O1097" s="350"/>
      <c r="P1097" s="350">
        <f t="shared" si="26"/>
        <v>0</v>
      </c>
      <c r="Q1097" s="351"/>
      <c r="R1097" s="347"/>
      <c r="S1097" s="56"/>
      <c r="T1097" s="56"/>
    </row>
    <row r="1098" spans="2:20" ht="25.5" x14ac:dyDescent="0.25">
      <c r="B1098" s="343" t="e">
        <f>IF(Tabla1[[#This Row],[Código_Actividad]]="","",CONCATENATE(Tabla1[[#This Row],[POA]],".",Tabla1[[#This Row],[SRS]],".",Tabla1[[#This Row],[AREA]],".",Tabla1[[#This Row],[TIPO]]))</f>
        <v>#REF!</v>
      </c>
      <c r="C1098" s="343" t="e">
        <f>IF(Tabla1[[#This Row],[Código_Actividad]]="","",'Formulario PPGR1'!#REF!)</f>
        <v>#REF!</v>
      </c>
      <c r="D1098" s="343" t="e">
        <f>IF(Tabla1[[#This Row],[Código_Actividad]]="","",'Formulario PPGR1'!#REF!)</f>
        <v>#REF!</v>
      </c>
      <c r="E1098" s="343" t="e">
        <f>IF(Tabla1[[#This Row],[Código_Actividad]]="","",'Formulario PPGR1'!#REF!)</f>
        <v>#REF!</v>
      </c>
      <c r="F1098" s="343" t="e">
        <f>IF(Tabla1[[#This Row],[Código_Actividad]]="","",'Formulario PPGR1'!#REF!)</f>
        <v>#REF!</v>
      </c>
      <c r="G1098" s="344" t="s">
        <v>1585</v>
      </c>
      <c r="H1098" s="357" t="str">
        <f>IFERROR(VLOOKUP(Tabla1[[#This Row],[Código_Actividad]],'Formulario PPGR2'!$C$9:$D$1048576,2,FALSE),"")</f>
        <v>Seguimiento a la implementación de la inciativa Mejora de la Calidad y Humanización de los Servicios de Atención a la Madre y el Recién Nacido</v>
      </c>
      <c r="I1098" s="346">
        <f>IFERROR(VLOOKUP(Tabla1[[#This Row],[Código_Actividad]],Tabla2[[Código]:[Total de Acciones ]],15,FALSE),"")</f>
        <v>4</v>
      </c>
      <c r="J1098" s="347" t="s">
        <v>1894</v>
      </c>
      <c r="K1098" s="348" t="s">
        <v>1902</v>
      </c>
      <c r="L1098" s="349"/>
      <c r="M1098" s="348" t="s">
        <v>1893</v>
      </c>
      <c r="N1098" s="355">
        <v>0.16</v>
      </c>
      <c r="O1098" s="350">
        <v>250</v>
      </c>
      <c r="P1098" s="350">
        <f t="shared" si="26"/>
        <v>40</v>
      </c>
      <c r="Q1098" s="351" t="s">
        <v>2114</v>
      </c>
      <c r="R1098" s="347" t="s">
        <v>923</v>
      </c>
      <c r="S1098" s="56"/>
      <c r="T1098" s="56"/>
    </row>
    <row r="1099" spans="2:20" x14ac:dyDescent="0.25">
      <c r="B1099" s="343" t="str">
        <f>IF(Tabla1[[#This Row],[Código_Actividad]]="","",CONCATENATE(Tabla1[[#This Row],[POA]],".",Tabla1[[#This Row],[SRS]],".",Tabla1[[#This Row],[AREA]],".",Tabla1[[#This Row],[TIPO]]))</f>
        <v/>
      </c>
      <c r="C1099" s="343" t="str">
        <f>IF(Tabla1[[#This Row],[Código_Actividad]]="","",'Formulario PPGR1'!#REF!)</f>
        <v/>
      </c>
      <c r="D1099" s="343" t="str">
        <f>IF(Tabla1[[#This Row],[Código_Actividad]]="","",'Formulario PPGR1'!#REF!)</f>
        <v/>
      </c>
      <c r="E1099" s="343" t="str">
        <f>IF(Tabla1[[#This Row],[Código_Actividad]]="","",'Formulario PPGR1'!#REF!)</f>
        <v/>
      </c>
      <c r="F1099" s="343" t="str">
        <f>IF(Tabla1[[#This Row],[Código_Actividad]]="","",'Formulario PPGR1'!#REF!)</f>
        <v/>
      </c>
      <c r="G1099" s="344"/>
      <c r="H1099" s="345" t="str">
        <f>IFERROR(VLOOKUP(Tabla1[[#This Row],[Código_Actividad]],'Formulario PPGR2'!$C$9:$D$1048576,2,FALSE),"")</f>
        <v/>
      </c>
      <c r="I1099" s="346" t="str">
        <f>IFERROR(VLOOKUP(Tabla1[[#This Row],[Código_Actividad]],Tabla2[[Código]:[Total de Acciones ]],15,FALSE),"")</f>
        <v/>
      </c>
      <c r="J1099" s="347" t="s">
        <v>1910</v>
      </c>
      <c r="K1099" s="348" t="s">
        <v>1902</v>
      </c>
      <c r="L1099" s="349"/>
      <c r="M1099" s="348" t="s">
        <v>1906</v>
      </c>
      <c r="N1099" s="355">
        <v>0.16</v>
      </c>
      <c r="O1099" s="350">
        <v>648</v>
      </c>
      <c r="P1099" s="350">
        <f t="shared" si="26"/>
        <v>103.68</v>
      </c>
      <c r="Q1099" s="351" t="s">
        <v>2114</v>
      </c>
      <c r="R1099" s="347" t="s">
        <v>925</v>
      </c>
      <c r="S1099" s="56"/>
      <c r="T1099" s="56"/>
    </row>
    <row r="1100" spans="2:20" x14ac:dyDescent="0.25">
      <c r="B1100" s="343" t="str">
        <f>IF(Tabla1[[#This Row],[Código_Actividad]]="","",CONCATENATE(Tabla1[[#This Row],[POA]],".",Tabla1[[#This Row],[SRS]],".",Tabla1[[#This Row],[AREA]],".",Tabla1[[#This Row],[TIPO]]))</f>
        <v/>
      </c>
      <c r="C1100" s="343" t="str">
        <f>IF(Tabla1[[#This Row],[Código_Actividad]]="","",'Formulario PPGR1'!#REF!)</f>
        <v/>
      </c>
      <c r="D1100" s="343" t="str">
        <f>IF(Tabla1[[#This Row],[Código_Actividad]]="","",'Formulario PPGR1'!#REF!)</f>
        <v/>
      </c>
      <c r="E1100" s="343" t="str">
        <f>IF(Tabla1[[#This Row],[Código_Actividad]]="","",'Formulario PPGR1'!#REF!)</f>
        <v/>
      </c>
      <c r="F1100" s="343" t="str">
        <f>IF(Tabla1[[#This Row],[Código_Actividad]]="","",'Formulario PPGR1'!#REF!)</f>
        <v/>
      </c>
      <c r="G1100" s="344"/>
      <c r="H1100" s="345" t="str">
        <f>IFERROR(VLOOKUP(Tabla1[[#This Row],[Código_Actividad]],'Formulario PPGR2'!$C$9:$D$1048576,2,FALSE),"")</f>
        <v/>
      </c>
      <c r="I1100" s="346" t="str">
        <f>IFERROR(VLOOKUP(Tabla1[[#This Row],[Código_Actividad]],Tabla2[[Código]:[Total de Acciones ]],15,FALSE),"")</f>
        <v/>
      </c>
      <c r="J1100" s="347"/>
      <c r="K1100" s="348" t="str">
        <f>IFERROR(VLOOKUP($J1100,LSIns!$B$5:$C$45,2,FALSE),"")</f>
        <v/>
      </c>
      <c r="L1100" s="349"/>
      <c r="M1100" s="348" t="str">
        <f>IFERROR(VLOOKUP($L1100,#REF!,2,FALSE),"")</f>
        <v/>
      </c>
      <c r="N1100" s="353"/>
      <c r="O1100" s="350"/>
      <c r="P1100" s="350">
        <f t="shared" ref="P1100:P1113" si="27">+N1100*O1100</f>
        <v>0</v>
      </c>
      <c r="Q1100" s="351"/>
      <c r="R1100" s="347"/>
      <c r="S1100" s="56"/>
      <c r="T1100" s="56"/>
    </row>
    <row r="1101" spans="2:20" x14ac:dyDescent="0.25">
      <c r="B1101" s="343" t="e">
        <f>IF(Tabla1[[#This Row],[Código_Actividad]]="","",CONCATENATE(Tabla1[[#This Row],[POA]],".",Tabla1[[#This Row],[SRS]],".",Tabla1[[#This Row],[AREA]],".",Tabla1[[#This Row],[TIPO]]))</f>
        <v>#REF!</v>
      </c>
      <c r="C1101" s="343" t="e">
        <f>IF(Tabla1[[#This Row],[Código_Actividad]]="","",'Formulario PPGR1'!#REF!)</f>
        <v>#REF!</v>
      </c>
      <c r="D1101" s="343" t="e">
        <f>IF(Tabla1[[#This Row],[Código_Actividad]]="","",'Formulario PPGR1'!#REF!)</f>
        <v>#REF!</v>
      </c>
      <c r="E1101" s="343" t="e">
        <f>IF(Tabla1[[#This Row],[Código_Actividad]]="","",'Formulario PPGR1'!#REF!)</f>
        <v>#REF!</v>
      </c>
      <c r="F1101" s="343" t="e">
        <f>IF(Tabla1[[#This Row],[Código_Actividad]]="","",'Formulario PPGR1'!#REF!)</f>
        <v>#REF!</v>
      </c>
      <c r="G1101" s="344" t="s">
        <v>1586</v>
      </c>
      <c r="H1101" s="345" t="str">
        <f>IFERROR(VLOOKUP(Tabla1[[#This Row],[Código_Actividad]],'Formulario PPGR2'!$C$9:$D$1048576,2,FALSE),"")</f>
        <v>Coordinación en la elaboración de los planes de mejora, fruto de los resultados de la evalaución de adherencia a protocolos</v>
      </c>
      <c r="I1101" s="346">
        <f>IFERROR(VLOOKUP(Tabla1[[#This Row],[Código_Actividad]],Tabla2[[Código]:[Total de Acciones ]],15,FALSE),"")</f>
        <v>2</v>
      </c>
      <c r="J1101" s="347" t="s">
        <v>1894</v>
      </c>
      <c r="K1101" s="348" t="s">
        <v>1902</v>
      </c>
      <c r="L1101" s="349"/>
      <c r="M1101" s="348" t="s">
        <v>1893</v>
      </c>
      <c r="N1101" s="355">
        <v>0.16</v>
      </c>
      <c r="O1101" s="350">
        <v>250</v>
      </c>
      <c r="P1101" s="350">
        <f t="shared" si="27"/>
        <v>40</v>
      </c>
      <c r="Q1101" s="351" t="s">
        <v>2114</v>
      </c>
      <c r="R1101" s="347" t="s">
        <v>923</v>
      </c>
      <c r="S1101" s="56"/>
      <c r="T1101" s="56"/>
    </row>
    <row r="1102" spans="2:20" x14ac:dyDescent="0.25">
      <c r="B1102" s="343" t="str">
        <f>IF(Tabla1[[#This Row],[Código_Actividad]]="","",CONCATENATE(Tabla1[[#This Row],[POA]],".",Tabla1[[#This Row],[SRS]],".",Tabla1[[#This Row],[AREA]],".",Tabla1[[#This Row],[TIPO]]))</f>
        <v/>
      </c>
      <c r="C1102" s="343" t="str">
        <f>IF(Tabla1[[#This Row],[Código_Actividad]]="","",'Formulario PPGR1'!#REF!)</f>
        <v/>
      </c>
      <c r="D1102" s="343" t="str">
        <f>IF(Tabla1[[#This Row],[Código_Actividad]]="","",'Formulario PPGR1'!#REF!)</f>
        <v/>
      </c>
      <c r="E1102" s="343" t="str">
        <f>IF(Tabla1[[#This Row],[Código_Actividad]]="","",'Formulario PPGR1'!#REF!)</f>
        <v/>
      </c>
      <c r="F1102" s="343" t="str">
        <f>IF(Tabla1[[#This Row],[Código_Actividad]]="","",'Formulario PPGR1'!#REF!)</f>
        <v/>
      </c>
      <c r="G1102" s="344"/>
      <c r="H1102" s="345" t="str">
        <f>IFERROR(VLOOKUP(Tabla1[[#This Row],[Código_Actividad]],'Formulario PPGR2'!$C$9:$D$1048576,2,FALSE),"")</f>
        <v/>
      </c>
      <c r="I1102" s="346" t="str">
        <f>IFERROR(VLOOKUP(Tabla1[[#This Row],[Código_Actividad]],Tabla2[[Código]:[Total de Acciones ]],15,FALSE),"")</f>
        <v/>
      </c>
      <c r="J1102" s="347" t="s">
        <v>1910</v>
      </c>
      <c r="K1102" s="348" t="s">
        <v>1902</v>
      </c>
      <c r="L1102" s="349"/>
      <c r="M1102" s="348" t="s">
        <v>1906</v>
      </c>
      <c r="N1102" s="355">
        <v>0.16</v>
      </c>
      <c r="O1102" s="350">
        <v>648</v>
      </c>
      <c r="P1102" s="350">
        <f t="shared" si="27"/>
        <v>103.68</v>
      </c>
      <c r="Q1102" s="351" t="s">
        <v>2114</v>
      </c>
      <c r="R1102" s="347" t="s">
        <v>925</v>
      </c>
      <c r="S1102" s="56"/>
      <c r="T1102" s="56"/>
    </row>
    <row r="1103" spans="2:20" x14ac:dyDescent="0.25">
      <c r="B1103" s="343" t="str">
        <f>IF(Tabla1[[#This Row],[Código_Actividad]]="","",CONCATENATE(Tabla1[[#This Row],[POA]],".",Tabla1[[#This Row],[SRS]],".",Tabla1[[#This Row],[AREA]],".",Tabla1[[#This Row],[TIPO]]))</f>
        <v/>
      </c>
      <c r="C1103" s="343" t="str">
        <f>IF(Tabla1[[#This Row],[Código_Actividad]]="","",'Formulario PPGR1'!#REF!)</f>
        <v/>
      </c>
      <c r="D1103" s="343" t="str">
        <f>IF(Tabla1[[#This Row],[Código_Actividad]]="","",'Formulario PPGR1'!#REF!)</f>
        <v/>
      </c>
      <c r="E1103" s="343" t="str">
        <f>IF(Tabla1[[#This Row],[Código_Actividad]]="","",'Formulario PPGR1'!#REF!)</f>
        <v/>
      </c>
      <c r="F1103" s="343" t="str">
        <f>IF(Tabla1[[#This Row],[Código_Actividad]]="","",'Formulario PPGR1'!#REF!)</f>
        <v/>
      </c>
      <c r="G1103" s="344"/>
      <c r="H1103" s="345" t="str">
        <f>IFERROR(VLOOKUP(Tabla1[[#This Row],[Código_Actividad]],'Formulario PPGR2'!$C$9:$D$1048576,2,FALSE),"")</f>
        <v/>
      </c>
      <c r="I1103" s="346" t="str">
        <f>IFERROR(VLOOKUP(Tabla1[[#This Row],[Código_Actividad]],Tabla2[[Código]:[Total de Acciones ]],15,FALSE),"")</f>
        <v/>
      </c>
      <c r="J1103" s="347"/>
      <c r="K1103" s="348" t="str">
        <f>IFERROR(VLOOKUP($J1103,LSIns!$B$5:$C$45,2,FALSE),"")</f>
        <v/>
      </c>
      <c r="L1103" s="349"/>
      <c r="M1103" s="348" t="str">
        <f>IFERROR(VLOOKUP($L1103,#REF!,2,FALSE),"")</f>
        <v/>
      </c>
      <c r="N1103" s="353"/>
      <c r="O1103" s="350"/>
      <c r="P1103" s="350">
        <f t="shared" si="27"/>
        <v>0</v>
      </c>
      <c r="Q1103" s="351"/>
      <c r="R1103" s="347"/>
      <c r="S1103" s="56"/>
      <c r="T1103" s="56"/>
    </row>
    <row r="1104" spans="2:20" x14ac:dyDescent="0.25">
      <c r="B1104" s="343" t="str">
        <f>IF(Tabla1[[#This Row],[Código_Actividad]]="","",CONCATENATE(Tabla1[[#This Row],[POA]],".",Tabla1[[#This Row],[SRS]],".",Tabla1[[#This Row],[AREA]],".",Tabla1[[#This Row],[TIPO]]))</f>
        <v/>
      </c>
      <c r="C1104" s="343" t="str">
        <f>IF(Tabla1[[#This Row],[Código_Actividad]]="","",'Formulario PPGR1'!#REF!)</f>
        <v/>
      </c>
      <c r="D1104" s="343" t="str">
        <f>IF(Tabla1[[#This Row],[Código_Actividad]]="","",'Formulario PPGR1'!#REF!)</f>
        <v/>
      </c>
      <c r="E1104" s="343" t="str">
        <f>IF(Tabla1[[#This Row],[Código_Actividad]]="","",'Formulario PPGR1'!#REF!)</f>
        <v/>
      </c>
      <c r="F1104" s="343" t="str">
        <f>IF(Tabla1[[#This Row],[Código_Actividad]]="","",'Formulario PPGR1'!#REF!)</f>
        <v/>
      </c>
      <c r="G1104" s="344"/>
      <c r="H1104" s="345" t="str">
        <f>IFERROR(VLOOKUP(Tabla1[[#This Row],[Código_Actividad]],'Formulario PPGR2'!$C$9:$D$1048576,2,FALSE),"")</f>
        <v/>
      </c>
      <c r="I1104" s="346" t="str">
        <f>IFERROR(VLOOKUP(Tabla1[[#This Row],[Código_Actividad]],Tabla2[[Código]:[Total de Acciones ]],15,FALSE),"")</f>
        <v/>
      </c>
      <c r="J1104" s="347"/>
      <c r="K1104" s="348" t="str">
        <f>IFERROR(VLOOKUP($J1104,LSIns!$B$5:$C$45,2,FALSE),"")</f>
        <v/>
      </c>
      <c r="L1104" s="349"/>
      <c r="M1104" s="348" t="str">
        <f>IFERROR(VLOOKUP($L1104,#REF!,2,FALSE),"")</f>
        <v/>
      </c>
      <c r="N1104" s="353"/>
      <c r="O1104" s="350"/>
      <c r="P1104" s="350">
        <f t="shared" si="27"/>
        <v>0</v>
      </c>
      <c r="Q1104" s="351"/>
      <c r="R1104" s="347"/>
      <c r="S1104" s="56"/>
      <c r="T1104" s="56"/>
    </row>
    <row r="1105" spans="2:20" x14ac:dyDescent="0.25">
      <c r="B1105" s="343" t="e">
        <f>IF(Tabla1[[#This Row],[Código_Actividad]]="","",CONCATENATE(Tabla1[[#This Row],[POA]],".",Tabla1[[#This Row],[SRS]],".",Tabla1[[#This Row],[AREA]],".",Tabla1[[#This Row],[TIPO]]))</f>
        <v>#REF!</v>
      </c>
      <c r="C1105" s="343" t="e">
        <f>IF(Tabla1[[#This Row],[Código_Actividad]]="","",'Formulario PPGR1'!#REF!)</f>
        <v>#REF!</v>
      </c>
      <c r="D1105" s="343" t="e">
        <f>IF(Tabla1[[#This Row],[Código_Actividad]]="","",'Formulario PPGR1'!#REF!)</f>
        <v>#REF!</v>
      </c>
      <c r="E1105" s="343" t="e">
        <f>IF(Tabla1[[#This Row],[Código_Actividad]]="","",'Formulario PPGR1'!#REF!)</f>
        <v>#REF!</v>
      </c>
      <c r="F1105" s="343" t="e">
        <f>IF(Tabla1[[#This Row],[Código_Actividad]]="","",'Formulario PPGR1'!#REF!)</f>
        <v>#REF!</v>
      </c>
      <c r="G1105" s="344" t="s">
        <v>1587</v>
      </c>
      <c r="H1105" s="345" t="str">
        <f>IFERROR(VLOOKUP(Tabla1[[#This Row],[Código_Actividad]],'Formulario PPGR2'!$C$9:$D$1048576,2,FALSE),"")</f>
        <v>Seguimiento de la implementación de la Clínica de los Trastornos Hipertensivos del Embarazo</v>
      </c>
      <c r="I1105" s="346">
        <f>IFERROR(VLOOKUP(Tabla1[[#This Row],[Código_Actividad]],Tabla2[[Código]:[Total de Acciones ]],15,FALSE),"")</f>
        <v>4</v>
      </c>
      <c r="J1105" s="347" t="s">
        <v>1894</v>
      </c>
      <c r="K1105" s="348" t="s">
        <v>1902</v>
      </c>
      <c r="L1105" s="349"/>
      <c r="M1105" s="348" t="s">
        <v>1893</v>
      </c>
      <c r="N1105" s="355">
        <v>0.16</v>
      </c>
      <c r="O1105" s="350">
        <v>250</v>
      </c>
      <c r="P1105" s="350">
        <f t="shared" si="27"/>
        <v>40</v>
      </c>
      <c r="Q1105" s="351" t="s">
        <v>2114</v>
      </c>
      <c r="R1105" s="347" t="s">
        <v>923</v>
      </c>
      <c r="S1105" s="56"/>
      <c r="T1105" s="56"/>
    </row>
    <row r="1106" spans="2:20" x14ac:dyDescent="0.25">
      <c r="B1106" s="343" t="str">
        <f>IF(Tabla1[[#This Row],[Código_Actividad]]="","",CONCATENATE(Tabla1[[#This Row],[POA]],".",Tabla1[[#This Row],[SRS]],".",Tabla1[[#This Row],[AREA]],".",Tabla1[[#This Row],[TIPO]]))</f>
        <v/>
      </c>
      <c r="C1106" s="343" t="str">
        <f>IF(Tabla1[[#This Row],[Código_Actividad]]="","",'Formulario PPGR1'!#REF!)</f>
        <v/>
      </c>
      <c r="D1106" s="343" t="str">
        <f>IF(Tabla1[[#This Row],[Código_Actividad]]="","",'Formulario PPGR1'!#REF!)</f>
        <v/>
      </c>
      <c r="E1106" s="343" t="str">
        <f>IF(Tabla1[[#This Row],[Código_Actividad]]="","",'Formulario PPGR1'!#REF!)</f>
        <v/>
      </c>
      <c r="F1106" s="343" t="str">
        <f>IF(Tabla1[[#This Row],[Código_Actividad]]="","",'Formulario PPGR1'!#REF!)</f>
        <v/>
      </c>
      <c r="G1106" s="344"/>
      <c r="H1106" s="345" t="str">
        <f>IFERROR(VLOOKUP(Tabla1[[#This Row],[Código_Actividad]],'Formulario PPGR2'!$C$9:$D$1048576,2,FALSE),"")</f>
        <v/>
      </c>
      <c r="I1106" s="346" t="str">
        <f>IFERROR(VLOOKUP(Tabla1[[#This Row],[Código_Actividad]],Tabla2[[Código]:[Total de Acciones ]],15,FALSE),"")</f>
        <v/>
      </c>
      <c r="J1106" s="347" t="s">
        <v>1910</v>
      </c>
      <c r="K1106" s="348" t="s">
        <v>1902</v>
      </c>
      <c r="L1106" s="349"/>
      <c r="M1106" s="348" t="s">
        <v>1906</v>
      </c>
      <c r="N1106" s="355">
        <v>0.16</v>
      </c>
      <c r="O1106" s="350">
        <v>648</v>
      </c>
      <c r="P1106" s="350">
        <f t="shared" si="27"/>
        <v>103.68</v>
      </c>
      <c r="Q1106" s="351" t="s">
        <v>2114</v>
      </c>
      <c r="R1106" s="347" t="s">
        <v>925</v>
      </c>
      <c r="S1106" s="56"/>
      <c r="T1106" s="56"/>
    </row>
    <row r="1107" spans="2:20" x14ac:dyDescent="0.25">
      <c r="B1107" s="343" t="str">
        <f>IF(Tabla1[[#This Row],[Código_Actividad]]="","",CONCATENATE(Tabla1[[#This Row],[POA]],".",Tabla1[[#This Row],[SRS]],".",Tabla1[[#This Row],[AREA]],".",Tabla1[[#This Row],[TIPO]]))</f>
        <v/>
      </c>
      <c r="C1107" s="343" t="str">
        <f>IF(Tabla1[[#This Row],[Código_Actividad]]="","",'Formulario PPGR1'!#REF!)</f>
        <v/>
      </c>
      <c r="D1107" s="343" t="str">
        <f>IF(Tabla1[[#This Row],[Código_Actividad]]="","",'Formulario PPGR1'!#REF!)</f>
        <v/>
      </c>
      <c r="E1107" s="343" t="str">
        <f>IF(Tabla1[[#This Row],[Código_Actividad]]="","",'Formulario PPGR1'!#REF!)</f>
        <v/>
      </c>
      <c r="F1107" s="343" t="str">
        <f>IF(Tabla1[[#This Row],[Código_Actividad]]="","",'Formulario PPGR1'!#REF!)</f>
        <v/>
      </c>
      <c r="G1107" s="344"/>
      <c r="H1107" s="345" t="str">
        <f>IFERROR(VLOOKUP(Tabla1[[#This Row],[Código_Actividad]],'Formulario PPGR2'!$C$9:$D$1048576,2,FALSE),"")</f>
        <v/>
      </c>
      <c r="I1107" s="346" t="str">
        <f>IFERROR(VLOOKUP(Tabla1[[#This Row],[Código_Actividad]],Tabla2[[Código]:[Total de Acciones ]],15,FALSE),"")</f>
        <v/>
      </c>
      <c r="J1107" s="347"/>
      <c r="K1107" s="348" t="str">
        <f>IFERROR(VLOOKUP($J1107,LSIns!$B$5:$C$45,2,FALSE),"")</f>
        <v/>
      </c>
      <c r="L1107" s="349"/>
      <c r="M1107" s="348" t="str">
        <f>IFERROR(VLOOKUP($L1107,#REF!,2,FALSE),"")</f>
        <v/>
      </c>
      <c r="N1107" s="353"/>
      <c r="O1107" s="350"/>
      <c r="P1107" s="350">
        <f t="shared" si="27"/>
        <v>0</v>
      </c>
      <c r="Q1107" s="351"/>
      <c r="R1107" s="347"/>
      <c r="S1107" s="56"/>
      <c r="T1107" s="56"/>
    </row>
    <row r="1108" spans="2:20" x14ac:dyDescent="0.25">
      <c r="B1108" s="343" t="str">
        <f>IF(Tabla1[[#This Row],[Código_Actividad]]="","",CONCATENATE(Tabla1[[#This Row],[POA]],".",Tabla1[[#This Row],[SRS]],".",Tabla1[[#This Row],[AREA]],".",Tabla1[[#This Row],[TIPO]]))</f>
        <v/>
      </c>
      <c r="C1108" s="343" t="str">
        <f>IF(Tabla1[[#This Row],[Código_Actividad]]="","",'Formulario PPGR1'!#REF!)</f>
        <v/>
      </c>
      <c r="D1108" s="343" t="str">
        <f>IF(Tabla1[[#This Row],[Código_Actividad]]="","",'Formulario PPGR1'!#REF!)</f>
        <v/>
      </c>
      <c r="E1108" s="343" t="str">
        <f>IF(Tabla1[[#This Row],[Código_Actividad]]="","",'Formulario PPGR1'!#REF!)</f>
        <v/>
      </c>
      <c r="F1108" s="343" t="str">
        <f>IF(Tabla1[[#This Row],[Código_Actividad]]="","",'Formulario PPGR1'!#REF!)</f>
        <v/>
      </c>
      <c r="G1108" s="344"/>
      <c r="H1108" s="345" t="str">
        <f>IFERROR(VLOOKUP(Tabla1[[#This Row],[Código_Actividad]],'Formulario PPGR2'!$C$9:$D$1048576,2,FALSE),"")</f>
        <v/>
      </c>
      <c r="I1108" s="346" t="str">
        <f>IFERROR(VLOOKUP(Tabla1[[#This Row],[Código_Actividad]],Tabla2[[Código]:[Total de Acciones ]],15,FALSE),"")</f>
        <v/>
      </c>
      <c r="J1108" s="347"/>
      <c r="K1108" s="348" t="str">
        <f>IFERROR(VLOOKUP($J1108,LSIns!$B$5:$C$45,2,FALSE),"")</f>
        <v/>
      </c>
      <c r="L1108" s="349"/>
      <c r="M1108" s="348" t="str">
        <f>IFERROR(VLOOKUP($L1108,#REF!,2,FALSE),"")</f>
        <v/>
      </c>
      <c r="N1108" s="353"/>
      <c r="O1108" s="350"/>
      <c r="P1108" s="350">
        <f t="shared" si="27"/>
        <v>0</v>
      </c>
      <c r="Q1108" s="351"/>
      <c r="R1108" s="347"/>
      <c r="S1108" s="56"/>
      <c r="T1108" s="56"/>
    </row>
    <row r="1109" spans="2:20" x14ac:dyDescent="0.25">
      <c r="B1109" s="343" t="e">
        <f>IF(Tabla1[[#This Row],[Código_Actividad]]="","",CONCATENATE(Tabla1[[#This Row],[POA]],".",Tabla1[[#This Row],[SRS]],".",Tabla1[[#This Row],[AREA]],".",Tabla1[[#This Row],[TIPO]]))</f>
        <v>#REF!</v>
      </c>
      <c r="C1109" s="343" t="e">
        <f>IF(Tabla1[[#This Row],[Código_Actividad]]="","",'Formulario PPGR1'!#REF!)</f>
        <v>#REF!</v>
      </c>
      <c r="D1109" s="343" t="e">
        <f>IF(Tabla1[[#This Row],[Código_Actividad]]="","",'Formulario PPGR1'!#REF!)</f>
        <v>#REF!</v>
      </c>
      <c r="E1109" s="343" t="e">
        <f>IF(Tabla1[[#This Row],[Código_Actividad]]="","",'Formulario PPGR1'!#REF!)</f>
        <v>#REF!</v>
      </c>
      <c r="F1109" s="343" t="e">
        <f>IF(Tabla1[[#This Row],[Código_Actividad]]="","",'Formulario PPGR1'!#REF!)</f>
        <v>#REF!</v>
      </c>
      <c r="G1109" s="344" t="s">
        <v>1588</v>
      </c>
      <c r="H1109" s="345" t="str">
        <f>IFERROR(VLOOKUP(Tabla1[[#This Row],[Código_Actividad]],'Formulario PPGR2'!$C$9:$D$1048576,2,FALSE),"")</f>
        <v>Seguimiento a la funcionalidad de los comité de morbilidad materna extrema</v>
      </c>
      <c r="I1109" s="346">
        <f>IFERROR(VLOOKUP(Tabla1[[#This Row],[Código_Actividad]],Tabla2[[Código]:[Total de Acciones ]],15,FALSE),"")</f>
        <v>4</v>
      </c>
      <c r="J1109" s="347" t="s">
        <v>1894</v>
      </c>
      <c r="K1109" s="348" t="s">
        <v>1902</v>
      </c>
      <c r="L1109" s="349"/>
      <c r="M1109" s="348" t="s">
        <v>1893</v>
      </c>
      <c r="N1109" s="355">
        <v>0.16</v>
      </c>
      <c r="O1109" s="350">
        <v>250</v>
      </c>
      <c r="P1109" s="350">
        <f t="shared" si="27"/>
        <v>40</v>
      </c>
      <c r="Q1109" s="351" t="s">
        <v>2114</v>
      </c>
      <c r="R1109" s="347" t="s">
        <v>923</v>
      </c>
      <c r="S1109" s="56"/>
      <c r="T1109" s="56"/>
    </row>
    <row r="1110" spans="2:20" x14ac:dyDescent="0.25">
      <c r="B1110" s="343" t="str">
        <f>IF(Tabla1[[#This Row],[Código_Actividad]]="","",CONCATENATE(Tabla1[[#This Row],[POA]],".",Tabla1[[#This Row],[SRS]],".",Tabla1[[#This Row],[AREA]],".",Tabla1[[#This Row],[TIPO]]))</f>
        <v/>
      </c>
      <c r="C1110" s="343" t="str">
        <f>IF(Tabla1[[#This Row],[Código_Actividad]]="","",'Formulario PPGR1'!#REF!)</f>
        <v/>
      </c>
      <c r="D1110" s="343" t="str">
        <f>IF(Tabla1[[#This Row],[Código_Actividad]]="","",'Formulario PPGR1'!#REF!)</f>
        <v/>
      </c>
      <c r="E1110" s="343" t="str">
        <f>IF(Tabla1[[#This Row],[Código_Actividad]]="","",'Formulario PPGR1'!#REF!)</f>
        <v/>
      </c>
      <c r="F1110" s="343" t="str">
        <f>IF(Tabla1[[#This Row],[Código_Actividad]]="","",'Formulario PPGR1'!#REF!)</f>
        <v/>
      </c>
      <c r="G1110" s="344"/>
      <c r="H1110" s="345" t="str">
        <f>IFERROR(VLOOKUP(Tabla1[[#This Row],[Código_Actividad]],'Formulario PPGR2'!$C$9:$D$1048576,2,FALSE),"")</f>
        <v/>
      </c>
      <c r="I1110" s="346" t="str">
        <f>IFERROR(VLOOKUP(Tabla1[[#This Row],[Código_Actividad]],Tabla2[[Código]:[Total de Acciones ]],15,FALSE),"")</f>
        <v/>
      </c>
      <c r="J1110" s="347" t="s">
        <v>1910</v>
      </c>
      <c r="K1110" s="348" t="s">
        <v>1902</v>
      </c>
      <c r="L1110" s="349"/>
      <c r="M1110" s="348" t="s">
        <v>1906</v>
      </c>
      <c r="N1110" s="355">
        <v>0.16</v>
      </c>
      <c r="O1110" s="350">
        <v>648</v>
      </c>
      <c r="P1110" s="350">
        <f t="shared" si="27"/>
        <v>103.68</v>
      </c>
      <c r="Q1110" s="351" t="s">
        <v>2114</v>
      </c>
      <c r="R1110" s="347" t="s">
        <v>925</v>
      </c>
      <c r="S1110" s="56"/>
      <c r="T1110" s="56"/>
    </row>
    <row r="1111" spans="2:20" x14ac:dyDescent="0.25">
      <c r="B1111" s="343" t="str">
        <f>IF(Tabla1[[#This Row],[Código_Actividad]]="","",CONCATENATE(Tabla1[[#This Row],[POA]],".",Tabla1[[#This Row],[SRS]],".",Tabla1[[#This Row],[AREA]],".",Tabla1[[#This Row],[TIPO]]))</f>
        <v/>
      </c>
      <c r="C1111" s="343" t="str">
        <f>IF(Tabla1[[#This Row],[Código_Actividad]]="","",'Formulario PPGR1'!#REF!)</f>
        <v/>
      </c>
      <c r="D1111" s="343" t="str">
        <f>IF(Tabla1[[#This Row],[Código_Actividad]]="","",'Formulario PPGR1'!#REF!)</f>
        <v/>
      </c>
      <c r="E1111" s="343" t="str">
        <f>IF(Tabla1[[#This Row],[Código_Actividad]]="","",'Formulario PPGR1'!#REF!)</f>
        <v/>
      </c>
      <c r="F1111" s="343" t="str">
        <f>IF(Tabla1[[#This Row],[Código_Actividad]]="","",'Formulario PPGR1'!#REF!)</f>
        <v/>
      </c>
      <c r="G1111" s="344"/>
      <c r="H1111" s="345" t="str">
        <f>IFERROR(VLOOKUP(Tabla1[[#This Row],[Código_Actividad]],'Formulario PPGR2'!$C$9:$D$1048576,2,FALSE),"")</f>
        <v/>
      </c>
      <c r="I1111" s="346" t="str">
        <f>IFERROR(VLOOKUP(Tabla1[[#This Row],[Código_Actividad]],Tabla2[[Código]:[Total de Acciones ]],15,FALSE),"")</f>
        <v/>
      </c>
      <c r="J1111" s="347"/>
      <c r="K1111" s="348" t="str">
        <f>IFERROR(VLOOKUP($J1111,LSIns!$B$5:$C$45,2,FALSE),"")</f>
        <v/>
      </c>
      <c r="L1111" s="349"/>
      <c r="M1111" s="348" t="str">
        <f>IFERROR(VLOOKUP($L1111,#REF!,2,FALSE),"")</f>
        <v/>
      </c>
      <c r="N1111" s="353"/>
      <c r="O1111" s="350"/>
      <c r="P1111" s="350">
        <f t="shared" si="27"/>
        <v>0</v>
      </c>
      <c r="Q1111" s="351"/>
      <c r="R1111" s="347"/>
      <c r="S1111" s="56"/>
      <c r="T1111" s="56"/>
    </row>
    <row r="1112" spans="2:20" x14ac:dyDescent="0.25">
      <c r="B1112" s="343" t="str">
        <f>IF(Tabla1[[#This Row],[Código_Actividad]]="","",CONCATENATE(Tabla1[[#This Row],[POA]],".",Tabla1[[#This Row],[SRS]],".",Tabla1[[#This Row],[AREA]],".",Tabla1[[#This Row],[TIPO]]))</f>
        <v/>
      </c>
      <c r="C1112" s="343" t="str">
        <f>IF(Tabla1[[#This Row],[Código_Actividad]]="","",'Formulario PPGR1'!#REF!)</f>
        <v/>
      </c>
      <c r="D1112" s="343" t="str">
        <f>IF(Tabla1[[#This Row],[Código_Actividad]]="","",'Formulario PPGR1'!#REF!)</f>
        <v/>
      </c>
      <c r="E1112" s="343" t="str">
        <f>IF(Tabla1[[#This Row],[Código_Actividad]]="","",'Formulario PPGR1'!#REF!)</f>
        <v/>
      </c>
      <c r="F1112" s="343" t="str">
        <f>IF(Tabla1[[#This Row],[Código_Actividad]]="","",'Formulario PPGR1'!#REF!)</f>
        <v/>
      </c>
      <c r="G1112" s="344"/>
      <c r="H1112" s="345" t="str">
        <f>IFERROR(VLOOKUP(Tabla1[[#This Row],[Código_Actividad]],'Formulario PPGR2'!$C$9:$D$1048576,2,FALSE),"")</f>
        <v/>
      </c>
      <c r="I1112" s="346" t="str">
        <f>IFERROR(VLOOKUP(Tabla1[[#This Row],[Código_Actividad]],Tabla2[[Código]:[Total de Acciones ]],15,FALSE),"")</f>
        <v/>
      </c>
      <c r="J1112" s="347"/>
      <c r="K1112" s="348" t="str">
        <f>IFERROR(VLOOKUP($J1112,LSIns!$B$5:$C$45,2,FALSE),"")</f>
        <v/>
      </c>
      <c r="L1112" s="349"/>
      <c r="M1112" s="348" t="str">
        <f>IFERROR(VLOOKUP($L1112,#REF!,2,FALSE),"")</f>
        <v/>
      </c>
      <c r="N1112" s="353"/>
      <c r="O1112" s="350"/>
      <c r="P1112" s="350">
        <f t="shared" si="27"/>
        <v>0</v>
      </c>
      <c r="Q1112" s="351"/>
      <c r="R1112" s="347"/>
      <c r="S1112" s="56"/>
      <c r="T1112" s="56"/>
    </row>
    <row r="1113" spans="2:20" x14ac:dyDescent="0.25">
      <c r="B1113" s="343" t="e">
        <f>IF(Tabla1[[#This Row],[Código_Actividad]]="","",CONCATENATE(Tabla1[[#This Row],[POA]],".",Tabla1[[#This Row],[SRS]],".",Tabla1[[#This Row],[AREA]],".",Tabla1[[#This Row],[TIPO]]))</f>
        <v>#REF!</v>
      </c>
      <c r="C1113" s="343" t="e">
        <f>IF(Tabla1[[#This Row],[Código_Actividad]]="","",'Formulario PPGR1'!#REF!)</f>
        <v>#REF!</v>
      </c>
      <c r="D1113" s="343" t="e">
        <f>IF(Tabla1[[#This Row],[Código_Actividad]]="","",'Formulario PPGR1'!#REF!)</f>
        <v>#REF!</v>
      </c>
      <c r="E1113" s="343" t="e">
        <f>IF(Tabla1[[#This Row],[Código_Actividad]]="","",'Formulario PPGR1'!#REF!)</f>
        <v>#REF!</v>
      </c>
      <c r="F1113" s="343" t="e">
        <f>IF(Tabla1[[#This Row],[Código_Actividad]]="","",'Formulario PPGR1'!#REF!)</f>
        <v>#REF!</v>
      </c>
      <c r="G1113" s="344" t="s">
        <v>1589</v>
      </c>
      <c r="H1113" s="345" t="str">
        <f>IFERROR(VLOOKUP(Tabla1[[#This Row],[Código_Actividad]],'Formulario PPGR2'!$C$9:$D$1048576,2,FALSE),"")</f>
        <v>Seguimiento a la implementación de la Estrategia Código Rojo</v>
      </c>
      <c r="I1113" s="346">
        <f>IFERROR(VLOOKUP(Tabla1[[#This Row],[Código_Actividad]],Tabla2[[Código]:[Total de Acciones ]],15,FALSE),"")</f>
        <v>4</v>
      </c>
      <c r="J1113" s="347" t="s">
        <v>1894</v>
      </c>
      <c r="K1113" s="348" t="s">
        <v>1902</v>
      </c>
      <c r="L1113" s="349"/>
      <c r="M1113" s="348" t="s">
        <v>1893</v>
      </c>
      <c r="N1113" s="355">
        <v>0.16</v>
      </c>
      <c r="O1113" s="350">
        <v>250</v>
      </c>
      <c r="P1113" s="350">
        <f t="shared" si="27"/>
        <v>40</v>
      </c>
      <c r="Q1113" s="351" t="s">
        <v>2114</v>
      </c>
      <c r="R1113" s="347" t="s">
        <v>923</v>
      </c>
      <c r="S1113" s="56"/>
      <c r="T1113" s="56"/>
    </row>
    <row r="1114" spans="2:20" x14ac:dyDescent="0.25">
      <c r="B1114" s="243" t="str">
        <f>IF(Tabla1[[#This Row],[Código_Actividad]]="","",CONCATENATE(Tabla1[[#This Row],[POA]],".",Tabla1[[#This Row],[SRS]],".",Tabla1[[#This Row],[AREA]],".",Tabla1[[#This Row],[TIPO]]))</f>
        <v/>
      </c>
      <c r="C1114" s="243" t="str">
        <f>IF(Tabla1[[#This Row],[Código_Actividad]]="","",'Formulario PPGR1'!#REF!)</f>
        <v/>
      </c>
      <c r="D1114" s="243" t="str">
        <f>IF(Tabla1[[#This Row],[Código_Actividad]]="","",'Formulario PPGR1'!#REF!)</f>
        <v/>
      </c>
      <c r="E1114" s="243" t="str">
        <f>IF(Tabla1[[#This Row],[Código_Actividad]]="","",'Formulario PPGR1'!#REF!)</f>
        <v/>
      </c>
      <c r="F1114" s="243" t="str">
        <f>IF(Tabla1[[#This Row],[Código_Actividad]]="","",'Formulario PPGR1'!#REF!)</f>
        <v/>
      </c>
      <c r="G1114" s="244"/>
      <c r="H1114" s="245" t="str">
        <f>IFERROR(VLOOKUP(Tabla1[[#This Row],[Código_Actividad]],'Formulario PPGR2'!$C$9:$D$1048576,2,FALSE),"")</f>
        <v/>
      </c>
      <c r="I1114" s="246" t="str">
        <f>IFERROR(VLOOKUP(Tabla1[[#This Row],[Código_Actividad]],Tabla2[[Código]:[Total de Acciones ]],15,FALSE),"")</f>
        <v/>
      </c>
      <c r="J1114" s="347" t="s">
        <v>1910</v>
      </c>
      <c r="K1114" s="348" t="s">
        <v>1902</v>
      </c>
      <c r="L1114" s="349"/>
      <c r="M1114" s="348" t="s">
        <v>1906</v>
      </c>
      <c r="N1114" s="355">
        <v>0.16</v>
      </c>
      <c r="O1114" s="350">
        <v>648</v>
      </c>
      <c r="P1114" s="248">
        <f t="shared" si="18"/>
        <v>103.68</v>
      </c>
      <c r="Q1114" s="249" t="s">
        <v>2114</v>
      </c>
      <c r="R1114" s="247" t="s">
        <v>925</v>
      </c>
      <c r="S1114" s="56"/>
      <c r="T1114" s="56"/>
    </row>
    <row r="1115" spans="2:20" x14ac:dyDescent="0.25">
      <c r="B1115" s="243" t="str">
        <f>IF(Tabla1[[#This Row],[Código_Actividad]]="","",CONCATENATE(Tabla1[[#This Row],[POA]],".",Tabla1[[#This Row],[SRS]],".",Tabla1[[#This Row],[AREA]],".",Tabla1[[#This Row],[TIPO]]))</f>
        <v/>
      </c>
      <c r="C1115" s="243" t="str">
        <f>IF(Tabla1[[#This Row],[Código_Actividad]]="","",'Formulario PPGR1'!#REF!)</f>
        <v/>
      </c>
      <c r="D1115" s="243" t="str">
        <f>IF(Tabla1[[#This Row],[Código_Actividad]]="","",'Formulario PPGR1'!#REF!)</f>
        <v/>
      </c>
      <c r="E1115" s="243" t="str">
        <f>IF(Tabla1[[#This Row],[Código_Actividad]]="","",'Formulario PPGR1'!#REF!)</f>
        <v/>
      </c>
      <c r="F1115" s="243" t="str">
        <f>IF(Tabla1[[#This Row],[Código_Actividad]]="","",'Formulario PPGR1'!#REF!)</f>
        <v/>
      </c>
      <c r="G1115" s="244"/>
      <c r="H1115" s="245" t="str">
        <f>IFERROR(VLOOKUP(Tabla1[[#This Row],[Código_Actividad]],'Formulario PPGR2'!$C$9:$D$1048576,2,FALSE),"")</f>
        <v/>
      </c>
      <c r="I1115" s="246" t="str">
        <f>IFERROR(VLOOKUP(Tabla1[[#This Row],[Código_Actividad]],Tabla2[[Código]:[Total de Acciones ]],15,FALSE),"")</f>
        <v/>
      </c>
      <c r="J1115" s="198"/>
      <c r="K1115" s="198"/>
      <c r="L1115" s="198"/>
      <c r="M1115" s="198"/>
      <c r="N1115" s="354"/>
      <c r="O1115" s="199"/>
      <c r="P1115" s="248">
        <f t="shared" si="18"/>
        <v>0</v>
      </c>
      <c r="Q1115" s="249"/>
      <c r="R1115" s="247"/>
      <c r="S1115" s="56"/>
      <c r="T1115" s="56"/>
    </row>
    <row r="1116" spans="2:20" x14ac:dyDescent="0.25">
      <c r="B1116" s="243" t="str">
        <f>IF(Tabla1[[#This Row],[Código_Actividad]]="","",CONCATENATE(Tabla1[[#This Row],[POA]],".",Tabla1[[#This Row],[SRS]],".",Tabla1[[#This Row],[AREA]],".",Tabla1[[#This Row],[TIPO]]))</f>
        <v/>
      </c>
      <c r="C1116" s="243" t="str">
        <f>IF(Tabla1[[#This Row],[Código_Actividad]]="","",'Formulario PPGR1'!#REF!)</f>
        <v/>
      </c>
      <c r="D1116" s="243" t="str">
        <f>IF(Tabla1[[#This Row],[Código_Actividad]]="","",'Formulario PPGR1'!#REF!)</f>
        <v/>
      </c>
      <c r="E1116" s="243" t="str">
        <f>IF(Tabla1[[#This Row],[Código_Actividad]]="","",'Formulario PPGR1'!#REF!)</f>
        <v/>
      </c>
      <c r="F1116" s="243" t="str">
        <f>IF(Tabla1[[#This Row],[Código_Actividad]]="","",'Formulario PPGR1'!#REF!)</f>
        <v/>
      </c>
      <c r="G1116" s="244"/>
      <c r="H1116" s="245" t="str">
        <f>IFERROR(VLOOKUP(Tabla1[[#This Row],[Código_Actividad]],'Formulario PPGR2'!$C$9:$D$1048576,2,FALSE),"")</f>
        <v/>
      </c>
      <c r="I1116" s="246" t="str">
        <f>IFERROR(VLOOKUP(Tabla1[[#This Row],[Código_Actividad]],Tabla2[[Código]:[Total de Acciones ]],15,FALSE),"")</f>
        <v/>
      </c>
      <c r="J1116" s="198"/>
      <c r="K1116" s="198"/>
      <c r="L1116" s="198"/>
      <c r="M1116" s="198"/>
      <c r="N1116" s="354"/>
      <c r="O1116" s="199"/>
      <c r="P1116" s="248">
        <f t="shared" si="18"/>
        <v>0</v>
      </c>
      <c r="Q1116" s="249"/>
      <c r="R1116" s="247"/>
      <c r="S1116" s="56"/>
      <c r="T1116" s="56"/>
    </row>
    <row r="1117" spans="2:20" x14ac:dyDescent="0.25">
      <c r="B1117" s="343" t="e">
        <f>IF(Tabla1[[#This Row],[Código_Actividad]]="","",CONCATENATE(Tabla1[[#This Row],[POA]],".",Tabla1[[#This Row],[SRS]],".",Tabla1[[#This Row],[AREA]],".",Tabla1[[#This Row],[TIPO]]))</f>
        <v>#REF!</v>
      </c>
      <c r="C1117" s="343" t="e">
        <f>IF(Tabla1[[#This Row],[Código_Actividad]]="","",'Formulario PPGR1'!#REF!)</f>
        <v>#REF!</v>
      </c>
      <c r="D1117" s="343" t="e">
        <f>IF(Tabla1[[#This Row],[Código_Actividad]]="","",'Formulario PPGR1'!#REF!)</f>
        <v>#REF!</v>
      </c>
      <c r="E1117" s="343" t="e">
        <f>IF(Tabla1[[#This Row],[Código_Actividad]]="","",'Formulario PPGR1'!#REF!)</f>
        <v>#REF!</v>
      </c>
      <c r="F1117" s="343" t="e">
        <f>IF(Tabla1[[#This Row],[Código_Actividad]]="","",'Formulario PPGR1'!#REF!)</f>
        <v>#REF!</v>
      </c>
      <c r="G1117" s="344" t="s">
        <v>1590</v>
      </c>
      <c r="H1117" s="345" t="str">
        <f>IFERROR(VLOOKUP(Tabla1[[#This Row],[Código_Actividad]],'Formulario PPGR2'!$C$9:$D$1048576,2,FALSE),"")</f>
        <v>Conformación de la Red COEM Neonatal</v>
      </c>
      <c r="I1117" s="346">
        <f>IFERROR(VLOOKUP(Tabla1[[#This Row],[Código_Actividad]],Tabla2[[Código]:[Total de Acciones ]],15,FALSE),"")</f>
        <v>1</v>
      </c>
      <c r="J1117" s="347" t="s">
        <v>1894</v>
      </c>
      <c r="K1117" s="348" t="s">
        <v>1902</v>
      </c>
      <c r="L1117" s="349"/>
      <c r="M1117" s="348" t="s">
        <v>1893</v>
      </c>
      <c r="N1117" s="355">
        <v>0.08</v>
      </c>
      <c r="O1117" s="350">
        <v>250</v>
      </c>
      <c r="P1117" s="350">
        <f t="shared" ref="P1117:P1125" si="28">+N1117*O1117</f>
        <v>20</v>
      </c>
      <c r="Q1117" s="351" t="s">
        <v>2114</v>
      </c>
      <c r="R1117" s="347" t="s">
        <v>923</v>
      </c>
      <c r="S1117" s="56"/>
      <c r="T1117" s="56"/>
    </row>
    <row r="1118" spans="2:20" x14ac:dyDescent="0.25">
      <c r="B1118" s="343" t="str">
        <f>IF(Tabla1[[#This Row],[Código_Actividad]]="","",CONCATENATE(Tabla1[[#This Row],[POA]],".",Tabla1[[#This Row],[SRS]],".",Tabla1[[#This Row],[AREA]],".",Tabla1[[#This Row],[TIPO]]))</f>
        <v/>
      </c>
      <c r="C1118" s="343" t="str">
        <f>IF(Tabla1[[#This Row],[Código_Actividad]]="","",'Formulario PPGR1'!#REF!)</f>
        <v/>
      </c>
      <c r="D1118" s="343" t="str">
        <f>IF(Tabla1[[#This Row],[Código_Actividad]]="","",'Formulario PPGR1'!#REF!)</f>
        <v/>
      </c>
      <c r="E1118" s="343" t="str">
        <f>IF(Tabla1[[#This Row],[Código_Actividad]]="","",'Formulario PPGR1'!#REF!)</f>
        <v/>
      </c>
      <c r="F1118" s="343" t="str">
        <f>IF(Tabla1[[#This Row],[Código_Actividad]]="","",'Formulario PPGR1'!#REF!)</f>
        <v/>
      </c>
      <c r="G1118" s="344"/>
      <c r="H1118" s="345" t="str">
        <f>IFERROR(VLOOKUP(Tabla1[[#This Row],[Código_Actividad]],'Formulario PPGR2'!$C$9:$D$1048576,2,FALSE),"")</f>
        <v/>
      </c>
      <c r="I1118" s="346" t="str">
        <f>IFERROR(VLOOKUP(Tabla1[[#This Row],[Código_Actividad]],Tabla2[[Código]:[Total de Acciones ]],15,FALSE),"")</f>
        <v/>
      </c>
      <c r="J1118" s="347" t="s">
        <v>1910</v>
      </c>
      <c r="K1118" s="348" t="s">
        <v>1902</v>
      </c>
      <c r="L1118" s="349"/>
      <c r="M1118" s="348" t="s">
        <v>1906</v>
      </c>
      <c r="N1118" s="355">
        <v>0.08</v>
      </c>
      <c r="O1118" s="350">
        <v>648</v>
      </c>
      <c r="P1118" s="350">
        <f t="shared" si="28"/>
        <v>51.84</v>
      </c>
      <c r="Q1118" s="351" t="s">
        <v>2114</v>
      </c>
      <c r="R1118" s="347" t="s">
        <v>925</v>
      </c>
      <c r="S1118" s="56"/>
      <c r="T1118" s="56"/>
    </row>
    <row r="1119" spans="2:20" x14ac:dyDescent="0.25">
      <c r="B1119" s="343" t="str">
        <f>IF(Tabla1[[#This Row],[Código_Actividad]]="","",CONCATENATE(Tabla1[[#This Row],[POA]],".",Tabla1[[#This Row],[SRS]],".",Tabla1[[#This Row],[AREA]],".",Tabla1[[#This Row],[TIPO]]))</f>
        <v/>
      </c>
      <c r="C1119" s="343" t="str">
        <f>IF(Tabla1[[#This Row],[Código_Actividad]]="","",'Formulario PPGR1'!#REF!)</f>
        <v/>
      </c>
      <c r="D1119" s="343" t="str">
        <f>IF(Tabla1[[#This Row],[Código_Actividad]]="","",'Formulario PPGR1'!#REF!)</f>
        <v/>
      </c>
      <c r="E1119" s="343" t="str">
        <f>IF(Tabla1[[#This Row],[Código_Actividad]]="","",'Formulario PPGR1'!#REF!)</f>
        <v/>
      </c>
      <c r="F1119" s="343" t="str">
        <f>IF(Tabla1[[#This Row],[Código_Actividad]]="","",'Formulario PPGR1'!#REF!)</f>
        <v/>
      </c>
      <c r="G1119" s="344"/>
      <c r="H1119" s="345" t="str">
        <f>IFERROR(VLOOKUP(Tabla1[[#This Row],[Código_Actividad]],'Formulario PPGR2'!$C$9:$D$1048576,2,FALSE),"")</f>
        <v/>
      </c>
      <c r="I1119" s="346" t="str">
        <f>IFERROR(VLOOKUP(Tabla1[[#This Row],[Código_Actividad]],Tabla2[[Código]:[Total de Acciones ]],15,FALSE),"")</f>
        <v/>
      </c>
      <c r="J1119" s="347"/>
      <c r="K1119" s="348" t="str">
        <f>IFERROR(VLOOKUP($J1119,LSIns!$B$5:$C$45,2,FALSE),"")</f>
        <v/>
      </c>
      <c r="L1119" s="349"/>
      <c r="M1119" s="348" t="str">
        <f>IFERROR(VLOOKUP($L1119,#REF!,2,FALSE),"")</f>
        <v/>
      </c>
      <c r="N1119" s="353"/>
      <c r="O1119" s="350"/>
      <c r="P1119" s="350">
        <f t="shared" si="28"/>
        <v>0</v>
      </c>
      <c r="Q1119" s="351"/>
      <c r="R1119" s="347"/>
      <c r="S1119" s="56"/>
      <c r="T1119" s="56"/>
    </row>
    <row r="1120" spans="2:20" x14ac:dyDescent="0.25">
      <c r="B1120" s="343" t="str">
        <f>IF(Tabla1[[#This Row],[Código_Actividad]]="","",CONCATENATE(Tabla1[[#This Row],[POA]],".",Tabla1[[#This Row],[SRS]],".",Tabla1[[#This Row],[AREA]],".",Tabla1[[#This Row],[TIPO]]))</f>
        <v/>
      </c>
      <c r="C1120" s="343" t="str">
        <f>IF(Tabla1[[#This Row],[Código_Actividad]]="","",'Formulario PPGR1'!#REF!)</f>
        <v/>
      </c>
      <c r="D1120" s="343" t="str">
        <f>IF(Tabla1[[#This Row],[Código_Actividad]]="","",'Formulario PPGR1'!#REF!)</f>
        <v/>
      </c>
      <c r="E1120" s="343" t="str">
        <f>IF(Tabla1[[#This Row],[Código_Actividad]]="","",'Formulario PPGR1'!#REF!)</f>
        <v/>
      </c>
      <c r="F1120" s="343" t="str">
        <f>IF(Tabla1[[#This Row],[Código_Actividad]]="","",'Formulario PPGR1'!#REF!)</f>
        <v/>
      </c>
      <c r="G1120" s="344"/>
      <c r="H1120" s="345" t="str">
        <f>IFERROR(VLOOKUP(Tabla1[[#This Row],[Código_Actividad]],'Formulario PPGR2'!$C$9:$D$1048576,2,FALSE),"")</f>
        <v/>
      </c>
      <c r="I1120" s="346" t="str">
        <f>IFERROR(VLOOKUP(Tabla1[[#This Row],[Código_Actividad]],Tabla2[[Código]:[Total de Acciones ]],15,FALSE),"")</f>
        <v/>
      </c>
      <c r="J1120" s="347"/>
      <c r="K1120" s="348" t="str">
        <f>IFERROR(VLOOKUP($J1120,LSIns!$B$5:$C$45,2,FALSE),"")</f>
        <v/>
      </c>
      <c r="L1120" s="349"/>
      <c r="M1120" s="348" t="str">
        <f>IFERROR(VLOOKUP($L1120,#REF!,2,FALSE),"")</f>
        <v/>
      </c>
      <c r="N1120" s="353"/>
      <c r="O1120" s="350"/>
      <c r="P1120" s="350">
        <f t="shared" si="28"/>
        <v>0</v>
      </c>
      <c r="Q1120" s="351"/>
      <c r="R1120" s="347"/>
      <c r="S1120" s="56"/>
      <c r="T1120" s="56"/>
    </row>
    <row r="1121" spans="2:20" x14ac:dyDescent="0.25">
      <c r="B1121" s="343" t="e">
        <f>IF(Tabla1[[#This Row],[Código_Actividad]]="","",CONCATENATE(Tabla1[[#This Row],[POA]],".",Tabla1[[#This Row],[SRS]],".",Tabla1[[#This Row],[AREA]],".",Tabla1[[#This Row],[TIPO]]))</f>
        <v>#REF!</v>
      </c>
      <c r="C1121" s="343" t="e">
        <f>IF(Tabla1[[#This Row],[Código_Actividad]]="","",'Formulario PPGR1'!#REF!)</f>
        <v>#REF!</v>
      </c>
      <c r="D1121" s="343" t="e">
        <f>IF(Tabla1[[#This Row],[Código_Actividad]]="","",'Formulario PPGR1'!#REF!)</f>
        <v>#REF!</v>
      </c>
      <c r="E1121" s="343" t="e">
        <f>IF(Tabla1[[#This Row],[Código_Actividad]]="","",'Formulario PPGR1'!#REF!)</f>
        <v>#REF!</v>
      </c>
      <c r="F1121" s="343" t="e">
        <f>IF(Tabla1[[#This Row],[Código_Actividad]]="","",'Formulario PPGR1'!#REF!)</f>
        <v>#REF!</v>
      </c>
      <c r="G1121" s="344" t="s">
        <v>1591</v>
      </c>
      <c r="H1121" s="345" t="str">
        <f>IFERROR(VLOOKUP(Tabla1[[#This Row],[Código_Actividad]],'Formulario PPGR2'!$C$9:$D$1048576,2,FALSE),"")</f>
        <v>Seguimiento y expansión de la Red de Reanimación Neonatal Avanzada</v>
      </c>
      <c r="I1121" s="346">
        <f>IFERROR(VLOOKUP(Tabla1[[#This Row],[Código_Actividad]],Tabla2[[Código]:[Total de Acciones ]],15,FALSE),"")</f>
        <v>4</v>
      </c>
      <c r="J1121" s="347" t="s">
        <v>1894</v>
      </c>
      <c r="K1121" s="348" t="s">
        <v>1902</v>
      </c>
      <c r="L1121" s="349"/>
      <c r="M1121" s="348" t="s">
        <v>1893</v>
      </c>
      <c r="N1121" s="355">
        <v>0.16</v>
      </c>
      <c r="O1121" s="350">
        <v>250</v>
      </c>
      <c r="P1121" s="350">
        <f t="shared" si="28"/>
        <v>40</v>
      </c>
      <c r="Q1121" s="351" t="s">
        <v>2114</v>
      </c>
      <c r="R1121" s="347" t="s">
        <v>923</v>
      </c>
      <c r="S1121" s="56"/>
      <c r="T1121" s="56"/>
    </row>
    <row r="1122" spans="2:20" x14ac:dyDescent="0.25">
      <c r="B1122" s="343" t="str">
        <f>IF(Tabla1[[#This Row],[Código_Actividad]]="","",CONCATENATE(Tabla1[[#This Row],[POA]],".",Tabla1[[#This Row],[SRS]],".",Tabla1[[#This Row],[AREA]],".",Tabla1[[#This Row],[TIPO]]))</f>
        <v/>
      </c>
      <c r="C1122" s="343" t="str">
        <f>IF(Tabla1[[#This Row],[Código_Actividad]]="","",'Formulario PPGR1'!#REF!)</f>
        <v/>
      </c>
      <c r="D1122" s="343" t="str">
        <f>IF(Tabla1[[#This Row],[Código_Actividad]]="","",'Formulario PPGR1'!#REF!)</f>
        <v/>
      </c>
      <c r="E1122" s="343" t="str">
        <f>IF(Tabla1[[#This Row],[Código_Actividad]]="","",'Formulario PPGR1'!#REF!)</f>
        <v/>
      </c>
      <c r="F1122" s="343" t="str">
        <f>IF(Tabla1[[#This Row],[Código_Actividad]]="","",'Formulario PPGR1'!#REF!)</f>
        <v/>
      </c>
      <c r="G1122" s="344"/>
      <c r="H1122" s="345" t="str">
        <f>IFERROR(VLOOKUP(Tabla1[[#This Row],[Código_Actividad]],'Formulario PPGR2'!$C$9:$D$1048576,2,FALSE),"")</f>
        <v/>
      </c>
      <c r="I1122" s="346" t="str">
        <f>IFERROR(VLOOKUP(Tabla1[[#This Row],[Código_Actividad]],Tabla2[[Código]:[Total de Acciones ]],15,FALSE),"")</f>
        <v/>
      </c>
      <c r="J1122" s="347" t="s">
        <v>1910</v>
      </c>
      <c r="K1122" s="348" t="s">
        <v>1902</v>
      </c>
      <c r="L1122" s="349"/>
      <c r="M1122" s="348" t="s">
        <v>1906</v>
      </c>
      <c r="N1122" s="355">
        <v>0.16</v>
      </c>
      <c r="O1122" s="350">
        <v>648</v>
      </c>
      <c r="P1122" s="350">
        <f t="shared" si="28"/>
        <v>103.68</v>
      </c>
      <c r="Q1122" s="351" t="s">
        <v>2114</v>
      </c>
      <c r="R1122" s="347" t="s">
        <v>925</v>
      </c>
      <c r="S1122" s="56"/>
      <c r="T1122" s="56"/>
    </row>
    <row r="1123" spans="2:20" x14ac:dyDescent="0.25">
      <c r="B1123" s="343" t="str">
        <f>IF(Tabla1[[#This Row],[Código_Actividad]]="","",CONCATENATE(Tabla1[[#This Row],[POA]],".",Tabla1[[#This Row],[SRS]],".",Tabla1[[#This Row],[AREA]],".",Tabla1[[#This Row],[TIPO]]))</f>
        <v/>
      </c>
      <c r="C1123" s="343" t="str">
        <f>IF(Tabla1[[#This Row],[Código_Actividad]]="","",'Formulario PPGR1'!#REF!)</f>
        <v/>
      </c>
      <c r="D1123" s="343" t="str">
        <f>IF(Tabla1[[#This Row],[Código_Actividad]]="","",'Formulario PPGR1'!#REF!)</f>
        <v/>
      </c>
      <c r="E1123" s="343" t="str">
        <f>IF(Tabla1[[#This Row],[Código_Actividad]]="","",'Formulario PPGR1'!#REF!)</f>
        <v/>
      </c>
      <c r="F1123" s="343" t="str">
        <f>IF(Tabla1[[#This Row],[Código_Actividad]]="","",'Formulario PPGR1'!#REF!)</f>
        <v/>
      </c>
      <c r="G1123" s="344"/>
      <c r="H1123" s="345" t="str">
        <f>IFERROR(VLOOKUP(Tabla1[[#This Row],[Código_Actividad]],'Formulario PPGR2'!$C$9:$D$1048576,2,FALSE),"")</f>
        <v/>
      </c>
      <c r="I1123" s="346" t="str">
        <f>IFERROR(VLOOKUP(Tabla1[[#This Row],[Código_Actividad]],Tabla2[[Código]:[Total de Acciones ]],15,FALSE),"")</f>
        <v/>
      </c>
      <c r="J1123" s="347"/>
      <c r="K1123" s="348" t="str">
        <f>IFERROR(VLOOKUP($J1123,LSIns!$B$5:$C$45,2,FALSE),"")</f>
        <v/>
      </c>
      <c r="L1123" s="349"/>
      <c r="M1123" s="348" t="str">
        <f>IFERROR(VLOOKUP($L1123,#REF!,2,FALSE),"")</f>
        <v/>
      </c>
      <c r="N1123" s="353"/>
      <c r="O1123" s="350"/>
      <c r="P1123" s="350">
        <f t="shared" si="28"/>
        <v>0</v>
      </c>
      <c r="Q1123" s="351"/>
      <c r="R1123" s="347"/>
      <c r="S1123" s="56"/>
      <c r="T1123" s="56"/>
    </row>
    <row r="1124" spans="2:20" x14ac:dyDescent="0.25">
      <c r="B1124" s="343" t="str">
        <f>IF(Tabla1[[#This Row],[Código_Actividad]]="","",CONCATENATE(Tabla1[[#This Row],[POA]],".",Tabla1[[#This Row],[SRS]],".",Tabla1[[#This Row],[AREA]],".",Tabla1[[#This Row],[TIPO]]))</f>
        <v/>
      </c>
      <c r="C1124" s="343" t="str">
        <f>IF(Tabla1[[#This Row],[Código_Actividad]]="","",'Formulario PPGR1'!#REF!)</f>
        <v/>
      </c>
      <c r="D1124" s="343" t="str">
        <f>IF(Tabla1[[#This Row],[Código_Actividad]]="","",'Formulario PPGR1'!#REF!)</f>
        <v/>
      </c>
      <c r="E1124" s="343" t="str">
        <f>IF(Tabla1[[#This Row],[Código_Actividad]]="","",'Formulario PPGR1'!#REF!)</f>
        <v/>
      </c>
      <c r="F1124" s="343" t="str">
        <f>IF(Tabla1[[#This Row],[Código_Actividad]]="","",'Formulario PPGR1'!#REF!)</f>
        <v/>
      </c>
      <c r="G1124" s="344"/>
      <c r="H1124" s="345" t="str">
        <f>IFERROR(VLOOKUP(Tabla1[[#This Row],[Código_Actividad]],'Formulario PPGR2'!$C$9:$D$1048576,2,FALSE),"")</f>
        <v/>
      </c>
      <c r="I1124" s="346" t="str">
        <f>IFERROR(VLOOKUP(Tabla1[[#This Row],[Código_Actividad]],Tabla2[[Código]:[Total de Acciones ]],15,FALSE),"")</f>
        <v/>
      </c>
      <c r="J1124" s="347"/>
      <c r="K1124" s="348" t="str">
        <f>IFERROR(VLOOKUP($J1124,LSIns!$B$5:$C$45,2,FALSE),"")</f>
        <v/>
      </c>
      <c r="L1124" s="349"/>
      <c r="M1124" s="348" t="str">
        <f>IFERROR(VLOOKUP($L1124,#REF!,2,FALSE),"")</f>
        <v/>
      </c>
      <c r="N1124" s="353"/>
      <c r="O1124" s="350"/>
      <c r="P1124" s="350">
        <f t="shared" si="28"/>
        <v>0</v>
      </c>
      <c r="Q1124" s="351"/>
      <c r="R1124" s="347"/>
      <c r="S1124" s="56"/>
      <c r="T1124" s="56"/>
    </row>
    <row r="1125" spans="2:20" x14ac:dyDescent="0.25">
      <c r="B1125" s="343" t="e">
        <f>IF(Tabla1[[#This Row],[Código_Actividad]]="","",CONCATENATE(Tabla1[[#This Row],[POA]],".",Tabla1[[#This Row],[SRS]],".",Tabla1[[#This Row],[AREA]],".",Tabla1[[#This Row],[TIPO]]))</f>
        <v>#REF!</v>
      </c>
      <c r="C1125" s="343" t="e">
        <f>IF(Tabla1[[#This Row],[Código_Actividad]]="","",'Formulario PPGR1'!#REF!)</f>
        <v>#REF!</v>
      </c>
      <c r="D1125" s="343" t="e">
        <f>IF(Tabla1[[#This Row],[Código_Actividad]]="","",'Formulario PPGR1'!#REF!)</f>
        <v>#REF!</v>
      </c>
      <c r="E1125" s="343" t="e">
        <f>IF(Tabla1[[#This Row],[Código_Actividad]]="","",'Formulario PPGR1'!#REF!)</f>
        <v>#REF!</v>
      </c>
      <c r="F1125" s="343" t="e">
        <f>IF(Tabla1[[#This Row],[Código_Actividad]]="","",'Formulario PPGR1'!#REF!)</f>
        <v>#REF!</v>
      </c>
      <c r="G1125" s="344" t="s">
        <v>1592</v>
      </c>
      <c r="H1125" s="345" t="str">
        <f>IFERROR(VLOOKUP(Tabla1[[#This Row],[Código_Actividad]],'Formulario PPGR2'!$C$9:$D$1048576,2,FALSE),"")</f>
        <v>Seguimiento al fortalecimiento y extensión del Programa Mamá Canguro</v>
      </c>
      <c r="I1125" s="346">
        <f>IFERROR(VLOOKUP(Tabla1[[#This Row],[Código_Actividad]],Tabla2[[Código]:[Total de Acciones ]],15,FALSE),"")</f>
        <v>4</v>
      </c>
      <c r="J1125" s="347" t="s">
        <v>1894</v>
      </c>
      <c r="K1125" s="348" t="s">
        <v>1902</v>
      </c>
      <c r="L1125" s="349"/>
      <c r="M1125" s="348" t="s">
        <v>1893</v>
      </c>
      <c r="N1125" s="355">
        <v>0.16</v>
      </c>
      <c r="O1125" s="350">
        <v>250</v>
      </c>
      <c r="P1125" s="350">
        <f t="shared" si="28"/>
        <v>40</v>
      </c>
      <c r="Q1125" s="351" t="s">
        <v>2114</v>
      </c>
      <c r="R1125" s="347" t="s">
        <v>923</v>
      </c>
      <c r="S1125" s="56"/>
      <c r="T1125" s="56"/>
    </row>
    <row r="1126" spans="2:20" x14ac:dyDescent="0.25">
      <c r="B1126" s="343" t="str">
        <f>IF(Tabla1[[#This Row],[Código_Actividad]]="","",CONCATENATE(Tabla1[[#This Row],[POA]],".",Tabla1[[#This Row],[SRS]],".",Tabla1[[#This Row],[AREA]],".",Tabla1[[#This Row],[TIPO]]))</f>
        <v/>
      </c>
      <c r="C1126" s="343" t="str">
        <f>IF(Tabla1[[#This Row],[Código_Actividad]]="","",'Formulario PPGR1'!#REF!)</f>
        <v/>
      </c>
      <c r="D1126" s="343" t="str">
        <f>IF(Tabla1[[#This Row],[Código_Actividad]]="","",'Formulario PPGR1'!#REF!)</f>
        <v/>
      </c>
      <c r="E1126" s="343" t="str">
        <f>IF(Tabla1[[#This Row],[Código_Actividad]]="","",'Formulario PPGR1'!#REF!)</f>
        <v/>
      </c>
      <c r="F1126" s="343" t="str">
        <f>IF(Tabla1[[#This Row],[Código_Actividad]]="","",'Formulario PPGR1'!#REF!)</f>
        <v/>
      </c>
      <c r="G1126" s="344"/>
      <c r="H1126" s="345" t="str">
        <f>IFERROR(VLOOKUP(Tabla1[[#This Row],[Código_Actividad]],'Formulario PPGR2'!$C$9:$D$1048576,2,FALSE),"")</f>
        <v/>
      </c>
      <c r="I1126" s="346" t="str">
        <f>IFERROR(VLOOKUP(Tabla1[[#This Row],[Código_Actividad]],Tabla2[[Código]:[Total de Acciones ]],15,FALSE),"")</f>
        <v/>
      </c>
      <c r="J1126" s="347" t="s">
        <v>1910</v>
      </c>
      <c r="K1126" s="348" t="s">
        <v>1902</v>
      </c>
      <c r="L1126" s="349"/>
      <c r="M1126" s="348" t="s">
        <v>1906</v>
      </c>
      <c r="N1126" s="355">
        <v>0.16</v>
      </c>
      <c r="O1126" s="350">
        <v>648</v>
      </c>
      <c r="P1126" s="350">
        <f t="shared" ref="P1126:P1134" si="29">+N1126*O1126</f>
        <v>103.68</v>
      </c>
      <c r="Q1126" s="351" t="s">
        <v>2114</v>
      </c>
      <c r="R1126" s="347" t="s">
        <v>925</v>
      </c>
      <c r="S1126" s="56"/>
      <c r="T1126" s="56"/>
    </row>
    <row r="1127" spans="2:20" x14ac:dyDescent="0.25">
      <c r="B1127" s="343" t="str">
        <f>IF(Tabla1[[#This Row],[Código_Actividad]]="","",CONCATENATE(Tabla1[[#This Row],[POA]],".",Tabla1[[#This Row],[SRS]],".",Tabla1[[#This Row],[AREA]],".",Tabla1[[#This Row],[TIPO]]))</f>
        <v/>
      </c>
      <c r="C1127" s="343" t="str">
        <f>IF(Tabla1[[#This Row],[Código_Actividad]]="","",'Formulario PPGR1'!#REF!)</f>
        <v/>
      </c>
      <c r="D1127" s="343" t="str">
        <f>IF(Tabla1[[#This Row],[Código_Actividad]]="","",'Formulario PPGR1'!#REF!)</f>
        <v/>
      </c>
      <c r="E1127" s="343" t="str">
        <f>IF(Tabla1[[#This Row],[Código_Actividad]]="","",'Formulario PPGR1'!#REF!)</f>
        <v/>
      </c>
      <c r="F1127" s="343" t="str">
        <f>IF(Tabla1[[#This Row],[Código_Actividad]]="","",'Formulario PPGR1'!#REF!)</f>
        <v/>
      </c>
      <c r="G1127" s="344"/>
      <c r="H1127" s="345" t="str">
        <f>IFERROR(VLOOKUP(Tabla1[[#This Row],[Código_Actividad]],'Formulario PPGR2'!$C$9:$D$1048576,2,FALSE),"")</f>
        <v/>
      </c>
      <c r="I1127" s="346" t="str">
        <f>IFERROR(VLOOKUP(Tabla1[[#This Row],[Código_Actividad]],Tabla2[[Código]:[Total de Acciones ]],15,FALSE),"")</f>
        <v/>
      </c>
      <c r="J1127" s="347"/>
      <c r="K1127" s="348" t="str">
        <f>IFERROR(VLOOKUP($J1127,LSIns!$B$5:$C$45,2,FALSE),"")</f>
        <v/>
      </c>
      <c r="L1127" s="349"/>
      <c r="M1127" s="348" t="str">
        <f>IFERROR(VLOOKUP($L1127,#REF!,2,FALSE),"")</f>
        <v/>
      </c>
      <c r="N1127" s="353"/>
      <c r="O1127" s="350"/>
      <c r="P1127" s="350">
        <f t="shared" si="29"/>
        <v>0</v>
      </c>
      <c r="Q1127" s="351"/>
      <c r="R1127" s="347"/>
      <c r="S1127" s="56"/>
      <c r="T1127" s="56"/>
    </row>
    <row r="1128" spans="2:20" x14ac:dyDescent="0.25">
      <c r="B1128" s="343" t="str">
        <f>IF(Tabla1[[#This Row],[Código_Actividad]]="","",CONCATENATE(Tabla1[[#This Row],[POA]],".",Tabla1[[#This Row],[SRS]],".",Tabla1[[#This Row],[AREA]],".",Tabla1[[#This Row],[TIPO]]))</f>
        <v/>
      </c>
      <c r="C1128" s="343" t="str">
        <f>IF(Tabla1[[#This Row],[Código_Actividad]]="","",'Formulario PPGR1'!#REF!)</f>
        <v/>
      </c>
      <c r="D1128" s="343" t="str">
        <f>IF(Tabla1[[#This Row],[Código_Actividad]]="","",'Formulario PPGR1'!#REF!)</f>
        <v/>
      </c>
      <c r="E1128" s="343" t="str">
        <f>IF(Tabla1[[#This Row],[Código_Actividad]]="","",'Formulario PPGR1'!#REF!)</f>
        <v/>
      </c>
      <c r="F1128" s="343" t="str">
        <f>IF(Tabla1[[#This Row],[Código_Actividad]]="","",'Formulario PPGR1'!#REF!)</f>
        <v/>
      </c>
      <c r="G1128" s="344"/>
      <c r="H1128" s="345" t="str">
        <f>IFERROR(VLOOKUP(Tabla1[[#This Row],[Código_Actividad]],'Formulario PPGR2'!$C$9:$D$1048576,2,FALSE),"")</f>
        <v/>
      </c>
      <c r="I1128" s="346" t="str">
        <f>IFERROR(VLOOKUP(Tabla1[[#This Row],[Código_Actividad]],Tabla2[[Código]:[Total de Acciones ]],15,FALSE),"")</f>
        <v/>
      </c>
      <c r="J1128" s="347"/>
      <c r="K1128" s="348" t="str">
        <f>IFERROR(VLOOKUP($J1128,LSIns!$B$5:$C$45,2,FALSE),"")</f>
        <v/>
      </c>
      <c r="L1128" s="349"/>
      <c r="M1128" s="348" t="str">
        <f>IFERROR(VLOOKUP($L1128,#REF!,2,FALSE),"")</f>
        <v/>
      </c>
      <c r="N1128" s="353"/>
      <c r="O1128" s="350"/>
      <c r="P1128" s="350">
        <f t="shared" si="29"/>
        <v>0</v>
      </c>
      <c r="Q1128" s="351"/>
      <c r="R1128" s="347"/>
      <c r="S1128" s="56"/>
      <c r="T1128" s="56"/>
    </row>
    <row r="1129" spans="2:20" x14ac:dyDescent="0.25">
      <c r="B1129" s="343" t="e">
        <f>IF(Tabla1[[#This Row],[Código_Actividad]]="","",CONCATENATE(Tabla1[[#This Row],[POA]],".",Tabla1[[#This Row],[SRS]],".",Tabla1[[#This Row],[AREA]],".",Tabla1[[#This Row],[TIPO]]))</f>
        <v>#REF!</v>
      </c>
      <c r="C1129" s="343" t="e">
        <f>IF(Tabla1[[#This Row],[Código_Actividad]]="","",'Formulario PPGR1'!#REF!)</f>
        <v>#REF!</v>
      </c>
      <c r="D1129" s="343" t="e">
        <f>IF(Tabla1[[#This Row],[Código_Actividad]]="","",'Formulario PPGR1'!#REF!)</f>
        <v>#REF!</v>
      </c>
      <c r="E1129" s="343" t="e">
        <f>IF(Tabla1[[#This Row],[Código_Actividad]]="","",'Formulario PPGR1'!#REF!)</f>
        <v>#REF!</v>
      </c>
      <c r="F1129" s="343" t="e">
        <f>IF(Tabla1[[#This Row],[Código_Actividad]]="","",'Formulario PPGR1'!#REF!)</f>
        <v>#REF!</v>
      </c>
      <c r="G1129" s="344" t="s">
        <v>1593</v>
      </c>
      <c r="H1129" s="345" t="str">
        <f>IFERROR(VLOOKUP(Tabla1[[#This Row],[Código_Actividad]],'Formulario PPGR2'!$C$9:$D$1048576,2,FALSE),"")</f>
        <v>Coordinación de la conformación de las salas de estimulación temprana</v>
      </c>
      <c r="I1129" s="346">
        <f>IFERROR(VLOOKUP(Tabla1[[#This Row],[Código_Actividad]],Tabla2[[Código]:[Total de Acciones ]],15,FALSE),"")</f>
        <v>1</v>
      </c>
      <c r="J1129" s="347" t="s">
        <v>1894</v>
      </c>
      <c r="K1129" s="348" t="s">
        <v>1902</v>
      </c>
      <c r="L1129" s="349"/>
      <c r="M1129" s="348" t="s">
        <v>1893</v>
      </c>
      <c r="N1129" s="355">
        <v>0.08</v>
      </c>
      <c r="O1129" s="350">
        <v>250</v>
      </c>
      <c r="P1129" s="350">
        <f t="shared" si="29"/>
        <v>20</v>
      </c>
      <c r="Q1129" s="351" t="s">
        <v>2114</v>
      </c>
      <c r="R1129" s="347" t="s">
        <v>923</v>
      </c>
      <c r="S1129" s="56"/>
      <c r="T1129" s="56"/>
    </row>
    <row r="1130" spans="2:20" x14ac:dyDescent="0.25">
      <c r="B1130" s="343" t="str">
        <f>IF(Tabla1[[#This Row],[Código_Actividad]]="","",CONCATENATE(Tabla1[[#This Row],[POA]],".",Tabla1[[#This Row],[SRS]],".",Tabla1[[#This Row],[AREA]],".",Tabla1[[#This Row],[TIPO]]))</f>
        <v/>
      </c>
      <c r="C1130" s="343" t="str">
        <f>IF(Tabla1[[#This Row],[Código_Actividad]]="","",'Formulario PPGR1'!#REF!)</f>
        <v/>
      </c>
      <c r="D1130" s="343" t="str">
        <f>IF(Tabla1[[#This Row],[Código_Actividad]]="","",'Formulario PPGR1'!#REF!)</f>
        <v/>
      </c>
      <c r="E1130" s="343" t="str">
        <f>IF(Tabla1[[#This Row],[Código_Actividad]]="","",'Formulario PPGR1'!#REF!)</f>
        <v/>
      </c>
      <c r="F1130" s="343" t="str">
        <f>IF(Tabla1[[#This Row],[Código_Actividad]]="","",'Formulario PPGR1'!#REF!)</f>
        <v/>
      </c>
      <c r="G1130" s="344"/>
      <c r="H1130" s="345" t="str">
        <f>IFERROR(VLOOKUP(Tabla1[[#This Row],[Código_Actividad]],'Formulario PPGR2'!$C$9:$D$1048576,2,FALSE),"")</f>
        <v/>
      </c>
      <c r="I1130" s="346" t="str">
        <f>IFERROR(VLOOKUP(Tabla1[[#This Row],[Código_Actividad]],Tabla2[[Código]:[Total de Acciones ]],15,FALSE),"")</f>
        <v/>
      </c>
      <c r="J1130" s="347" t="s">
        <v>1910</v>
      </c>
      <c r="K1130" s="348" t="s">
        <v>1902</v>
      </c>
      <c r="L1130" s="349"/>
      <c r="M1130" s="348" t="s">
        <v>1906</v>
      </c>
      <c r="N1130" s="355">
        <v>0.08</v>
      </c>
      <c r="O1130" s="350">
        <v>648</v>
      </c>
      <c r="P1130" s="350">
        <f t="shared" si="29"/>
        <v>51.84</v>
      </c>
      <c r="Q1130" s="351" t="s">
        <v>2114</v>
      </c>
      <c r="R1130" s="347" t="s">
        <v>925</v>
      </c>
      <c r="S1130" s="56"/>
      <c r="T1130" s="56"/>
    </row>
    <row r="1131" spans="2:20" x14ac:dyDescent="0.25">
      <c r="B1131" s="343" t="str">
        <f>IF(Tabla1[[#This Row],[Código_Actividad]]="","",CONCATENATE(Tabla1[[#This Row],[POA]],".",Tabla1[[#This Row],[SRS]],".",Tabla1[[#This Row],[AREA]],".",Tabla1[[#This Row],[TIPO]]))</f>
        <v/>
      </c>
      <c r="C1131" s="343" t="str">
        <f>IF(Tabla1[[#This Row],[Código_Actividad]]="","",'Formulario PPGR1'!#REF!)</f>
        <v/>
      </c>
      <c r="D1131" s="343" t="str">
        <f>IF(Tabla1[[#This Row],[Código_Actividad]]="","",'Formulario PPGR1'!#REF!)</f>
        <v/>
      </c>
      <c r="E1131" s="343" t="str">
        <f>IF(Tabla1[[#This Row],[Código_Actividad]]="","",'Formulario PPGR1'!#REF!)</f>
        <v/>
      </c>
      <c r="F1131" s="343" t="str">
        <f>IF(Tabla1[[#This Row],[Código_Actividad]]="","",'Formulario PPGR1'!#REF!)</f>
        <v/>
      </c>
      <c r="G1131" s="344"/>
      <c r="H1131" s="345" t="str">
        <f>IFERROR(VLOOKUP(Tabla1[[#This Row],[Código_Actividad]],'Formulario PPGR2'!$C$9:$D$1048576,2,FALSE),"")</f>
        <v/>
      </c>
      <c r="I1131" s="346" t="str">
        <f>IFERROR(VLOOKUP(Tabla1[[#This Row],[Código_Actividad]],Tabla2[[Código]:[Total de Acciones ]],15,FALSE),"")</f>
        <v/>
      </c>
      <c r="J1131" s="347"/>
      <c r="K1131" s="348" t="str">
        <f>IFERROR(VLOOKUP($J1131,LSIns!$B$5:$C$45,2,FALSE),"")</f>
        <v/>
      </c>
      <c r="L1131" s="349"/>
      <c r="M1131" s="348" t="str">
        <f>IFERROR(VLOOKUP($L1131,#REF!,2,FALSE),"")</f>
        <v/>
      </c>
      <c r="N1131" s="353"/>
      <c r="O1131" s="350"/>
      <c r="P1131" s="350">
        <f t="shared" si="29"/>
        <v>0</v>
      </c>
      <c r="Q1131" s="351"/>
      <c r="R1131" s="347"/>
      <c r="S1131" s="56"/>
      <c r="T1131" s="56"/>
    </row>
    <row r="1132" spans="2:20" x14ac:dyDescent="0.25">
      <c r="B1132" s="343" t="e">
        <f>IF(Tabla1[[#This Row],[Código_Actividad]]="","",CONCATENATE(Tabla1[[#This Row],[POA]],".",Tabla1[[#This Row],[SRS]],".",Tabla1[[#This Row],[AREA]],".",Tabla1[[#This Row],[TIPO]]))</f>
        <v>#REF!</v>
      </c>
      <c r="C1132" s="343" t="e">
        <f>IF(Tabla1[[#This Row],[Código_Actividad]]="","",'Formulario PPGR1'!#REF!)</f>
        <v>#REF!</v>
      </c>
      <c r="D1132" s="343" t="e">
        <f>IF(Tabla1[[#This Row],[Código_Actividad]]="","",'Formulario PPGR1'!#REF!)</f>
        <v>#REF!</v>
      </c>
      <c r="E1132" s="343" t="e">
        <f>IF(Tabla1[[#This Row],[Código_Actividad]]="","",'Formulario PPGR1'!#REF!)</f>
        <v>#REF!</v>
      </c>
      <c r="F1132" s="343" t="e">
        <f>IF(Tabla1[[#This Row],[Código_Actividad]]="","",'Formulario PPGR1'!#REF!)</f>
        <v>#REF!</v>
      </c>
      <c r="G1132" s="344" t="s">
        <v>1594</v>
      </c>
      <c r="H1132" s="345" t="str">
        <f>IFERROR(VLOOKUP(Tabla1[[#This Row],[Código_Actividad]],'Formulario PPGR2'!$C$9:$D$1048576,2,FALSE),"")</f>
        <v>Seguimiento a la funcionalidad de las salas de estimulación temprana</v>
      </c>
      <c r="I1132" s="346">
        <f>IFERROR(VLOOKUP(Tabla1[[#This Row],[Código_Actividad]],Tabla2[[Código]:[Total de Acciones ]],15,FALSE),"")</f>
        <v>2</v>
      </c>
      <c r="J1132" s="347" t="s">
        <v>1894</v>
      </c>
      <c r="K1132" s="348" t="s">
        <v>1902</v>
      </c>
      <c r="L1132" s="349"/>
      <c r="M1132" s="348" t="s">
        <v>1893</v>
      </c>
      <c r="N1132" s="355">
        <v>0.16</v>
      </c>
      <c r="O1132" s="350">
        <v>250</v>
      </c>
      <c r="P1132" s="350">
        <f t="shared" si="29"/>
        <v>40</v>
      </c>
      <c r="Q1132" s="351" t="s">
        <v>2114</v>
      </c>
      <c r="R1132" s="347" t="s">
        <v>923</v>
      </c>
      <c r="S1132" s="56"/>
      <c r="T1132" s="56"/>
    </row>
    <row r="1133" spans="2:20" x14ac:dyDescent="0.25">
      <c r="B1133" s="343" t="str">
        <f>IF(Tabla1[[#This Row],[Código_Actividad]]="","",CONCATENATE(Tabla1[[#This Row],[POA]],".",Tabla1[[#This Row],[SRS]],".",Tabla1[[#This Row],[AREA]],".",Tabla1[[#This Row],[TIPO]]))</f>
        <v/>
      </c>
      <c r="C1133" s="343" t="str">
        <f>IF(Tabla1[[#This Row],[Código_Actividad]]="","",'Formulario PPGR1'!#REF!)</f>
        <v/>
      </c>
      <c r="D1133" s="343" t="str">
        <f>IF(Tabla1[[#This Row],[Código_Actividad]]="","",'Formulario PPGR1'!#REF!)</f>
        <v/>
      </c>
      <c r="E1133" s="343" t="str">
        <f>IF(Tabla1[[#This Row],[Código_Actividad]]="","",'Formulario PPGR1'!#REF!)</f>
        <v/>
      </c>
      <c r="F1133" s="343" t="str">
        <f>IF(Tabla1[[#This Row],[Código_Actividad]]="","",'Formulario PPGR1'!#REF!)</f>
        <v/>
      </c>
      <c r="G1133" s="344"/>
      <c r="H1133" s="345" t="str">
        <f>IFERROR(VLOOKUP(Tabla1[[#This Row],[Código_Actividad]],'Formulario PPGR2'!$C$9:$D$1048576,2,FALSE),"")</f>
        <v/>
      </c>
      <c r="I1133" s="346" t="str">
        <f>IFERROR(VLOOKUP(Tabla1[[#This Row],[Código_Actividad]],Tabla2[[Código]:[Total de Acciones ]],15,FALSE),"")</f>
        <v/>
      </c>
      <c r="J1133" s="347" t="s">
        <v>1910</v>
      </c>
      <c r="K1133" s="348" t="s">
        <v>1902</v>
      </c>
      <c r="L1133" s="349"/>
      <c r="M1133" s="348" t="s">
        <v>1906</v>
      </c>
      <c r="N1133" s="355">
        <v>0.16</v>
      </c>
      <c r="O1133" s="350">
        <v>648</v>
      </c>
      <c r="P1133" s="350">
        <f t="shared" si="29"/>
        <v>103.68</v>
      </c>
      <c r="Q1133" s="351" t="s">
        <v>2114</v>
      </c>
      <c r="R1133" s="347" t="s">
        <v>925</v>
      </c>
      <c r="S1133" s="56"/>
      <c r="T1133" s="56"/>
    </row>
    <row r="1134" spans="2:20" x14ac:dyDescent="0.25">
      <c r="B1134" s="343" t="str">
        <f>IF(Tabla1[[#This Row],[Código_Actividad]]="","",CONCATENATE(Tabla1[[#This Row],[POA]],".",Tabla1[[#This Row],[SRS]],".",Tabla1[[#This Row],[AREA]],".",Tabla1[[#This Row],[TIPO]]))</f>
        <v/>
      </c>
      <c r="C1134" s="343" t="str">
        <f>IF(Tabla1[[#This Row],[Código_Actividad]]="","",'Formulario PPGR1'!#REF!)</f>
        <v/>
      </c>
      <c r="D1134" s="343" t="str">
        <f>IF(Tabla1[[#This Row],[Código_Actividad]]="","",'Formulario PPGR1'!#REF!)</f>
        <v/>
      </c>
      <c r="E1134" s="343" t="str">
        <f>IF(Tabla1[[#This Row],[Código_Actividad]]="","",'Formulario PPGR1'!#REF!)</f>
        <v/>
      </c>
      <c r="F1134" s="343" t="str">
        <f>IF(Tabla1[[#This Row],[Código_Actividad]]="","",'Formulario PPGR1'!#REF!)</f>
        <v/>
      </c>
      <c r="G1134" s="344"/>
      <c r="H1134" s="345" t="str">
        <f>IFERROR(VLOOKUP(Tabla1[[#This Row],[Código_Actividad]],'Formulario PPGR2'!$C$9:$D$1048576,2,FALSE),"")</f>
        <v/>
      </c>
      <c r="I1134" s="346" t="str">
        <f>IFERROR(VLOOKUP(Tabla1[[#This Row],[Código_Actividad]],Tabla2[[Código]:[Total de Acciones ]],15,FALSE),"")</f>
        <v/>
      </c>
      <c r="J1134" s="347"/>
      <c r="K1134" s="348" t="str">
        <f>IFERROR(VLOOKUP($J1134,LSIns!$B$5:$C$45,2,FALSE),"")</f>
        <v/>
      </c>
      <c r="L1134" s="349"/>
      <c r="M1134" s="348" t="str">
        <f>IFERROR(VLOOKUP($L1134,#REF!,2,FALSE),"")</f>
        <v/>
      </c>
      <c r="N1134" s="353"/>
      <c r="O1134" s="350"/>
      <c r="P1134" s="350">
        <f t="shared" si="29"/>
        <v>0</v>
      </c>
      <c r="Q1134" s="351"/>
      <c r="R1134" s="347"/>
      <c r="S1134" s="56"/>
      <c r="T1134" s="56"/>
    </row>
    <row r="1135" spans="2:20" x14ac:dyDescent="0.25">
      <c r="B1135" s="343" t="str">
        <f>IF(Tabla1[[#This Row],[Código_Actividad]]="","",CONCATENATE(Tabla1[[#This Row],[POA]],".",Tabla1[[#This Row],[SRS]],".",Tabla1[[#This Row],[AREA]],".",Tabla1[[#This Row],[TIPO]]))</f>
        <v/>
      </c>
      <c r="C1135" s="343" t="str">
        <f>IF(Tabla1[[#This Row],[Código_Actividad]]="","",'Formulario PPGR1'!#REF!)</f>
        <v/>
      </c>
      <c r="D1135" s="343" t="str">
        <f>IF(Tabla1[[#This Row],[Código_Actividad]]="","",'Formulario PPGR1'!#REF!)</f>
        <v/>
      </c>
      <c r="E1135" s="343" t="str">
        <f>IF(Tabla1[[#This Row],[Código_Actividad]]="","",'Formulario PPGR1'!#REF!)</f>
        <v/>
      </c>
      <c r="F1135" s="343" t="str">
        <f>IF(Tabla1[[#This Row],[Código_Actividad]]="","",'Formulario PPGR1'!#REF!)</f>
        <v/>
      </c>
      <c r="G1135" s="344"/>
      <c r="H1135" s="345" t="str">
        <f>IFERROR(VLOOKUP(Tabla1[[#This Row],[Código_Actividad]],'Formulario PPGR2'!$C$9:$D$1048576,2,FALSE),"")</f>
        <v/>
      </c>
      <c r="I1135" s="346" t="str">
        <f>IFERROR(VLOOKUP(Tabla1[[#This Row],[Código_Actividad]],Tabla2[[Código]:[Total de Acciones ]],15,FALSE),"")</f>
        <v/>
      </c>
      <c r="J1135" s="347"/>
      <c r="K1135" s="348" t="str">
        <f>IFERROR(VLOOKUP($J1135,LSIns!$B$5:$C$45,2,FALSE),"")</f>
        <v/>
      </c>
      <c r="L1135" s="349"/>
      <c r="M1135" s="348" t="str">
        <f>IFERROR(VLOOKUP($L1135,#REF!,2,FALSE),"")</f>
        <v/>
      </c>
      <c r="N1135" s="353"/>
      <c r="O1135" s="350"/>
      <c r="P1135" s="350">
        <f t="shared" ref="P1135:P1143" si="30">+N1135*O1135</f>
        <v>0</v>
      </c>
      <c r="Q1135" s="351"/>
      <c r="R1135" s="347"/>
      <c r="S1135" s="56"/>
      <c r="T1135" s="56"/>
    </row>
    <row r="1136" spans="2:20" x14ac:dyDescent="0.25">
      <c r="B1136" s="343" t="e">
        <f>IF(Tabla1[[#This Row],[Código_Actividad]]="","",CONCATENATE(Tabla1[[#This Row],[POA]],".",Tabla1[[#This Row],[SRS]],".",Tabla1[[#This Row],[AREA]],".",Tabla1[[#This Row],[TIPO]]))</f>
        <v>#REF!</v>
      </c>
      <c r="C1136" s="343" t="e">
        <f>IF(Tabla1[[#This Row],[Código_Actividad]]="","",'Formulario PPGR1'!#REF!)</f>
        <v>#REF!</v>
      </c>
      <c r="D1136" s="343" t="e">
        <f>IF(Tabla1[[#This Row],[Código_Actividad]]="","",'Formulario PPGR1'!#REF!)</f>
        <v>#REF!</v>
      </c>
      <c r="E1136" s="343" t="e">
        <f>IF(Tabla1[[#This Row],[Código_Actividad]]="","",'Formulario PPGR1'!#REF!)</f>
        <v>#REF!</v>
      </c>
      <c r="F1136" s="343" t="e">
        <f>IF(Tabla1[[#This Row],[Código_Actividad]]="","",'Formulario PPGR1'!#REF!)</f>
        <v>#REF!</v>
      </c>
      <c r="G1136" s="344" t="s">
        <v>1595</v>
      </c>
      <c r="H1136" s="345" t="str">
        <f>IFERROR(VLOOKUP(Tabla1[[#This Row],[Código_Actividad]],'Formulario PPGR2'!$C$9:$D$1048576,2,FALSE),"")</f>
        <v>Conformación de Sala de Diagnóstico temprano de gestantes consumidoras de alcohol y drogas</v>
      </c>
      <c r="I1136" s="346">
        <f>IFERROR(VLOOKUP(Tabla1[[#This Row],[Código_Actividad]],Tabla2[[Código]:[Total de Acciones ]],15,FALSE),"")</f>
        <v>3</v>
      </c>
      <c r="J1136" s="347" t="s">
        <v>1894</v>
      </c>
      <c r="K1136" s="348" t="s">
        <v>1902</v>
      </c>
      <c r="L1136" s="349"/>
      <c r="M1136" s="348" t="s">
        <v>1893</v>
      </c>
      <c r="N1136" s="355">
        <v>0.12</v>
      </c>
      <c r="O1136" s="350">
        <v>250</v>
      </c>
      <c r="P1136" s="350">
        <f t="shared" si="30"/>
        <v>30</v>
      </c>
      <c r="Q1136" s="351" t="s">
        <v>2114</v>
      </c>
      <c r="R1136" s="347" t="s">
        <v>923</v>
      </c>
      <c r="S1136" s="56"/>
      <c r="T1136" s="56"/>
    </row>
    <row r="1137" spans="2:20" x14ac:dyDescent="0.25">
      <c r="B1137" s="343" t="str">
        <f>IF(Tabla1[[#This Row],[Código_Actividad]]="","",CONCATENATE(Tabla1[[#This Row],[POA]],".",Tabla1[[#This Row],[SRS]],".",Tabla1[[#This Row],[AREA]],".",Tabla1[[#This Row],[TIPO]]))</f>
        <v/>
      </c>
      <c r="C1137" s="343" t="str">
        <f>IF(Tabla1[[#This Row],[Código_Actividad]]="","",'Formulario PPGR1'!#REF!)</f>
        <v/>
      </c>
      <c r="D1137" s="343" t="str">
        <f>IF(Tabla1[[#This Row],[Código_Actividad]]="","",'Formulario PPGR1'!#REF!)</f>
        <v/>
      </c>
      <c r="E1137" s="343" t="str">
        <f>IF(Tabla1[[#This Row],[Código_Actividad]]="","",'Formulario PPGR1'!#REF!)</f>
        <v/>
      </c>
      <c r="F1137" s="343" t="str">
        <f>IF(Tabla1[[#This Row],[Código_Actividad]]="","",'Formulario PPGR1'!#REF!)</f>
        <v/>
      </c>
      <c r="G1137" s="344"/>
      <c r="H1137" s="345" t="str">
        <f>IFERROR(VLOOKUP(Tabla1[[#This Row],[Código_Actividad]],'Formulario PPGR2'!$C$9:$D$1048576,2,FALSE),"")</f>
        <v/>
      </c>
      <c r="I1137" s="346" t="str">
        <f>IFERROR(VLOOKUP(Tabla1[[#This Row],[Código_Actividad]],Tabla2[[Código]:[Total de Acciones ]],15,FALSE),"")</f>
        <v/>
      </c>
      <c r="J1137" s="347" t="s">
        <v>1910</v>
      </c>
      <c r="K1137" s="348" t="s">
        <v>1902</v>
      </c>
      <c r="L1137" s="349"/>
      <c r="M1137" s="348" t="s">
        <v>1906</v>
      </c>
      <c r="N1137" s="355">
        <v>0.12</v>
      </c>
      <c r="O1137" s="350">
        <v>648</v>
      </c>
      <c r="P1137" s="350">
        <f t="shared" si="30"/>
        <v>77.759999999999991</v>
      </c>
      <c r="Q1137" s="351" t="s">
        <v>2114</v>
      </c>
      <c r="R1137" s="347" t="s">
        <v>925</v>
      </c>
      <c r="S1137" s="56"/>
      <c r="T1137" s="56"/>
    </row>
    <row r="1138" spans="2:20" x14ac:dyDescent="0.25">
      <c r="B1138" s="343" t="str">
        <f>IF(Tabla1[[#This Row],[Código_Actividad]]="","",CONCATENATE(Tabla1[[#This Row],[POA]],".",Tabla1[[#This Row],[SRS]],".",Tabla1[[#This Row],[AREA]],".",Tabla1[[#This Row],[TIPO]]))</f>
        <v/>
      </c>
      <c r="C1138" s="343" t="str">
        <f>IF(Tabla1[[#This Row],[Código_Actividad]]="","",'Formulario PPGR1'!#REF!)</f>
        <v/>
      </c>
      <c r="D1138" s="343" t="str">
        <f>IF(Tabla1[[#This Row],[Código_Actividad]]="","",'Formulario PPGR1'!#REF!)</f>
        <v/>
      </c>
      <c r="E1138" s="343" t="str">
        <f>IF(Tabla1[[#This Row],[Código_Actividad]]="","",'Formulario PPGR1'!#REF!)</f>
        <v/>
      </c>
      <c r="F1138" s="343" t="str">
        <f>IF(Tabla1[[#This Row],[Código_Actividad]]="","",'Formulario PPGR1'!#REF!)</f>
        <v/>
      </c>
      <c r="G1138" s="344"/>
      <c r="H1138" s="345" t="str">
        <f>IFERROR(VLOOKUP(Tabla1[[#This Row],[Código_Actividad]],'Formulario PPGR2'!$C$9:$D$1048576,2,FALSE),"")</f>
        <v/>
      </c>
      <c r="I1138" s="346" t="str">
        <f>IFERROR(VLOOKUP(Tabla1[[#This Row],[Código_Actividad]],Tabla2[[Código]:[Total de Acciones ]],15,FALSE),"")</f>
        <v/>
      </c>
      <c r="J1138" s="347"/>
      <c r="K1138" s="348" t="str">
        <f>IFERROR(VLOOKUP($J1138,LSIns!$B$5:$C$45,2,FALSE),"")</f>
        <v/>
      </c>
      <c r="L1138" s="349"/>
      <c r="M1138" s="348" t="str">
        <f>IFERROR(VLOOKUP($L1138,#REF!,2,FALSE),"")</f>
        <v/>
      </c>
      <c r="N1138" s="353"/>
      <c r="O1138" s="350"/>
      <c r="P1138" s="350">
        <f t="shared" si="30"/>
        <v>0</v>
      </c>
      <c r="Q1138" s="351"/>
      <c r="R1138" s="347"/>
      <c r="S1138" s="56"/>
      <c r="T1138" s="56"/>
    </row>
    <row r="1139" spans="2:20" x14ac:dyDescent="0.25">
      <c r="B1139" s="343" t="str">
        <f>IF(Tabla1[[#This Row],[Código_Actividad]]="","",CONCATENATE(Tabla1[[#This Row],[POA]],".",Tabla1[[#This Row],[SRS]],".",Tabla1[[#This Row],[AREA]],".",Tabla1[[#This Row],[TIPO]]))</f>
        <v/>
      </c>
      <c r="C1139" s="343" t="str">
        <f>IF(Tabla1[[#This Row],[Código_Actividad]]="","",'Formulario PPGR1'!#REF!)</f>
        <v/>
      </c>
      <c r="D1139" s="343" t="str">
        <f>IF(Tabla1[[#This Row],[Código_Actividad]]="","",'Formulario PPGR1'!#REF!)</f>
        <v/>
      </c>
      <c r="E1139" s="343" t="str">
        <f>IF(Tabla1[[#This Row],[Código_Actividad]]="","",'Formulario PPGR1'!#REF!)</f>
        <v/>
      </c>
      <c r="F1139" s="343" t="str">
        <f>IF(Tabla1[[#This Row],[Código_Actividad]]="","",'Formulario PPGR1'!#REF!)</f>
        <v/>
      </c>
      <c r="G1139" s="344"/>
      <c r="H1139" s="345" t="str">
        <f>IFERROR(VLOOKUP(Tabla1[[#This Row],[Código_Actividad]],'Formulario PPGR2'!$C$9:$D$1048576,2,FALSE),"")</f>
        <v/>
      </c>
      <c r="I1139" s="346" t="str">
        <f>IFERROR(VLOOKUP(Tabla1[[#This Row],[Código_Actividad]],Tabla2[[Código]:[Total de Acciones ]],15,FALSE),"")</f>
        <v/>
      </c>
      <c r="J1139" s="347"/>
      <c r="K1139" s="348" t="str">
        <f>IFERROR(VLOOKUP($J1139,LSIns!$B$5:$C$45,2,FALSE),"")</f>
        <v/>
      </c>
      <c r="L1139" s="349"/>
      <c r="M1139" s="348" t="str">
        <f>IFERROR(VLOOKUP($L1139,#REF!,2,FALSE),"")</f>
        <v/>
      </c>
      <c r="N1139" s="353"/>
      <c r="O1139" s="350"/>
      <c r="P1139" s="350">
        <f t="shared" si="30"/>
        <v>0</v>
      </c>
      <c r="Q1139" s="351"/>
      <c r="R1139" s="347"/>
      <c r="S1139" s="56"/>
      <c r="T1139" s="56"/>
    </row>
    <row r="1140" spans="2:20" x14ac:dyDescent="0.25">
      <c r="B1140" s="343" t="e">
        <f>IF(Tabla1[[#This Row],[Código_Actividad]]="","",CONCATENATE(Tabla1[[#This Row],[POA]],".",Tabla1[[#This Row],[SRS]],".",Tabla1[[#This Row],[AREA]],".",Tabla1[[#This Row],[TIPO]]))</f>
        <v>#REF!</v>
      </c>
      <c r="C1140" s="343" t="e">
        <f>IF(Tabla1[[#This Row],[Código_Actividad]]="","",'Formulario PPGR1'!#REF!)</f>
        <v>#REF!</v>
      </c>
      <c r="D1140" s="343" t="e">
        <f>IF(Tabla1[[#This Row],[Código_Actividad]]="","",'Formulario PPGR1'!#REF!)</f>
        <v>#REF!</v>
      </c>
      <c r="E1140" s="343" t="e">
        <f>IF(Tabla1[[#This Row],[Código_Actividad]]="","",'Formulario PPGR1'!#REF!)</f>
        <v>#REF!</v>
      </c>
      <c r="F1140" s="343" t="e">
        <f>IF(Tabla1[[#This Row],[Código_Actividad]]="","",'Formulario PPGR1'!#REF!)</f>
        <v>#REF!</v>
      </c>
      <c r="G1140" s="344" t="s">
        <v>1596</v>
      </c>
      <c r="H1140" s="345" t="str">
        <f>IFERROR(VLOOKUP(Tabla1[[#This Row],[Código_Actividad]],'Formulario PPGR2'!$C$9:$D$1048576,2,FALSE),"")</f>
        <v>Seguimiento a la funcionalidad de la sala situacional en los CEAS</v>
      </c>
      <c r="I1140" s="346">
        <f>IFERROR(VLOOKUP(Tabla1[[#This Row],[Código_Actividad]],Tabla2[[Código]:[Total de Acciones ]],15,FALSE),"")</f>
        <v>3</v>
      </c>
      <c r="J1140" s="347" t="s">
        <v>1894</v>
      </c>
      <c r="K1140" s="348" t="s">
        <v>1902</v>
      </c>
      <c r="L1140" s="349"/>
      <c r="M1140" s="348" t="s">
        <v>1893</v>
      </c>
      <c r="N1140" s="353">
        <v>0.12</v>
      </c>
      <c r="O1140" s="350">
        <v>250</v>
      </c>
      <c r="P1140" s="350">
        <f t="shared" si="30"/>
        <v>30</v>
      </c>
      <c r="Q1140" s="351" t="s">
        <v>2114</v>
      </c>
      <c r="R1140" s="347" t="s">
        <v>923</v>
      </c>
      <c r="S1140" s="56"/>
      <c r="T1140" s="56"/>
    </row>
    <row r="1141" spans="2:20" x14ac:dyDescent="0.25">
      <c r="B1141" s="343" t="str">
        <f>IF(Tabla1[[#This Row],[Código_Actividad]]="","",CONCATENATE(Tabla1[[#This Row],[POA]],".",Tabla1[[#This Row],[SRS]],".",Tabla1[[#This Row],[AREA]],".",Tabla1[[#This Row],[TIPO]]))</f>
        <v/>
      </c>
      <c r="C1141" s="343" t="str">
        <f>IF(Tabla1[[#This Row],[Código_Actividad]]="","",'Formulario PPGR1'!#REF!)</f>
        <v/>
      </c>
      <c r="D1141" s="343" t="str">
        <f>IF(Tabla1[[#This Row],[Código_Actividad]]="","",'Formulario PPGR1'!#REF!)</f>
        <v/>
      </c>
      <c r="E1141" s="343" t="str">
        <f>IF(Tabla1[[#This Row],[Código_Actividad]]="","",'Formulario PPGR1'!#REF!)</f>
        <v/>
      </c>
      <c r="F1141" s="343" t="str">
        <f>IF(Tabla1[[#This Row],[Código_Actividad]]="","",'Formulario PPGR1'!#REF!)</f>
        <v/>
      </c>
      <c r="G1141" s="344"/>
      <c r="H1141" s="345" t="str">
        <f>IFERROR(VLOOKUP(Tabla1[[#This Row],[Código_Actividad]],'Formulario PPGR2'!$C$9:$D$1048576,2,FALSE),"")</f>
        <v/>
      </c>
      <c r="I1141" s="346" t="str">
        <f>IFERROR(VLOOKUP(Tabla1[[#This Row],[Código_Actividad]],Tabla2[[Código]:[Total de Acciones ]],15,FALSE),"")</f>
        <v/>
      </c>
      <c r="J1141" s="347" t="s">
        <v>1910</v>
      </c>
      <c r="K1141" s="348" t="s">
        <v>1902</v>
      </c>
      <c r="L1141" s="349"/>
      <c r="M1141" s="348" t="s">
        <v>1906</v>
      </c>
      <c r="N1141" s="353">
        <v>0.12</v>
      </c>
      <c r="O1141" s="350">
        <v>648</v>
      </c>
      <c r="P1141" s="350">
        <f t="shared" si="30"/>
        <v>77.759999999999991</v>
      </c>
      <c r="Q1141" s="351" t="s">
        <v>2114</v>
      </c>
      <c r="R1141" s="347" t="s">
        <v>925</v>
      </c>
      <c r="S1141" s="56"/>
      <c r="T1141" s="56"/>
    </row>
    <row r="1142" spans="2:20" x14ac:dyDescent="0.25">
      <c r="B1142" s="343" t="str">
        <f>IF(Tabla1[[#This Row],[Código_Actividad]]="","",CONCATENATE(Tabla1[[#This Row],[POA]],".",Tabla1[[#This Row],[SRS]],".",Tabla1[[#This Row],[AREA]],".",Tabla1[[#This Row],[TIPO]]))</f>
        <v/>
      </c>
      <c r="C1142" s="343" t="str">
        <f>IF(Tabla1[[#This Row],[Código_Actividad]]="","",'Formulario PPGR1'!#REF!)</f>
        <v/>
      </c>
      <c r="D1142" s="343" t="str">
        <f>IF(Tabla1[[#This Row],[Código_Actividad]]="","",'Formulario PPGR1'!#REF!)</f>
        <v/>
      </c>
      <c r="E1142" s="343" t="str">
        <f>IF(Tabla1[[#This Row],[Código_Actividad]]="","",'Formulario PPGR1'!#REF!)</f>
        <v/>
      </c>
      <c r="F1142" s="343" t="str">
        <f>IF(Tabla1[[#This Row],[Código_Actividad]]="","",'Formulario PPGR1'!#REF!)</f>
        <v/>
      </c>
      <c r="G1142" s="344"/>
      <c r="H1142" s="345" t="str">
        <f>IFERROR(VLOOKUP(Tabla1[[#This Row],[Código_Actividad]],'Formulario PPGR2'!$C$9:$D$1048576,2,FALSE),"")</f>
        <v/>
      </c>
      <c r="I1142" s="346" t="str">
        <f>IFERROR(VLOOKUP(Tabla1[[#This Row],[Código_Actividad]],Tabla2[[Código]:[Total de Acciones ]],15,FALSE),"")</f>
        <v/>
      </c>
      <c r="J1142" s="347"/>
      <c r="K1142" s="348" t="str">
        <f>IFERROR(VLOOKUP($J1142,LSIns!$B$5:$C$45,2,FALSE),"")</f>
        <v/>
      </c>
      <c r="L1142" s="349"/>
      <c r="M1142" s="348" t="str">
        <f>IFERROR(VLOOKUP($L1142,#REF!,2,FALSE),"")</f>
        <v/>
      </c>
      <c r="N1142" s="353"/>
      <c r="O1142" s="350"/>
      <c r="P1142" s="350">
        <f t="shared" si="30"/>
        <v>0</v>
      </c>
      <c r="Q1142" s="351"/>
      <c r="R1142" s="347"/>
      <c r="S1142" s="56"/>
      <c r="T1142" s="56"/>
    </row>
    <row r="1143" spans="2:20" x14ac:dyDescent="0.25">
      <c r="B1143" s="343" t="str">
        <f>IF(Tabla1[[#This Row],[Código_Actividad]]="","",CONCATENATE(Tabla1[[#This Row],[POA]],".",Tabla1[[#This Row],[SRS]],".",Tabla1[[#This Row],[AREA]],".",Tabla1[[#This Row],[TIPO]]))</f>
        <v/>
      </c>
      <c r="C1143" s="343" t="str">
        <f>IF(Tabla1[[#This Row],[Código_Actividad]]="","",'Formulario PPGR1'!#REF!)</f>
        <v/>
      </c>
      <c r="D1143" s="343" t="str">
        <f>IF(Tabla1[[#This Row],[Código_Actividad]]="","",'Formulario PPGR1'!#REF!)</f>
        <v/>
      </c>
      <c r="E1143" s="343" t="str">
        <f>IF(Tabla1[[#This Row],[Código_Actividad]]="","",'Formulario PPGR1'!#REF!)</f>
        <v/>
      </c>
      <c r="F1143" s="343" t="str">
        <f>IF(Tabla1[[#This Row],[Código_Actividad]]="","",'Formulario PPGR1'!#REF!)</f>
        <v/>
      </c>
      <c r="G1143" s="344"/>
      <c r="H1143" s="345" t="str">
        <f>IFERROR(VLOOKUP(Tabla1[[#This Row],[Código_Actividad]],'Formulario PPGR2'!$C$9:$D$1048576,2,FALSE),"")</f>
        <v/>
      </c>
      <c r="I1143" s="346" t="str">
        <f>IFERROR(VLOOKUP(Tabla1[[#This Row],[Código_Actividad]],Tabla2[[Código]:[Total de Acciones ]],15,FALSE),"")</f>
        <v/>
      </c>
      <c r="J1143" s="347"/>
      <c r="K1143" s="348" t="str">
        <f>IFERROR(VLOOKUP($J1143,LSIns!$B$5:$C$45,2,FALSE),"")</f>
        <v/>
      </c>
      <c r="L1143" s="349"/>
      <c r="M1143" s="348" t="str">
        <f>IFERROR(VLOOKUP($L1143,#REF!,2,FALSE),"")</f>
        <v/>
      </c>
      <c r="N1143" s="353"/>
      <c r="O1143" s="350"/>
      <c r="P1143" s="350">
        <f t="shared" si="30"/>
        <v>0</v>
      </c>
      <c r="Q1143" s="351"/>
      <c r="R1143" s="347"/>
      <c r="S1143" s="56"/>
      <c r="T1143" s="56"/>
    </row>
    <row r="1144" spans="2:20" x14ac:dyDescent="0.25">
      <c r="B1144" s="343" t="e">
        <f>IF(Tabla1[[#This Row],[Código_Actividad]]="","",CONCATENATE(Tabla1[[#This Row],[POA]],".",Tabla1[[#This Row],[SRS]],".",Tabla1[[#This Row],[AREA]],".",Tabla1[[#This Row],[TIPO]]))</f>
        <v>#REF!</v>
      </c>
      <c r="C1144" s="343" t="e">
        <f>IF(Tabla1[[#This Row],[Código_Actividad]]="","",'Formulario PPGR1'!#REF!)</f>
        <v>#REF!</v>
      </c>
      <c r="D1144" s="343" t="e">
        <f>IF(Tabla1[[#This Row],[Código_Actividad]]="","",'Formulario PPGR1'!#REF!)</f>
        <v>#REF!</v>
      </c>
      <c r="E1144" s="343" t="e">
        <f>IF(Tabla1[[#This Row],[Código_Actividad]]="","",'Formulario PPGR1'!#REF!)</f>
        <v>#REF!</v>
      </c>
      <c r="F1144" s="343" t="e">
        <f>IF(Tabla1[[#This Row],[Código_Actividad]]="","",'Formulario PPGR1'!#REF!)</f>
        <v>#REF!</v>
      </c>
      <c r="G1144" s="344" t="s">
        <v>1597</v>
      </c>
      <c r="H1144" s="345" t="str">
        <f>IFERROR(VLOOKUP(Tabla1[[#This Row],[Código_Actividad]],'Formulario PPGR2'!$C$9:$D$1048576,2,FALSE),"")</f>
        <v>Coordinación de la conformación de la Unidad de Género en Salud</v>
      </c>
      <c r="I1144" s="346">
        <f>IFERROR(VLOOKUP(Tabla1[[#This Row],[Código_Actividad]],Tabla2[[Código]:[Total de Acciones ]],15,FALSE),"")</f>
        <v>1</v>
      </c>
      <c r="J1144" s="347" t="s">
        <v>1894</v>
      </c>
      <c r="K1144" s="348" t="s">
        <v>1902</v>
      </c>
      <c r="L1144" s="349"/>
      <c r="M1144" s="348" t="s">
        <v>1893</v>
      </c>
      <c r="N1144" s="355">
        <v>0.16</v>
      </c>
      <c r="O1144" s="350">
        <v>250</v>
      </c>
      <c r="P1144" s="350">
        <f t="shared" ref="P1144:P1152" si="31">+N1144*O1144</f>
        <v>40</v>
      </c>
      <c r="Q1144" s="351" t="s">
        <v>2114</v>
      </c>
      <c r="R1144" s="347" t="s">
        <v>923</v>
      </c>
      <c r="S1144" s="56"/>
      <c r="T1144" s="56"/>
    </row>
    <row r="1145" spans="2:20" x14ac:dyDescent="0.25">
      <c r="B1145" s="343" t="str">
        <f>IF(Tabla1[[#This Row],[Código_Actividad]]="","",CONCATENATE(Tabla1[[#This Row],[POA]],".",Tabla1[[#This Row],[SRS]],".",Tabla1[[#This Row],[AREA]],".",Tabla1[[#This Row],[TIPO]]))</f>
        <v/>
      </c>
      <c r="C1145" s="343" t="str">
        <f>IF(Tabla1[[#This Row],[Código_Actividad]]="","",'Formulario PPGR1'!#REF!)</f>
        <v/>
      </c>
      <c r="D1145" s="343" t="str">
        <f>IF(Tabla1[[#This Row],[Código_Actividad]]="","",'Formulario PPGR1'!#REF!)</f>
        <v/>
      </c>
      <c r="E1145" s="343" t="str">
        <f>IF(Tabla1[[#This Row],[Código_Actividad]]="","",'Formulario PPGR1'!#REF!)</f>
        <v/>
      </c>
      <c r="F1145" s="343" t="str">
        <f>IF(Tabla1[[#This Row],[Código_Actividad]]="","",'Formulario PPGR1'!#REF!)</f>
        <v/>
      </c>
      <c r="G1145" s="344"/>
      <c r="H1145" s="345" t="str">
        <f>IFERROR(VLOOKUP(Tabla1[[#This Row],[Código_Actividad]],'Formulario PPGR2'!$C$9:$D$1048576,2,FALSE),"")</f>
        <v/>
      </c>
      <c r="I1145" s="346" t="str">
        <f>IFERROR(VLOOKUP(Tabla1[[#This Row],[Código_Actividad]],Tabla2[[Código]:[Total de Acciones ]],15,FALSE),"")</f>
        <v/>
      </c>
      <c r="J1145" s="347" t="s">
        <v>1910</v>
      </c>
      <c r="K1145" s="348" t="s">
        <v>1902</v>
      </c>
      <c r="L1145" s="349"/>
      <c r="M1145" s="348" t="s">
        <v>1906</v>
      </c>
      <c r="N1145" s="355">
        <v>0.16</v>
      </c>
      <c r="O1145" s="350">
        <v>648</v>
      </c>
      <c r="P1145" s="350">
        <f t="shared" si="31"/>
        <v>103.68</v>
      </c>
      <c r="Q1145" s="351" t="s">
        <v>2114</v>
      </c>
      <c r="R1145" s="347" t="s">
        <v>925</v>
      </c>
      <c r="S1145" s="56"/>
      <c r="T1145" s="56"/>
    </row>
    <row r="1146" spans="2:20" x14ac:dyDescent="0.25">
      <c r="B1146" s="343" t="str">
        <f>IF(Tabla1[[#This Row],[Código_Actividad]]="","",CONCATENATE(Tabla1[[#This Row],[POA]],".",Tabla1[[#This Row],[SRS]],".",Tabla1[[#This Row],[AREA]],".",Tabla1[[#This Row],[TIPO]]))</f>
        <v/>
      </c>
      <c r="C1146" s="343" t="str">
        <f>IF(Tabla1[[#This Row],[Código_Actividad]]="","",'Formulario PPGR1'!#REF!)</f>
        <v/>
      </c>
      <c r="D1146" s="343" t="str">
        <f>IF(Tabla1[[#This Row],[Código_Actividad]]="","",'Formulario PPGR1'!#REF!)</f>
        <v/>
      </c>
      <c r="E1146" s="343" t="str">
        <f>IF(Tabla1[[#This Row],[Código_Actividad]]="","",'Formulario PPGR1'!#REF!)</f>
        <v/>
      </c>
      <c r="F1146" s="343" t="str">
        <f>IF(Tabla1[[#This Row],[Código_Actividad]]="","",'Formulario PPGR1'!#REF!)</f>
        <v/>
      </c>
      <c r="G1146" s="344"/>
      <c r="H1146" s="345" t="str">
        <f>IFERROR(VLOOKUP(Tabla1[[#This Row],[Código_Actividad]],'Formulario PPGR2'!$C$9:$D$1048576,2,FALSE),"")</f>
        <v/>
      </c>
      <c r="I1146" s="346" t="str">
        <f>IFERROR(VLOOKUP(Tabla1[[#This Row],[Código_Actividad]],Tabla2[[Código]:[Total de Acciones ]],15,FALSE),"")</f>
        <v/>
      </c>
      <c r="J1146" s="347"/>
      <c r="K1146" s="348" t="str">
        <f>IFERROR(VLOOKUP($J1146,LSIns!$B$5:$C$45,2,FALSE),"")</f>
        <v/>
      </c>
      <c r="L1146" s="349"/>
      <c r="M1146" s="348" t="str">
        <f>IFERROR(VLOOKUP($L1146,#REF!,2,FALSE),"")</f>
        <v/>
      </c>
      <c r="N1146" s="353"/>
      <c r="O1146" s="350"/>
      <c r="P1146" s="350">
        <f t="shared" si="31"/>
        <v>0</v>
      </c>
      <c r="Q1146" s="351"/>
      <c r="R1146" s="347"/>
      <c r="S1146" s="56"/>
      <c r="T1146" s="56"/>
    </row>
    <row r="1147" spans="2:20" x14ac:dyDescent="0.25">
      <c r="B1147" s="343" t="str">
        <f>IF(Tabla1[[#This Row],[Código_Actividad]]="","",CONCATENATE(Tabla1[[#This Row],[POA]],".",Tabla1[[#This Row],[SRS]],".",Tabla1[[#This Row],[AREA]],".",Tabla1[[#This Row],[TIPO]]))</f>
        <v/>
      </c>
      <c r="C1147" s="343" t="str">
        <f>IF(Tabla1[[#This Row],[Código_Actividad]]="","",'Formulario PPGR1'!#REF!)</f>
        <v/>
      </c>
      <c r="D1147" s="343" t="str">
        <f>IF(Tabla1[[#This Row],[Código_Actividad]]="","",'Formulario PPGR1'!#REF!)</f>
        <v/>
      </c>
      <c r="E1147" s="343" t="str">
        <f>IF(Tabla1[[#This Row],[Código_Actividad]]="","",'Formulario PPGR1'!#REF!)</f>
        <v/>
      </c>
      <c r="F1147" s="343" t="str">
        <f>IF(Tabla1[[#This Row],[Código_Actividad]]="","",'Formulario PPGR1'!#REF!)</f>
        <v/>
      </c>
      <c r="G1147" s="344"/>
      <c r="H1147" s="345" t="str">
        <f>IFERROR(VLOOKUP(Tabla1[[#This Row],[Código_Actividad]],'Formulario PPGR2'!$C$9:$D$1048576,2,FALSE),"")</f>
        <v/>
      </c>
      <c r="I1147" s="346" t="str">
        <f>IFERROR(VLOOKUP(Tabla1[[#This Row],[Código_Actividad]],Tabla2[[Código]:[Total de Acciones ]],15,FALSE),"")</f>
        <v/>
      </c>
      <c r="J1147" s="347"/>
      <c r="K1147" s="348" t="str">
        <f>IFERROR(VLOOKUP($J1147,LSIns!$B$5:$C$45,2,FALSE),"")</f>
        <v/>
      </c>
      <c r="L1147" s="349"/>
      <c r="M1147" s="348" t="str">
        <f>IFERROR(VLOOKUP($L1147,#REF!,2,FALSE),"")</f>
        <v/>
      </c>
      <c r="N1147" s="353"/>
      <c r="O1147" s="350"/>
      <c r="P1147" s="350">
        <f t="shared" si="31"/>
        <v>0</v>
      </c>
      <c r="Q1147" s="351"/>
      <c r="R1147" s="347"/>
      <c r="S1147" s="56"/>
      <c r="T1147" s="56"/>
    </row>
    <row r="1148" spans="2:20" x14ac:dyDescent="0.25">
      <c r="B1148" s="343" t="e">
        <f>IF(Tabla1[[#This Row],[Código_Actividad]]="","",CONCATENATE(Tabla1[[#This Row],[POA]],".",Tabla1[[#This Row],[SRS]],".",Tabla1[[#This Row],[AREA]],".",Tabla1[[#This Row],[TIPO]]))</f>
        <v>#REF!</v>
      </c>
      <c r="C1148" s="343" t="e">
        <f>IF(Tabla1[[#This Row],[Código_Actividad]]="","",'Formulario PPGR1'!#REF!)</f>
        <v>#REF!</v>
      </c>
      <c r="D1148" s="343" t="e">
        <f>IF(Tabla1[[#This Row],[Código_Actividad]]="","",'Formulario PPGR1'!#REF!)</f>
        <v>#REF!</v>
      </c>
      <c r="E1148" s="343" t="e">
        <f>IF(Tabla1[[#This Row],[Código_Actividad]]="","",'Formulario PPGR1'!#REF!)</f>
        <v>#REF!</v>
      </c>
      <c r="F1148" s="343" t="e">
        <f>IF(Tabla1[[#This Row],[Código_Actividad]]="","",'Formulario PPGR1'!#REF!)</f>
        <v>#REF!</v>
      </c>
      <c r="G1148" s="344" t="s">
        <v>1598</v>
      </c>
      <c r="H1148" s="345" t="str">
        <f>IFERROR(VLOOKUP(Tabla1[[#This Row],[Código_Actividad]],'Formulario PPGR2'!$C$9:$D$1048576,2,FALSE),"")</f>
        <v>Seguimiento a la implementación de la Plantilla estandar para los sub-portales de transparencia de los hospitales del SRSNC</v>
      </c>
      <c r="I1148" s="346">
        <f>IFERROR(VLOOKUP(Tabla1[[#This Row],[Código_Actividad]],Tabla2[[Código]:[Total de Acciones ]],15,FALSE),"")</f>
        <v>4</v>
      </c>
      <c r="J1148" s="347" t="s">
        <v>1894</v>
      </c>
      <c r="K1148" s="348" t="s">
        <v>1902</v>
      </c>
      <c r="L1148" s="349"/>
      <c r="M1148" s="348" t="s">
        <v>1893</v>
      </c>
      <c r="N1148" s="355">
        <v>0.08</v>
      </c>
      <c r="O1148" s="350">
        <v>250</v>
      </c>
      <c r="P1148" s="350">
        <f t="shared" si="31"/>
        <v>20</v>
      </c>
      <c r="Q1148" s="351" t="s">
        <v>2114</v>
      </c>
      <c r="R1148" s="347" t="s">
        <v>923</v>
      </c>
      <c r="S1148" s="56"/>
      <c r="T1148" s="56"/>
    </row>
    <row r="1149" spans="2:20" x14ac:dyDescent="0.25">
      <c r="B1149" s="343" t="str">
        <f>IF(Tabla1[[#This Row],[Código_Actividad]]="","",CONCATENATE(Tabla1[[#This Row],[POA]],".",Tabla1[[#This Row],[SRS]],".",Tabla1[[#This Row],[AREA]],".",Tabla1[[#This Row],[TIPO]]))</f>
        <v/>
      </c>
      <c r="C1149" s="343" t="str">
        <f>IF(Tabla1[[#This Row],[Código_Actividad]]="","",'Formulario PPGR1'!#REF!)</f>
        <v/>
      </c>
      <c r="D1149" s="343" t="str">
        <f>IF(Tabla1[[#This Row],[Código_Actividad]]="","",'Formulario PPGR1'!#REF!)</f>
        <v/>
      </c>
      <c r="E1149" s="343" t="str">
        <f>IF(Tabla1[[#This Row],[Código_Actividad]]="","",'Formulario PPGR1'!#REF!)</f>
        <v/>
      </c>
      <c r="F1149" s="343" t="str">
        <f>IF(Tabla1[[#This Row],[Código_Actividad]]="","",'Formulario PPGR1'!#REF!)</f>
        <v/>
      </c>
      <c r="G1149" s="344"/>
      <c r="H1149" s="345" t="str">
        <f>IFERROR(VLOOKUP(Tabla1[[#This Row],[Código_Actividad]],'Formulario PPGR2'!$C$9:$D$1048576,2,FALSE),"")</f>
        <v/>
      </c>
      <c r="I1149" s="346" t="str">
        <f>IFERROR(VLOOKUP(Tabla1[[#This Row],[Código_Actividad]],Tabla2[[Código]:[Total de Acciones ]],15,FALSE),"")</f>
        <v/>
      </c>
      <c r="J1149" s="347" t="s">
        <v>1910</v>
      </c>
      <c r="K1149" s="348" t="s">
        <v>1902</v>
      </c>
      <c r="L1149" s="349"/>
      <c r="M1149" s="348" t="s">
        <v>1906</v>
      </c>
      <c r="N1149" s="355">
        <v>0.08</v>
      </c>
      <c r="O1149" s="350">
        <v>648</v>
      </c>
      <c r="P1149" s="350">
        <f t="shared" si="31"/>
        <v>51.84</v>
      </c>
      <c r="Q1149" s="351" t="s">
        <v>2114</v>
      </c>
      <c r="R1149" s="347" t="s">
        <v>925</v>
      </c>
      <c r="S1149" s="56"/>
      <c r="T1149" s="56"/>
    </row>
    <row r="1150" spans="2:20" x14ac:dyDescent="0.25">
      <c r="B1150" s="343" t="str">
        <f>IF(Tabla1[[#This Row],[Código_Actividad]]="","",CONCATENATE(Tabla1[[#This Row],[POA]],".",Tabla1[[#This Row],[SRS]],".",Tabla1[[#This Row],[AREA]],".",Tabla1[[#This Row],[TIPO]]))</f>
        <v/>
      </c>
      <c r="C1150" s="343" t="str">
        <f>IF(Tabla1[[#This Row],[Código_Actividad]]="","",'Formulario PPGR1'!#REF!)</f>
        <v/>
      </c>
      <c r="D1150" s="343" t="str">
        <f>IF(Tabla1[[#This Row],[Código_Actividad]]="","",'Formulario PPGR1'!#REF!)</f>
        <v/>
      </c>
      <c r="E1150" s="343" t="str">
        <f>IF(Tabla1[[#This Row],[Código_Actividad]]="","",'Formulario PPGR1'!#REF!)</f>
        <v/>
      </c>
      <c r="F1150" s="343" t="str">
        <f>IF(Tabla1[[#This Row],[Código_Actividad]]="","",'Formulario PPGR1'!#REF!)</f>
        <v/>
      </c>
      <c r="G1150" s="344"/>
      <c r="H1150" s="345" t="str">
        <f>IFERROR(VLOOKUP(Tabla1[[#This Row],[Código_Actividad]],'Formulario PPGR2'!$C$9:$D$1048576,2,FALSE),"")</f>
        <v/>
      </c>
      <c r="I1150" s="346" t="str">
        <f>IFERROR(VLOOKUP(Tabla1[[#This Row],[Código_Actividad]],Tabla2[[Código]:[Total de Acciones ]],15,FALSE),"")</f>
        <v/>
      </c>
      <c r="J1150" s="347"/>
      <c r="K1150" s="348" t="str">
        <f>IFERROR(VLOOKUP($J1150,LSIns!$B$5:$C$45,2,FALSE),"")</f>
        <v/>
      </c>
      <c r="L1150" s="349"/>
      <c r="M1150" s="348" t="str">
        <f>IFERROR(VLOOKUP($L1150,#REF!,2,FALSE),"")</f>
        <v/>
      </c>
      <c r="N1150" s="353"/>
      <c r="O1150" s="350"/>
      <c r="P1150" s="350">
        <f t="shared" si="31"/>
        <v>0</v>
      </c>
      <c r="Q1150" s="351"/>
      <c r="R1150" s="347"/>
      <c r="S1150" s="56"/>
      <c r="T1150" s="56"/>
    </row>
    <row r="1151" spans="2:20" x14ac:dyDescent="0.25">
      <c r="B1151" s="343" t="e">
        <f>IF(Tabla1[[#This Row],[Código_Actividad]]="","",CONCATENATE(Tabla1[[#This Row],[POA]],".",Tabla1[[#This Row],[SRS]],".",Tabla1[[#This Row],[AREA]],".",Tabla1[[#This Row],[TIPO]]))</f>
        <v>#REF!</v>
      </c>
      <c r="C1151" s="343" t="e">
        <f>IF(Tabla1[[#This Row],[Código_Actividad]]="","",'Formulario PPGR1'!#REF!)</f>
        <v>#REF!</v>
      </c>
      <c r="D1151" s="343" t="e">
        <f>IF(Tabla1[[#This Row],[Código_Actividad]]="","",'Formulario PPGR1'!#REF!)</f>
        <v>#REF!</v>
      </c>
      <c r="E1151" s="343" t="e">
        <f>IF(Tabla1[[#This Row],[Código_Actividad]]="","",'Formulario PPGR1'!#REF!)</f>
        <v>#REF!</v>
      </c>
      <c r="F1151" s="343" t="e">
        <f>IF(Tabla1[[#This Row],[Código_Actividad]]="","",'Formulario PPGR1'!#REF!)</f>
        <v>#REF!</v>
      </c>
      <c r="G1151" s="344" t="s">
        <v>1599</v>
      </c>
      <c r="H1151" s="345" t="str">
        <f>IFERROR(VLOOKUP(Tabla1[[#This Row],[Código_Actividad]],'Formulario PPGR2'!$C$9:$D$1048576,2,FALSE),"")</f>
        <v>Taller de Capacitación sobre Acceso a la Información</v>
      </c>
      <c r="I1151" s="346">
        <f>IFERROR(VLOOKUP(Tabla1[[#This Row],[Código_Actividad]],Tabla2[[Código]:[Total de Acciones ]],15,FALSE),"")</f>
        <v>1</v>
      </c>
      <c r="J1151" s="347" t="s">
        <v>1894</v>
      </c>
      <c r="K1151" s="348" t="s">
        <v>1902</v>
      </c>
      <c r="L1151" s="349"/>
      <c r="M1151" s="348" t="s">
        <v>1893</v>
      </c>
      <c r="N1151" s="355">
        <v>0.08</v>
      </c>
      <c r="O1151" s="350">
        <v>250</v>
      </c>
      <c r="P1151" s="350">
        <f t="shared" si="31"/>
        <v>20</v>
      </c>
      <c r="Q1151" s="351" t="s">
        <v>2114</v>
      </c>
      <c r="R1151" s="347" t="s">
        <v>923</v>
      </c>
      <c r="S1151" s="56"/>
      <c r="T1151" s="56"/>
    </row>
    <row r="1152" spans="2:20" x14ac:dyDescent="0.25">
      <c r="B1152" s="343" t="str">
        <f>IF(Tabla1[[#This Row],[Código_Actividad]]="","",CONCATENATE(Tabla1[[#This Row],[POA]],".",Tabla1[[#This Row],[SRS]],".",Tabla1[[#This Row],[AREA]],".",Tabla1[[#This Row],[TIPO]]))</f>
        <v/>
      </c>
      <c r="C1152" s="343" t="str">
        <f>IF(Tabla1[[#This Row],[Código_Actividad]]="","",'Formulario PPGR1'!#REF!)</f>
        <v/>
      </c>
      <c r="D1152" s="343" t="str">
        <f>IF(Tabla1[[#This Row],[Código_Actividad]]="","",'Formulario PPGR1'!#REF!)</f>
        <v/>
      </c>
      <c r="E1152" s="343" t="str">
        <f>IF(Tabla1[[#This Row],[Código_Actividad]]="","",'Formulario PPGR1'!#REF!)</f>
        <v/>
      </c>
      <c r="F1152" s="343" t="str">
        <f>IF(Tabla1[[#This Row],[Código_Actividad]]="","",'Formulario PPGR1'!#REF!)</f>
        <v/>
      </c>
      <c r="G1152" s="344"/>
      <c r="H1152" s="345" t="str">
        <f>IFERROR(VLOOKUP(Tabla1[[#This Row],[Código_Actividad]],'Formulario PPGR2'!$C$9:$D$1048576,2,FALSE),"")</f>
        <v/>
      </c>
      <c r="I1152" s="346" t="str">
        <f>IFERROR(VLOOKUP(Tabla1[[#This Row],[Código_Actividad]],Tabla2[[Código]:[Total de Acciones ]],15,FALSE),"")</f>
        <v/>
      </c>
      <c r="J1152" s="347" t="s">
        <v>1910</v>
      </c>
      <c r="K1152" s="348" t="s">
        <v>1902</v>
      </c>
      <c r="L1152" s="349"/>
      <c r="M1152" s="348" t="s">
        <v>1906</v>
      </c>
      <c r="N1152" s="355">
        <v>0.08</v>
      </c>
      <c r="O1152" s="350">
        <v>648</v>
      </c>
      <c r="P1152" s="350">
        <f t="shared" si="31"/>
        <v>51.84</v>
      </c>
      <c r="Q1152" s="351" t="s">
        <v>2114</v>
      </c>
      <c r="R1152" s="347" t="s">
        <v>925</v>
      </c>
      <c r="S1152" s="56"/>
      <c r="T1152" s="56"/>
    </row>
    <row r="1153" spans="2:20" x14ac:dyDescent="0.25">
      <c r="B1153" s="343" t="str">
        <f>IF(Tabla1[[#This Row],[Código_Actividad]]="","",CONCATENATE(Tabla1[[#This Row],[POA]],".",Tabla1[[#This Row],[SRS]],".",Tabla1[[#This Row],[AREA]],".",Tabla1[[#This Row],[TIPO]]))</f>
        <v/>
      </c>
      <c r="C1153" s="343" t="str">
        <f>IF(Tabla1[[#This Row],[Código_Actividad]]="","",'Formulario PPGR1'!#REF!)</f>
        <v/>
      </c>
      <c r="D1153" s="343" t="str">
        <f>IF(Tabla1[[#This Row],[Código_Actividad]]="","",'Formulario PPGR1'!#REF!)</f>
        <v/>
      </c>
      <c r="E1153" s="343" t="str">
        <f>IF(Tabla1[[#This Row],[Código_Actividad]]="","",'Formulario PPGR1'!#REF!)</f>
        <v/>
      </c>
      <c r="F1153" s="343" t="str">
        <f>IF(Tabla1[[#This Row],[Código_Actividad]]="","",'Formulario PPGR1'!#REF!)</f>
        <v/>
      </c>
      <c r="G1153" s="344"/>
      <c r="H1153" s="345" t="str">
        <f>IFERROR(VLOOKUP(Tabla1[[#This Row],[Código_Actividad]],'Formulario PPGR2'!$C$9:$D$1048576,2,FALSE),"")</f>
        <v/>
      </c>
      <c r="I1153" s="346" t="str">
        <f>IFERROR(VLOOKUP(Tabla1[[#This Row],[Código_Actividad]],Tabla2[[Código]:[Total de Acciones ]],15,FALSE),"")</f>
        <v/>
      </c>
      <c r="J1153" s="347" t="s">
        <v>1916</v>
      </c>
      <c r="K1153" s="348" t="s">
        <v>1902</v>
      </c>
      <c r="L1153" s="349"/>
      <c r="M1153" s="348" t="s">
        <v>1917</v>
      </c>
      <c r="N1153" s="353">
        <v>0.2</v>
      </c>
      <c r="O1153" s="350">
        <v>84</v>
      </c>
      <c r="P1153" s="350">
        <f t="shared" ref="P1153:P1161" si="32">+N1153*O1153</f>
        <v>16.8</v>
      </c>
      <c r="Q1153" s="351" t="s">
        <v>2117</v>
      </c>
      <c r="R1153" s="347" t="s">
        <v>925</v>
      </c>
      <c r="S1153" s="56"/>
      <c r="T1153" s="56"/>
    </row>
    <row r="1154" spans="2:20" x14ac:dyDescent="0.25">
      <c r="B1154" s="343" t="str">
        <f>IF(Tabla1[[#This Row],[Código_Actividad]]="","",CONCATENATE(Tabla1[[#This Row],[POA]],".",Tabla1[[#This Row],[SRS]],".",Tabla1[[#This Row],[AREA]],".",Tabla1[[#This Row],[TIPO]]))</f>
        <v/>
      </c>
      <c r="C1154" s="343" t="str">
        <f>IF(Tabla1[[#This Row],[Código_Actividad]]="","",'Formulario PPGR1'!#REF!)</f>
        <v/>
      </c>
      <c r="D1154" s="343" t="str">
        <f>IF(Tabla1[[#This Row],[Código_Actividad]]="","",'Formulario PPGR1'!#REF!)</f>
        <v/>
      </c>
      <c r="E1154" s="343" t="str">
        <f>IF(Tabla1[[#This Row],[Código_Actividad]]="","",'Formulario PPGR1'!#REF!)</f>
        <v/>
      </c>
      <c r="F1154" s="343" t="str">
        <f>IF(Tabla1[[#This Row],[Código_Actividad]]="","",'Formulario PPGR1'!#REF!)</f>
        <v/>
      </c>
      <c r="G1154" s="344"/>
      <c r="H1154" s="345" t="str">
        <f>IFERROR(VLOOKUP(Tabla1[[#This Row],[Código_Actividad]],'Formulario PPGR2'!$C$9:$D$1048576,2,FALSE),"")</f>
        <v/>
      </c>
      <c r="I1154" s="346" t="str">
        <f>IFERROR(VLOOKUP(Tabla1[[#This Row],[Código_Actividad]],Tabla2[[Código]:[Total de Acciones ]],15,FALSE),"")</f>
        <v/>
      </c>
      <c r="J1154" s="347" t="s">
        <v>1913</v>
      </c>
      <c r="K1154" s="348" t="s">
        <v>1902</v>
      </c>
      <c r="L1154" s="349"/>
      <c r="M1154" s="348" t="s">
        <v>592</v>
      </c>
      <c r="N1154" s="344">
        <v>1</v>
      </c>
      <c r="O1154" s="350">
        <v>7500</v>
      </c>
      <c r="P1154" s="350">
        <f t="shared" si="32"/>
        <v>7500</v>
      </c>
      <c r="Q1154" s="351" t="s">
        <v>2115</v>
      </c>
      <c r="R1154" s="347" t="s">
        <v>925</v>
      </c>
      <c r="S1154" s="56"/>
      <c r="T1154" s="56"/>
    </row>
    <row r="1155" spans="2:20" x14ac:dyDescent="0.25">
      <c r="B1155" s="343" t="str">
        <f>IF(Tabla1[[#This Row],[Código_Actividad]]="","",CONCATENATE(Tabla1[[#This Row],[POA]],".",Tabla1[[#This Row],[SRS]],".",Tabla1[[#This Row],[AREA]],".",Tabla1[[#This Row],[TIPO]]))</f>
        <v/>
      </c>
      <c r="C1155" s="343" t="str">
        <f>IF(Tabla1[[#This Row],[Código_Actividad]]="","",'Formulario PPGR1'!#REF!)</f>
        <v/>
      </c>
      <c r="D1155" s="343" t="str">
        <f>IF(Tabla1[[#This Row],[Código_Actividad]]="","",'Formulario PPGR1'!#REF!)</f>
        <v/>
      </c>
      <c r="E1155" s="343" t="str">
        <f>IF(Tabla1[[#This Row],[Código_Actividad]]="","",'Formulario PPGR1'!#REF!)</f>
        <v/>
      </c>
      <c r="F1155" s="343" t="str">
        <f>IF(Tabla1[[#This Row],[Código_Actividad]]="","",'Formulario PPGR1'!#REF!)</f>
        <v/>
      </c>
      <c r="G1155" s="344"/>
      <c r="H1155" s="345" t="str">
        <f>IFERROR(VLOOKUP(Tabla1[[#This Row],[Código_Actividad]],'Formulario PPGR2'!$C$9:$D$1048576,2,FALSE),"")</f>
        <v/>
      </c>
      <c r="I1155" s="346" t="str">
        <f>IFERROR(VLOOKUP(Tabla1[[#This Row],[Código_Actividad]],Tabla2[[Código]:[Total de Acciones ]],15,FALSE),"")</f>
        <v/>
      </c>
      <c r="J1155" s="347"/>
      <c r="K1155" s="348" t="str">
        <f>IFERROR(VLOOKUP($J1155,LSIns!$B$5:$C$45,2,FALSE),"")</f>
        <v/>
      </c>
      <c r="L1155" s="349"/>
      <c r="M1155" s="348" t="str">
        <f>IFERROR(VLOOKUP($L1155,#REF!,2,FALSE),"")</f>
        <v/>
      </c>
      <c r="N1155" s="353"/>
      <c r="O1155" s="350"/>
      <c r="P1155" s="350">
        <f t="shared" si="32"/>
        <v>0</v>
      </c>
      <c r="Q1155" s="351"/>
      <c r="R1155" s="347"/>
      <c r="S1155" s="56"/>
      <c r="T1155" s="56"/>
    </row>
    <row r="1156" spans="2:20" x14ac:dyDescent="0.25">
      <c r="B1156" s="343" t="e">
        <f>IF(Tabla1[[#This Row],[Código_Actividad]]="","",CONCATENATE(Tabla1[[#This Row],[POA]],".",Tabla1[[#This Row],[SRS]],".",Tabla1[[#This Row],[AREA]],".",Tabla1[[#This Row],[TIPO]]))</f>
        <v>#REF!</v>
      </c>
      <c r="C1156" s="343" t="e">
        <f>IF(Tabla1[[#This Row],[Código_Actividad]]="","",'Formulario PPGR1'!#REF!)</f>
        <v>#REF!</v>
      </c>
      <c r="D1156" s="343" t="e">
        <f>IF(Tabla1[[#This Row],[Código_Actividad]]="","",'Formulario PPGR1'!#REF!)</f>
        <v>#REF!</v>
      </c>
      <c r="E1156" s="343" t="e">
        <f>IF(Tabla1[[#This Row],[Código_Actividad]]="","",'Formulario PPGR1'!#REF!)</f>
        <v>#REF!</v>
      </c>
      <c r="F1156" s="343" t="e">
        <f>IF(Tabla1[[#This Row],[Código_Actividad]]="","",'Formulario PPGR1'!#REF!)</f>
        <v>#REF!</v>
      </c>
      <c r="G1156" s="344" t="s">
        <v>1600</v>
      </c>
      <c r="H1156" s="345" t="str">
        <f>IFERROR(VLOOKUP(Tabla1[[#This Row],[Código_Actividad]],'Formulario PPGR2'!$C$9:$D$1048576,2,FALSE),"")</f>
        <v xml:space="preserve">Taller de Capacitación sobre Ley de Protección de Datos </v>
      </c>
      <c r="I1156" s="346">
        <f>IFERROR(VLOOKUP(Tabla1[[#This Row],[Código_Actividad]],Tabla2[[Código]:[Total de Acciones ]],15,FALSE),"")</f>
        <v>1</v>
      </c>
      <c r="J1156" s="347" t="s">
        <v>1894</v>
      </c>
      <c r="K1156" s="348" t="s">
        <v>1902</v>
      </c>
      <c r="L1156" s="349"/>
      <c r="M1156" s="348" t="s">
        <v>1893</v>
      </c>
      <c r="N1156" s="355">
        <v>0.08</v>
      </c>
      <c r="O1156" s="350">
        <v>250</v>
      </c>
      <c r="P1156" s="350">
        <f t="shared" si="32"/>
        <v>20</v>
      </c>
      <c r="Q1156" s="351" t="s">
        <v>2114</v>
      </c>
      <c r="R1156" s="347" t="s">
        <v>923</v>
      </c>
      <c r="S1156" s="56"/>
      <c r="T1156" s="56"/>
    </row>
    <row r="1157" spans="2:20" x14ac:dyDescent="0.25">
      <c r="B1157" s="343" t="str">
        <f>IF(Tabla1[[#This Row],[Código_Actividad]]="","",CONCATENATE(Tabla1[[#This Row],[POA]],".",Tabla1[[#This Row],[SRS]],".",Tabla1[[#This Row],[AREA]],".",Tabla1[[#This Row],[TIPO]]))</f>
        <v/>
      </c>
      <c r="C1157" s="343" t="str">
        <f>IF(Tabla1[[#This Row],[Código_Actividad]]="","",'Formulario PPGR1'!#REF!)</f>
        <v/>
      </c>
      <c r="D1157" s="343" t="str">
        <f>IF(Tabla1[[#This Row],[Código_Actividad]]="","",'Formulario PPGR1'!#REF!)</f>
        <v/>
      </c>
      <c r="E1157" s="343" t="str">
        <f>IF(Tabla1[[#This Row],[Código_Actividad]]="","",'Formulario PPGR1'!#REF!)</f>
        <v/>
      </c>
      <c r="F1157" s="343" t="str">
        <f>IF(Tabla1[[#This Row],[Código_Actividad]]="","",'Formulario PPGR1'!#REF!)</f>
        <v/>
      </c>
      <c r="G1157" s="344"/>
      <c r="H1157" s="345" t="str">
        <f>IFERROR(VLOOKUP(Tabla1[[#This Row],[Código_Actividad]],'Formulario PPGR2'!$C$9:$D$1048576,2,FALSE),"")</f>
        <v/>
      </c>
      <c r="I1157" s="346" t="str">
        <f>IFERROR(VLOOKUP(Tabla1[[#This Row],[Código_Actividad]],Tabla2[[Código]:[Total de Acciones ]],15,FALSE),"")</f>
        <v/>
      </c>
      <c r="J1157" s="347" t="s">
        <v>1910</v>
      </c>
      <c r="K1157" s="348" t="s">
        <v>1902</v>
      </c>
      <c r="L1157" s="349"/>
      <c r="M1157" s="348" t="s">
        <v>1906</v>
      </c>
      <c r="N1157" s="355">
        <v>0.08</v>
      </c>
      <c r="O1157" s="350">
        <v>648</v>
      </c>
      <c r="P1157" s="350">
        <f t="shared" si="32"/>
        <v>51.84</v>
      </c>
      <c r="Q1157" s="351" t="s">
        <v>2114</v>
      </c>
      <c r="R1157" s="347" t="s">
        <v>925</v>
      </c>
      <c r="S1157" s="56"/>
      <c r="T1157" s="56"/>
    </row>
    <row r="1158" spans="2:20" x14ac:dyDescent="0.25">
      <c r="B1158" s="343" t="str">
        <f>IF(Tabla1[[#This Row],[Código_Actividad]]="","",CONCATENATE(Tabla1[[#This Row],[POA]],".",Tabla1[[#This Row],[SRS]],".",Tabla1[[#This Row],[AREA]],".",Tabla1[[#This Row],[TIPO]]))</f>
        <v/>
      </c>
      <c r="C1158" s="343" t="str">
        <f>IF(Tabla1[[#This Row],[Código_Actividad]]="","",'Formulario PPGR1'!#REF!)</f>
        <v/>
      </c>
      <c r="D1158" s="343" t="str">
        <f>IF(Tabla1[[#This Row],[Código_Actividad]]="","",'Formulario PPGR1'!#REF!)</f>
        <v/>
      </c>
      <c r="E1158" s="343" t="str">
        <f>IF(Tabla1[[#This Row],[Código_Actividad]]="","",'Formulario PPGR1'!#REF!)</f>
        <v/>
      </c>
      <c r="F1158" s="343" t="str">
        <f>IF(Tabla1[[#This Row],[Código_Actividad]]="","",'Formulario PPGR1'!#REF!)</f>
        <v/>
      </c>
      <c r="G1158" s="344"/>
      <c r="H1158" s="345" t="str">
        <f>IFERROR(VLOOKUP(Tabla1[[#This Row],[Código_Actividad]],'Formulario PPGR2'!$C$9:$D$1048576,2,FALSE),"")</f>
        <v/>
      </c>
      <c r="I1158" s="346" t="str">
        <f>IFERROR(VLOOKUP(Tabla1[[#This Row],[Código_Actividad]],Tabla2[[Código]:[Total de Acciones ]],15,FALSE),"")</f>
        <v/>
      </c>
      <c r="J1158" s="347" t="s">
        <v>1916</v>
      </c>
      <c r="K1158" s="348" t="s">
        <v>1902</v>
      </c>
      <c r="L1158" s="349"/>
      <c r="M1158" s="348" t="s">
        <v>1917</v>
      </c>
      <c r="N1158" s="353">
        <v>0.2</v>
      </c>
      <c r="O1158" s="350">
        <v>84</v>
      </c>
      <c r="P1158" s="350">
        <f t="shared" si="32"/>
        <v>16.8</v>
      </c>
      <c r="Q1158" s="351" t="s">
        <v>2117</v>
      </c>
      <c r="R1158" s="347" t="s">
        <v>925</v>
      </c>
      <c r="S1158" s="56"/>
      <c r="T1158" s="56"/>
    </row>
    <row r="1159" spans="2:20" x14ac:dyDescent="0.25">
      <c r="B1159" s="343" t="str">
        <f>IF(Tabla1[[#This Row],[Código_Actividad]]="","",CONCATENATE(Tabla1[[#This Row],[POA]],".",Tabla1[[#This Row],[SRS]],".",Tabla1[[#This Row],[AREA]],".",Tabla1[[#This Row],[TIPO]]))</f>
        <v/>
      </c>
      <c r="C1159" s="343" t="str">
        <f>IF(Tabla1[[#This Row],[Código_Actividad]]="","",'Formulario PPGR1'!#REF!)</f>
        <v/>
      </c>
      <c r="D1159" s="343" t="str">
        <f>IF(Tabla1[[#This Row],[Código_Actividad]]="","",'Formulario PPGR1'!#REF!)</f>
        <v/>
      </c>
      <c r="E1159" s="343" t="str">
        <f>IF(Tabla1[[#This Row],[Código_Actividad]]="","",'Formulario PPGR1'!#REF!)</f>
        <v/>
      </c>
      <c r="F1159" s="343" t="str">
        <f>IF(Tabla1[[#This Row],[Código_Actividad]]="","",'Formulario PPGR1'!#REF!)</f>
        <v/>
      </c>
      <c r="G1159" s="344"/>
      <c r="H1159" s="345" t="str">
        <f>IFERROR(VLOOKUP(Tabla1[[#This Row],[Código_Actividad]],'Formulario PPGR2'!$C$9:$D$1048576,2,FALSE),"")</f>
        <v/>
      </c>
      <c r="I1159" s="346" t="str">
        <f>IFERROR(VLOOKUP(Tabla1[[#This Row],[Código_Actividad]],Tabla2[[Código]:[Total de Acciones ]],15,FALSE),"")</f>
        <v/>
      </c>
      <c r="J1159" s="347" t="s">
        <v>1913</v>
      </c>
      <c r="K1159" s="348" t="s">
        <v>1902</v>
      </c>
      <c r="L1159" s="349"/>
      <c r="M1159" s="348" t="s">
        <v>592</v>
      </c>
      <c r="N1159" s="344">
        <v>1</v>
      </c>
      <c r="O1159" s="350">
        <v>7500</v>
      </c>
      <c r="P1159" s="350">
        <f t="shared" si="32"/>
        <v>7500</v>
      </c>
      <c r="Q1159" s="351" t="s">
        <v>2115</v>
      </c>
      <c r="R1159" s="347" t="s">
        <v>925</v>
      </c>
      <c r="S1159" s="56"/>
      <c r="T1159" s="56"/>
    </row>
    <row r="1160" spans="2:20" x14ac:dyDescent="0.25">
      <c r="B1160" s="343" t="str">
        <f>IF(Tabla1[[#This Row],[Código_Actividad]]="","",CONCATENATE(Tabla1[[#This Row],[POA]],".",Tabla1[[#This Row],[SRS]],".",Tabla1[[#This Row],[AREA]],".",Tabla1[[#This Row],[TIPO]]))</f>
        <v/>
      </c>
      <c r="C1160" s="343" t="str">
        <f>IF(Tabla1[[#This Row],[Código_Actividad]]="","",'Formulario PPGR1'!#REF!)</f>
        <v/>
      </c>
      <c r="D1160" s="343" t="str">
        <f>IF(Tabla1[[#This Row],[Código_Actividad]]="","",'Formulario PPGR1'!#REF!)</f>
        <v/>
      </c>
      <c r="E1160" s="343" t="str">
        <f>IF(Tabla1[[#This Row],[Código_Actividad]]="","",'Formulario PPGR1'!#REF!)</f>
        <v/>
      </c>
      <c r="F1160" s="343" t="str">
        <f>IF(Tabla1[[#This Row],[Código_Actividad]]="","",'Formulario PPGR1'!#REF!)</f>
        <v/>
      </c>
      <c r="G1160" s="344"/>
      <c r="H1160" s="345" t="str">
        <f>IFERROR(VLOOKUP(Tabla1[[#This Row],[Código_Actividad]],'Formulario PPGR2'!$C$9:$D$1048576,2,FALSE),"")</f>
        <v/>
      </c>
      <c r="I1160" s="346" t="str">
        <f>IFERROR(VLOOKUP(Tabla1[[#This Row],[Código_Actividad]],Tabla2[[Código]:[Total de Acciones ]],15,FALSE),"")</f>
        <v/>
      </c>
      <c r="J1160" s="347"/>
      <c r="K1160" s="348" t="str">
        <f>IFERROR(VLOOKUP($J1160,LSIns!$B$5:$C$45,2,FALSE),"")</f>
        <v/>
      </c>
      <c r="L1160" s="349"/>
      <c r="M1160" s="348" t="str">
        <f>IFERROR(VLOOKUP($L1160,#REF!,2,FALSE),"")</f>
        <v/>
      </c>
      <c r="N1160" s="353"/>
      <c r="O1160" s="350"/>
      <c r="P1160" s="350">
        <f t="shared" si="32"/>
        <v>0</v>
      </c>
      <c r="Q1160" s="351"/>
      <c r="R1160" s="347"/>
      <c r="S1160" s="56"/>
      <c r="T1160" s="56"/>
    </row>
    <row r="1161" spans="2:20" x14ac:dyDescent="0.25">
      <c r="B1161" s="343" t="str">
        <f>IF(Tabla1[[#This Row],[Código_Actividad]]="","",CONCATENATE(Tabla1[[#This Row],[POA]],".",Tabla1[[#This Row],[SRS]],".",Tabla1[[#This Row],[AREA]],".",Tabla1[[#This Row],[TIPO]]))</f>
        <v/>
      </c>
      <c r="C1161" s="343" t="str">
        <f>IF(Tabla1[[#This Row],[Código_Actividad]]="","",'Formulario PPGR1'!#REF!)</f>
        <v/>
      </c>
      <c r="D1161" s="343" t="str">
        <f>IF(Tabla1[[#This Row],[Código_Actividad]]="","",'Formulario PPGR1'!#REF!)</f>
        <v/>
      </c>
      <c r="E1161" s="343" t="str">
        <f>IF(Tabla1[[#This Row],[Código_Actividad]]="","",'Formulario PPGR1'!#REF!)</f>
        <v/>
      </c>
      <c r="F1161" s="343" t="str">
        <f>IF(Tabla1[[#This Row],[Código_Actividad]]="","",'Formulario PPGR1'!#REF!)</f>
        <v/>
      </c>
      <c r="G1161" s="344"/>
      <c r="H1161" s="345" t="str">
        <f>IFERROR(VLOOKUP(Tabla1[[#This Row],[Código_Actividad]],'Formulario PPGR2'!$C$9:$D$1048576,2,FALSE),"")</f>
        <v/>
      </c>
      <c r="I1161" s="346" t="str">
        <f>IFERROR(VLOOKUP(Tabla1[[#This Row],[Código_Actividad]],Tabla2[[Código]:[Total de Acciones ]],15,FALSE),"")</f>
        <v/>
      </c>
      <c r="J1161" s="347"/>
      <c r="K1161" s="348" t="str">
        <f>IFERROR(VLOOKUP($J1161,LSIns!$B$5:$C$45,2,FALSE),"")</f>
        <v/>
      </c>
      <c r="L1161" s="349"/>
      <c r="M1161" s="348" t="str">
        <f>IFERROR(VLOOKUP($L1161,#REF!,2,FALSE),"")</f>
        <v/>
      </c>
      <c r="N1161" s="353"/>
      <c r="O1161" s="350"/>
      <c r="P1161" s="350">
        <f t="shared" si="32"/>
        <v>0</v>
      </c>
      <c r="Q1161" s="351"/>
      <c r="R1161" s="347"/>
      <c r="S1161" s="56"/>
      <c r="T1161" s="56"/>
    </row>
    <row r="1162" spans="2:20" x14ac:dyDescent="0.25">
      <c r="B1162" s="343" t="e">
        <f>IF(Tabla1[[#This Row],[Código_Actividad]]="","",CONCATENATE(Tabla1[[#This Row],[POA]],".",Tabla1[[#This Row],[SRS]],".",Tabla1[[#This Row],[AREA]],".",Tabla1[[#This Row],[TIPO]]))</f>
        <v>#REF!</v>
      </c>
      <c r="C1162" s="343" t="e">
        <f>IF(Tabla1[[#This Row],[Código_Actividad]]="","",'Formulario PPGR1'!#REF!)</f>
        <v>#REF!</v>
      </c>
      <c r="D1162" s="343" t="e">
        <f>IF(Tabla1[[#This Row],[Código_Actividad]]="","",'Formulario PPGR1'!#REF!)</f>
        <v>#REF!</v>
      </c>
      <c r="E1162" s="343" t="e">
        <f>IF(Tabla1[[#This Row],[Código_Actividad]]="","",'Formulario PPGR1'!#REF!)</f>
        <v>#REF!</v>
      </c>
      <c r="F1162" s="343" t="e">
        <f>IF(Tabla1[[#This Row],[Código_Actividad]]="","",'Formulario PPGR1'!#REF!)</f>
        <v>#REF!</v>
      </c>
      <c r="G1162" s="344" t="s">
        <v>1601</v>
      </c>
      <c r="H1162" s="345" t="str">
        <f>IFERROR(VLOOKUP(Tabla1[[#This Row],[Código_Actividad]],'Formulario PPGR2'!$C$9:$D$1048576,2,FALSE),"")</f>
        <v>Taller de Capacitación sobre Declaración Jurada</v>
      </c>
      <c r="I1162" s="346">
        <f>IFERROR(VLOOKUP(Tabla1[[#This Row],[Código_Actividad]],Tabla2[[Código]:[Total de Acciones ]],15,FALSE),"")</f>
        <v>1</v>
      </c>
      <c r="J1162" s="347" t="s">
        <v>1894</v>
      </c>
      <c r="K1162" s="348" t="s">
        <v>1902</v>
      </c>
      <c r="L1162" s="349"/>
      <c r="M1162" s="348" t="s">
        <v>1893</v>
      </c>
      <c r="N1162" s="355">
        <v>0.08</v>
      </c>
      <c r="O1162" s="350">
        <v>250</v>
      </c>
      <c r="P1162" s="350">
        <f t="shared" ref="P1162:P1170" si="33">+N1162*O1162</f>
        <v>20</v>
      </c>
      <c r="Q1162" s="351" t="s">
        <v>2114</v>
      </c>
      <c r="R1162" s="347" t="s">
        <v>923</v>
      </c>
      <c r="S1162" s="56"/>
      <c r="T1162" s="56"/>
    </row>
    <row r="1163" spans="2:20" x14ac:dyDescent="0.25">
      <c r="B1163" s="343" t="str">
        <f>IF(Tabla1[[#This Row],[Código_Actividad]]="","",CONCATENATE(Tabla1[[#This Row],[POA]],".",Tabla1[[#This Row],[SRS]],".",Tabla1[[#This Row],[AREA]],".",Tabla1[[#This Row],[TIPO]]))</f>
        <v/>
      </c>
      <c r="C1163" s="343" t="str">
        <f>IF(Tabla1[[#This Row],[Código_Actividad]]="","",'Formulario PPGR1'!#REF!)</f>
        <v/>
      </c>
      <c r="D1163" s="343" t="str">
        <f>IF(Tabla1[[#This Row],[Código_Actividad]]="","",'Formulario PPGR1'!#REF!)</f>
        <v/>
      </c>
      <c r="E1163" s="343" t="str">
        <f>IF(Tabla1[[#This Row],[Código_Actividad]]="","",'Formulario PPGR1'!#REF!)</f>
        <v/>
      </c>
      <c r="F1163" s="343" t="str">
        <f>IF(Tabla1[[#This Row],[Código_Actividad]]="","",'Formulario PPGR1'!#REF!)</f>
        <v/>
      </c>
      <c r="G1163" s="344"/>
      <c r="H1163" s="345" t="str">
        <f>IFERROR(VLOOKUP(Tabla1[[#This Row],[Código_Actividad]],'Formulario PPGR2'!$C$9:$D$1048576,2,FALSE),"")</f>
        <v/>
      </c>
      <c r="I1163" s="346" t="str">
        <f>IFERROR(VLOOKUP(Tabla1[[#This Row],[Código_Actividad]],Tabla2[[Código]:[Total de Acciones ]],15,FALSE),"")</f>
        <v/>
      </c>
      <c r="J1163" s="347" t="s">
        <v>1910</v>
      </c>
      <c r="K1163" s="348" t="s">
        <v>1902</v>
      </c>
      <c r="L1163" s="349"/>
      <c r="M1163" s="348" t="s">
        <v>1906</v>
      </c>
      <c r="N1163" s="355">
        <v>0.08</v>
      </c>
      <c r="O1163" s="350">
        <v>648</v>
      </c>
      <c r="P1163" s="350">
        <f t="shared" si="33"/>
        <v>51.84</v>
      </c>
      <c r="Q1163" s="351" t="s">
        <v>2114</v>
      </c>
      <c r="R1163" s="347" t="s">
        <v>925</v>
      </c>
      <c r="S1163" s="56"/>
      <c r="T1163" s="56"/>
    </row>
    <row r="1164" spans="2:20" x14ac:dyDescent="0.25">
      <c r="B1164" s="343" t="str">
        <f>IF(Tabla1[[#This Row],[Código_Actividad]]="","",CONCATENATE(Tabla1[[#This Row],[POA]],".",Tabla1[[#This Row],[SRS]],".",Tabla1[[#This Row],[AREA]],".",Tabla1[[#This Row],[TIPO]]))</f>
        <v/>
      </c>
      <c r="C1164" s="343" t="str">
        <f>IF(Tabla1[[#This Row],[Código_Actividad]]="","",'Formulario PPGR1'!#REF!)</f>
        <v/>
      </c>
      <c r="D1164" s="343" t="str">
        <f>IF(Tabla1[[#This Row],[Código_Actividad]]="","",'Formulario PPGR1'!#REF!)</f>
        <v/>
      </c>
      <c r="E1164" s="343" t="str">
        <f>IF(Tabla1[[#This Row],[Código_Actividad]]="","",'Formulario PPGR1'!#REF!)</f>
        <v/>
      </c>
      <c r="F1164" s="343" t="str">
        <f>IF(Tabla1[[#This Row],[Código_Actividad]]="","",'Formulario PPGR1'!#REF!)</f>
        <v/>
      </c>
      <c r="G1164" s="344"/>
      <c r="H1164" s="345" t="str">
        <f>IFERROR(VLOOKUP(Tabla1[[#This Row],[Código_Actividad]],'Formulario PPGR2'!$C$9:$D$1048576,2,FALSE),"")</f>
        <v/>
      </c>
      <c r="I1164" s="346" t="str">
        <f>IFERROR(VLOOKUP(Tabla1[[#This Row],[Código_Actividad]],Tabla2[[Código]:[Total de Acciones ]],15,FALSE),"")</f>
        <v/>
      </c>
      <c r="J1164" s="347" t="s">
        <v>1916</v>
      </c>
      <c r="K1164" s="348" t="s">
        <v>1902</v>
      </c>
      <c r="L1164" s="349"/>
      <c r="M1164" s="348" t="s">
        <v>1917</v>
      </c>
      <c r="N1164" s="353">
        <v>0.2</v>
      </c>
      <c r="O1164" s="350">
        <v>84</v>
      </c>
      <c r="P1164" s="350">
        <f t="shared" si="33"/>
        <v>16.8</v>
      </c>
      <c r="Q1164" s="351" t="s">
        <v>2117</v>
      </c>
      <c r="R1164" s="347" t="s">
        <v>925</v>
      </c>
      <c r="S1164" s="56"/>
      <c r="T1164" s="56"/>
    </row>
    <row r="1165" spans="2:20" x14ac:dyDescent="0.25">
      <c r="B1165" s="343" t="str">
        <f>IF(Tabla1[[#This Row],[Código_Actividad]]="","",CONCATENATE(Tabla1[[#This Row],[POA]],".",Tabla1[[#This Row],[SRS]],".",Tabla1[[#This Row],[AREA]],".",Tabla1[[#This Row],[TIPO]]))</f>
        <v/>
      </c>
      <c r="C1165" s="343" t="str">
        <f>IF(Tabla1[[#This Row],[Código_Actividad]]="","",'Formulario PPGR1'!#REF!)</f>
        <v/>
      </c>
      <c r="D1165" s="343" t="str">
        <f>IF(Tabla1[[#This Row],[Código_Actividad]]="","",'Formulario PPGR1'!#REF!)</f>
        <v/>
      </c>
      <c r="E1165" s="343" t="str">
        <f>IF(Tabla1[[#This Row],[Código_Actividad]]="","",'Formulario PPGR1'!#REF!)</f>
        <v/>
      </c>
      <c r="F1165" s="343" t="str">
        <f>IF(Tabla1[[#This Row],[Código_Actividad]]="","",'Formulario PPGR1'!#REF!)</f>
        <v/>
      </c>
      <c r="G1165" s="344"/>
      <c r="H1165" s="345" t="str">
        <f>IFERROR(VLOOKUP(Tabla1[[#This Row],[Código_Actividad]],'Formulario PPGR2'!$C$9:$D$1048576,2,FALSE),"")</f>
        <v/>
      </c>
      <c r="I1165" s="346" t="str">
        <f>IFERROR(VLOOKUP(Tabla1[[#This Row],[Código_Actividad]],Tabla2[[Código]:[Total de Acciones ]],15,FALSE),"")</f>
        <v/>
      </c>
      <c r="J1165" s="347" t="s">
        <v>1913</v>
      </c>
      <c r="K1165" s="348" t="s">
        <v>1902</v>
      </c>
      <c r="L1165" s="349"/>
      <c r="M1165" s="348" t="s">
        <v>592</v>
      </c>
      <c r="N1165" s="353">
        <v>1</v>
      </c>
      <c r="O1165" s="350">
        <v>7500</v>
      </c>
      <c r="P1165" s="350">
        <f t="shared" si="33"/>
        <v>7500</v>
      </c>
      <c r="Q1165" s="351" t="s">
        <v>2115</v>
      </c>
      <c r="R1165" s="347" t="s">
        <v>925</v>
      </c>
      <c r="S1165" s="56"/>
      <c r="T1165" s="56"/>
    </row>
    <row r="1166" spans="2:20" x14ac:dyDescent="0.25">
      <c r="B1166" s="343" t="str">
        <f>IF(Tabla1[[#This Row],[Código_Actividad]]="","",CONCATENATE(Tabla1[[#This Row],[POA]],".",Tabla1[[#This Row],[SRS]],".",Tabla1[[#This Row],[AREA]],".",Tabla1[[#This Row],[TIPO]]))</f>
        <v/>
      </c>
      <c r="C1166" s="343" t="str">
        <f>IF(Tabla1[[#This Row],[Código_Actividad]]="","",'Formulario PPGR1'!#REF!)</f>
        <v/>
      </c>
      <c r="D1166" s="343" t="str">
        <f>IF(Tabla1[[#This Row],[Código_Actividad]]="","",'Formulario PPGR1'!#REF!)</f>
        <v/>
      </c>
      <c r="E1166" s="343" t="str">
        <f>IF(Tabla1[[#This Row],[Código_Actividad]]="","",'Formulario PPGR1'!#REF!)</f>
        <v/>
      </c>
      <c r="F1166" s="343" t="str">
        <f>IF(Tabla1[[#This Row],[Código_Actividad]]="","",'Formulario PPGR1'!#REF!)</f>
        <v/>
      </c>
      <c r="G1166" s="344"/>
      <c r="H1166" s="345" t="str">
        <f>IFERROR(VLOOKUP(Tabla1[[#This Row],[Código_Actividad]],'Formulario PPGR2'!$C$9:$D$1048576,2,FALSE),"")</f>
        <v/>
      </c>
      <c r="I1166" s="346" t="str">
        <f>IFERROR(VLOOKUP(Tabla1[[#This Row],[Código_Actividad]],Tabla2[[Código]:[Total de Acciones ]],15,FALSE),"")</f>
        <v/>
      </c>
      <c r="J1166" s="347"/>
      <c r="K1166" s="348" t="str">
        <f>IFERROR(VLOOKUP($J1166,LSIns!$B$5:$C$45,2,FALSE),"")</f>
        <v/>
      </c>
      <c r="L1166" s="349"/>
      <c r="M1166" s="348" t="str">
        <f>IFERROR(VLOOKUP($L1166,#REF!,2,FALSE),"")</f>
        <v/>
      </c>
      <c r="N1166" s="353"/>
      <c r="O1166" s="350"/>
      <c r="P1166" s="350">
        <f t="shared" si="33"/>
        <v>0</v>
      </c>
      <c r="Q1166" s="351"/>
      <c r="R1166" s="347"/>
      <c r="S1166" s="56"/>
      <c r="T1166" s="56"/>
    </row>
    <row r="1167" spans="2:20" x14ac:dyDescent="0.25">
      <c r="B1167" s="343" t="e">
        <f>IF(Tabla1[[#This Row],[Código_Actividad]]="","",CONCATENATE(Tabla1[[#This Row],[POA]],".",Tabla1[[#This Row],[SRS]],".",Tabla1[[#This Row],[AREA]],".",Tabla1[[#This Row],[TIPO]]))</f>
        <v>#REF!</v>
      </c>
      <c r="C1167" s="343" t="e">
        <f>IF(Tabla1[[#This Row],[Código_Actividad]]="","",'Formulario PPGR1'!#REF!)</f>
        <v>#REF!</v>
      </c>
      <c r="D1167" s="343" t="e">
        <f>IF(Tabla1[[#This Row],[Código_Actividad]]="","",'Formulario PPGR1'!#REF!)</f>
        <v>#REF!</v>
      </c>
      <c r="E1167" s="343" t="e">
        <f>IF(Tabla1[[#This Row],[Código_Actividad]]="","",'Formulario PPGR1'!#REF!)</f>
        <v>#REF!</v>
      </c>
      <c r="F1167" s="343" t="e">
        <f>IF(Tabla1[[#This Row],[Código_Actividad]]="","",'Formulario PPGR1'!#REF!)</f>
        <v>#REF!</v>
      </c>
      <c r="G1167" s="344" t="s">
        <v>1602</v>
      </c>
      <c r="H1167" s="345" t="str">
        <f>IFERROR(VLOOKUP(Tabla1[[#This Row],[Código_Actividad]],'Formulario PPGR2'!$C$9:$D$1048576,2,FALSE),"")</f>
        <v>Taller de Capacitación sobre  Atención Ciudadana 311</v>
      </c>
      <c r="I1167" s="346">
        <f>IFERROR(VLOOKUP(Tabla1[[#This Row],[Código_Actividad]],Tabla2[[Código]:[Total de Acciones ]],15,FALSE),"")</f>
        <v>1</v>
      </c>
      <c r="J1167" s="347" t="s">
        <v>1894</v>
      </c>
      <c r="K1167" s="348" t="s">
        <v>1902</v>
      </c>
      <c r="L1167" s="349"/>
      <c r="M1167" s="348" t="s">
        <v>1893</v>
      </c>
      <c r="N1167" s="355">
        <v>0.08</v>
      </c>
      <c r="O1167" s="350">
        <v>250</v>
      </c>
      <c r="P1167" s="350">
        <f t="shared" si="33"/>
        <v>20</v>
      </c>
      <c r="Q1167" s="351" t="s">
        <v>2114</v>
      </c>
      <c r="R1167" s="347" t="s">
        <v>923</v>
      </c>
      <c r="S1167" s="56"/>
      <c r="T1167" s="56"/>
    </row>
    <row r="1168" spans="2:20" x14ac:dyDescent="0.25">
      <c r="B1168" s="343" t="str">
        <f>IF(Tabla1[[#This Row],[Código_Actividad]]="","",CONCATENATE(Tabla1[[#This Row],[POA]],".",Tabla1[[#This Row],[SRS]],".",Tabla1[[#This Row],[AREA]],".",Tabla1[[#This Row],[TIPO]]))</f>
        <v/>
      </c>
      <c r="C1168" s="343" t="str">
        <f>IF(Tabla1[[#This Row],[Código_Actividad]]="","",'Formulario PPGR1'!#REF!)</f>
        <v/>
      </c>
      <c r="D1168" s="343" t="str">
        <f>IF(Tabla1[[#This Row],[Código_Actividad]]="","",'Formulario PPGR1'!#REF!)</f>
        <v/>
      </c>
      <c r="E1168" s="343" t="str">
        <f>IF(Tabla1[[#This Row],[Código_Actividad]]="","",'Formulario PPGR1'!#REF!)</f>
        <v/>
      </c>
      <c r="F1168" s="343" t="str">
        <f>IF(Tabla1[[#This Row],[Código_Actividad]]="","",'Formulario PPGR1'!#REF!)</f>
        <v/>
      </c>
      <c r="G1168" s="344"/>
      <c r="H1168" s="345" t="str">
        <f>IFERROR(VLOOKUP(Tabla1[[#This Row],[Código_Actividad]],'Formulario PPGR2'!$C$9:$D$1048576,2,FALSE),"")</f>
        <v/>
      </c>
      <c r="I1168" s="346" t="str">
        <f>IFERROR(VLOOKUP(Tabla1[[#This Row],[Código_Actividad]],Tabla2[[Código]:[Total de Acciones ]],15,FALSE),"")</f>
        <v/>
      </c>
      <c r="J1168" s="347" t="s">
        <v>1910</v>
      </c>
      <c r="K1168" s="348" t="s">
        <v>1902</v>
      </c>
      <c r="L1168" s="349"/>
      <c r="M1168" s="348" t="s">
        <v>1906</v>
      </c>
      <c r="N1168" s="355">
        <v>0.08</v>
      </c>
      <c r="O1168" s="350">
        <v>648</v>
      </c>
      <c r="P1168" s="350">
        <f t="shared" si="33"/>
        <v>51.84</v>
      </c>
      <c r="Q1168" s="351" t="s">
        <v>2114</v>
      </c>
      <c r="R1168" s="347" t="s">
        <v>925</v>
      </c>
      <c r="S1168" s="56"/>
      <c r="T1168" s="56"/>
    </row>
    <row r="1169" spans="2:20" x14ac:dyDescent="0.25">
      <c r="B1169" s="343" t="str">
        <f>IF(Tabla1[[#This Row],[Código_Actividad]]="","",CONCATENATE(Tabla1[[#This Row],[POA]],".",Tabla1[[#This Row],[SRS]],".",Tabla1[[#This Row],[AREA]],".",Tabla1[[#This Row],[TIPO]]))</f>
        <v/>
      </c>
      <c r="C1169" s="343" t="str">
        <f>IF(Tabla1[[#This Row],[Código_Actividad]]="","",'Formulario PPGR1'!#REF!)</f>
        <v/>
      </c>
      <c r="D1169" s="343" t="str">
        <f>IF(Tabla1[[#This Row],[Código_Actividad]]="","",'Formulario PPGR1'!#REF!)</f>
        <v/>
      </c>
      <c r="E1169" s="343" t="str">
        <f>IF(Tabla1[[#This Row],[Código_Actividad]]="","",'Formulario PPGR1'!#REF!)</f>
        <v/>
      </c>
      <c r="F1169" s="343" t="str">
        <f>IF(Tabla1[[#This Row],[Código_Actividad]]="","",'Formulario PPGR1'!#REF!)</f>
        <v/>
      </c>
      <c r="G1169" s="344"/>
      <c r="H1169" s="345" t="str">
        <f>IFERROR(VLOOKUP(Tabla1[[#This Row],[Código_Actividad]],'Formulario PPGR2'!$C$9:$D$1048576,2,FALSE),"")</f>
        <v/>
      </c>
      <c r="I1169" s="346" t="str">
        <f>IFERROR(VLOOKUP(Tabla1[[#This Row],[Código_Actividad]],Tabla2[[Código]:[Total de Acciones ]],15,FALSE),"")</f>
        <v/>
      </c>
      <c r="J1169" s="347" t="s">
        <v>1916</v>
      </c>
      <c r="K1169" s="348" t="s">
        <v>1902</v>
      </c>
      <c r="L1169" s="349"/>
      <c r="M1169" s="348" t="s">
        <v>1917</v>
      </c>
      <c r="N1169" s="353">
        <v>0.2</v>
      </c>
      <c r="O1169" s="350">
        <v>84</v>
      </c>
      <c r="P1169" s="350">
        <f t="shared" si="33"/>
        <v>16.8</v>
      </c>
      <c r="Q1169" s="351" t="s">
        <v>2117</v>
      </c>
      <c r="R1169" s="347" t="s">
        <v>925</v>
      </c>
      <c r="S1169" s="56"/>
      <c r="T1169" s="56"/>
    </row>
    <row r="1170" spans="2:20" x14ac:dyDescent="0.25">
      <c r="B1170" s="343" t="str">
        <f>IF(Tabla1[[#This Row],[Código_Actividad]]="","",CONCATENATE(Tabla1[[#This Row],[POA]],".",Tabla1[[#This Row],[SRS]],".",Tabla1[[#This Row],[AREA]],".",Tabla1[[#This Row],[TIPO]]))</f>
        <v/>
      </c>
      <c r="C1170" s="343" t="str">
        <f>IF(Tabla1[[#This Row],[Código_Actividad]]="","",'Formulario PPGR1'!#REF!)</f>
        <v/>
      </c>
      <c r="D1170" s="343" t="str">
        <f>IF(Tabla1[[#This Row],[Código_Actividad]]="","",'Formulario PPGR1'!#REF!)</f>
        <v/>
      </c>
      <c r="E1170" s="343" t="str">
        <f>IF(Tabla1[[#This Row],[Código_Actividad]]="","",'Formulario PPGR1'!#REF!)</f>
        <v/>
      </c>
      <c r="F1170" s="343" t="str">
        <f>IF(Tabla1[[#This Row],[Código_Actividad]]="","",'Formulario PPGR1'!#REF!)</f>
        <v/>
      </c>
      <c r="G1170" s="344"/>
      <c r="H1170" s="345" t="str">
        <f>IFERROR(VLOOKUP(Tabla1[[#This Row],[Código_Actividad]],'Formulario PPGR2'!$C$9:$D$1048576,2,FALSE),"")</f>
        <v/>
      </c>
      <c r="I1170" s="346" t="str">
        <f>IFERROR(VLOOKUP(Tabla1[[#This Row],[Código_Actividad]],Tabla2[[Código]:[Total de Acciones ]],15,FALSE),"")</f>
        <v/>
      </c>
      <c r="J1170" s="347" t="s">
        <v>1913</v>
      </c>
      <c r="K1170" s="348" t="s">
        <v>1902</v>
      </c>
      <c r="L1170" s="349"/>
      <c r="M1170" s="348" t="s">
        <v>592</v>
      </c>
      <c r="N1170" s="353">
        <v>1</v>
      </c>
      <c r="O1170" s="350">
        <v>7500</v>
      </c>
      <c r="P1170" s="350">
        <f t="shared" si="33"/>
        <v>7500</v>
      </c>
      <c r="Q1170" s="351" t="s">
        <v>2115</v>
      </c>
      <c r="R1170" s="347" t="s">
        <v>925</v>
      </c>
      <c r="S1170" s="56"/>
      <c r="T1170" s="56"/>
    </row>
    <row r="1171" spans="2:20" x14ac:dyDescent="0.25">
      <c r="B1171" s="343" t="str">
        <f>IF(Tabla1[[#This Row],[Código_Actividad]]="","",CONCATENATE(Tabla1[[#This Row],[POA]],".",Tabla1[[#This Row],[SRS]],".",Tabla1[[#This Row],[AREA]],".",Tabla1[[#This Row],[TIPO]]))</f>
        <v/>
      </c>
      <c r="C1171" s="343" t="str">
        <f>IF(Tabla1[[#This Row],[Código_Actividad]]="","",'Formulario PPGR1'!#REF!)</f>
        <v/>
      </c>
      <c r="D1171" s="343" t="str">
        <f>IF(Tabla1[[#This Row],[Código_Actividad]]="","",'Formulario PPGR1'!#REF!)</f>
        <v/>
      </c>
      <c r="E1171" s="343" t="str">
        <f>IF(Tabla1[[#This Row],[Código_Actividad]]="","",'Formulario PPGR1'!#REF!)</f>
        <v/>
      </c>
      <c r="F1171" s="343" t="str">
        <f>IF(Tabla1[[#This Row],[Código_Actividad]]="","",'Formulario PPGR1'!#REF!)</f>
        <v/>
      </c>
      <c r="G1171" s="344"/>
      <c r="H1171" s="345" t="str">
        <f>IFERROR(VLOOKUP(Tabla1[[#This Row],[Código_Actividad]],'Formulario PPGR2'!$C$9:$D$1048576,2,FALSE),"")</f>
        <v/>
      </c>
      <c r="I1171" s="346" t="str">
        <f>IFERROR(VLOOKUP(Tabla1[[#This Row],[Código_Actividad]],Tabla2[[Código]:[Total de Acciones ]],15,FALSE),"")</f>
        <v/>
      </c>
      <c r="J1171" s="347"/>
      <c r="K1171" s="348" t="str">
        <f>IFERROR(VLOOKUP($J1171,LSIns!$B$5:$C$45,2,FALSE),"")</f>
        <v/>
      </c>
      <c r="L1171" s="349"/>
      <c r="M1171" s="348" t="str">
        <f>IFERROR(VLOOKUP($L1171,#REF!,2,FALSE),"")</f>
        <v/>
      </c>
      <c r="N1171" s="353"/>
      <c r="O1171" s="350"/>
      <c r="P1171" s="350">
        <f t="shared" ref="P1171:P1179" si="34">+N1171*O1171</f>
        <v>0</v>
      </c>
      <c r="Q1171" s="351"/>
      <c r="R1171" s="347"/>
      <c r="S1171" s="56"/>
      <c r="T1171" s="56"/>
    </row>
    <row r="1172" spans="2:20" x14ac:dyDescent="0.25">
      <c r="B1172" s="343" t="str">
        <f>IF(Tabla1[[#This Row],[Código_Actividad]]="","",CONCATENATE(Tabla1[[#This Row],[POA]],".",Tabla1[[#This Row],[SRS]],".",Tabla1[[#This Row],[AREA]],".",Tabla1[[#This Row],[TIPO]]))</f>
        <v/>
      </c>
      <c r="C1172" s="343" t="str">
        <f>IF(Tabla1[[#This Row],[Código_Actividad]]="","",'Formulario PPGR1'!#REF!)</f>
        <v/>
      </c>
      <c r="D1172" s="343" t="str">
        <f>IF(Tabla1[[#This Row],[Código_Actividad]]="","",'Formulario PPGR1'!#REF!)</f>
        <v/>
      </c>
      <c r="E1172" s="343" t="str">
        <f>IF(Tabla1[[#This Row],[Código_Actividad]]="","",'Formulario PPGR1'!#REF!)</f>
        <v/>
      </c>
      <c r="F1172" s="343" t="str">
        <f>IF(Tabla1[[#This Row],[Código_Actividad]]="","",'Formulario PPGR1'!#REF!)</f>
        <v/>
      </c>
      <c r="G1172" s="344"/>
      <c r="H1172" s="345" t="str">
        <f>IFERROR(VLOOKUP(Tabla1[[#This Row],[Código_Actividad]],'Formulario PPGR2'!$C$9:$D$1048576,2,FALSE),"")</f>
        <v/>
      </c>
      <c r="I1172" s="346" t="str">
        <f>IFERROR(VLOOKUP(Tabla1[[#This Row],[Código_Actividad]],Tabla2[[Código]:[Total de Acciones ]],15,FALSE),"")</f>
        <v/>
      </c>
      <c r="J1172" s="347"/>
      <c r="K1172" s="348" t="str">
        <f>IFERROR(VLOOKUP($J1172,LSIns!$B$5:$C$45,2,FALSE),"")</f>
        <v/>
      </c>
      <c r="L1172" s="349"/>
      <c r="M1172" s="348" t="str">
        <f>IFERROR(VLOOKUP($L1172,#REF!,2,FALSE),"")</f>
        <v/>
      </c>
      <c r="N1172" s="353"/>
      <c r="O1172" s="350"/>
      <c r="P1172" s="350">
        <f t="shared" si="34"/>
        <v>0</v>
      </c>
      <c r="Q1172" s="351"/>
      <c r="R1172" s="347"/>
      <c r="S1172" s="56"/>
      <c r="T1172" s="56"/>
    </row>
    <row r="1173" spans="2:20" x14ac:dyDescent="0.25">
      <c r="B1173" s="343" t="e">
        <f>IF(Tabla1[[#This Row],[Código_Actividad]]="","",CONCATENATE(Tabla1[[#This Row],[POA]],".",Tabla1[[#This Row],[SRS]],".",Tabla1[[#This Row],[AREA]],".",Tabla1[[#This Row],[TIPO]]))</f>
        <v>#REF!</v>
      </c>
      <c r="C1173" s="343" t="e">
        <f>IF(Tabla1[[#This Row],[Código_Actividad]]="","",'Formulario PPGR1'!#REF!)</f>
        <v>#REF!</v>
      </c>
      <c r="D1173" s="343" t="e">
        <f>IF(Tabla1[[#This Row],[Código_Actividad]]="","",'Formulario PPGR1'!#REF!)</f>
        <v>#REF!</v>
      </c>
      <c r="E1173" s="343" t="e">
        <f>IF(Tabla1[[#This Row],[Código_Actividad]]="","",'Formulario PPGR1'!#REF!)</f>
        <v>#REF!</v>
      </c>
      <c r="F1173" s="343" t="e">
        <f>IF(Tabla1[[#This Row],[Código_Actividad]]="","",'Formulario PPGR1'!#REF!)</f>
        <v>#REF!</v>
      </c>
      <c r="G1173" s="344" t="s">
        <v>1603</v>
      </c>
      <c r="H1173" s="345" t="str">
        <f>IFERROR(VLOOKUP(Tabla1[[#This Row],[Código_Actividad]],'Formulario PPGR2'!$C$9:$D$1048576,2,FALSE),"")</f>
        <v>Taller capacitacion SAIP</v>
      </c>
      <c r="I1173" s="346">
        <f>IFERROR(VLOOKUP(Tabla1[[#This Row],[Código_Actividad]],Tabla2[[Código]:[Total de Acciones ]],15,FALSE),"")</f>
        <v>1</v>
      </c>
      <c r="J1173" s="347" t="s">
        <v>1894</v>
      </c>
      <c r="K1173" s="348" t="s">
        <v>1902</v>
      </c>
      <c r="L1173" s="349"/>
      <c r="M1173" s="348" t="s">
        <v>1893</v>
      </c>
      <c r="N1173" s="355">
        <v>0.08</v>
      </c>
      <c r="O1173" s="350">
        <v>250</v>
      </c>
      <c r="P1173" s="350">
        <f t="shared" si="34"/>
        <v>20</v>
      </c>
      <c r="Q1173" s="351" t="s">
        <v>2114</v>
      </c>
      <c r="R1173" s="347" t="s">
        <v>923</v>
      </c>
      <c r="S1173" s="56"/>
      <c r="T1173" s="56"/>
    </row>
    <row r="1174" spans="2:20" x14ac:dyDescent="0.25">
      <c r="B1174" s="343" t="str">
        <f>IF(Tabla1[[#This Row],[Código_Actividad]]="","",CONCATENATE(Tabla1[[#This Row],[POA]],".",Tabla1[[#This Row],[SRS]],".",Tabla1[[#This Row],[AREA]],".",Tabla1[[#This Row],[TIPO]]))</f>
        <v/>
      </c>
      <c r="C1174" s="343" t="str">
        <f>IF(Tabla1[[#This Row],[Código_Actividad]]="","",'Formulario PPGR1'!#REF!)</f>
        <v/>
      </c>
      <c r="D1174" s="343" t="str">
        <f>IF(Tabla1[[#This Row],[Código_Actividad]]="","",'Formulario PPGR1'!#REF!)</f>
        <v/>
      </c>
      <c r="E1174" s="343" t="str">
        <f>IF(Tabla1[[#This Row],[Código_Actividad]]="","",'Formulario PPGR1'!#REF!)</f>
        <v/>
      </c>
      <c r="F1174" s="343" t="str">
        <f>IF(Tabla1[[#This Row],[Código_Actividad]]="","",'Formulario PPGR1'!#REF!)</f>
        <v/>
      </c>
      <c r="G1174" s="344"/>
      <c r="H1174" s="345" t="str">
        <f>IFERROR(VLOOKUP(Tabla1[[#This Row],[Código_Actividad]],'Formulario PPGR2'!$C$9:$D$1048576,2,FALSE),"")</f>
        <v/>
      </c>
      <c r="I1174" s="346" t="str">
        <f>IFERROR(VLOOKUP(Tabla1[[#This Row],[Código_Actividad]],Tabla2[[Código]:[Total de Acciones ]],15,FALSE),"")</f>
        <v/>
      </c>
      <c r="J1174" s="347" t="s">
        <v>1910</v>
      </c>
      <c r="K1174" s="348" t="s">
        <v>1902</v>
      </c>
      <c r="L1174" s="349"/>
      <c r="M1174" s="348" t="s">
        <v>1906</v>
      </c>
      <c r="N1174" s="355">
        <v>0.08</v>
      </c>
      <c r="O1174" s="350">
        <v>648</v>
      </c>
      <c r="P1174" s="350">
        <f t="shared" si="34"/>
        <v>51.84</v>
      </c>
      <c r="Q1174" s="351" t="s">
        <v>2114</v>
      </c>
      <c r="R1174" s="347" t="s">
        <v>925</v>
      </c>
      <c r="S1174" s="56"/>
      <c r="T1174" s="56"/>
    </row>
    <row r="1175" spans="2:20" x14ac:dyDescent="0.25">
      <c r="B1175" s="343" t="str">
        <f>IF(Tabla1[[#This Row],[Código_Actividad]]="","",CONCATENATE(Tabla1[[#This Row],[POA]],".",Tabla1[[#This Row],[SRS]],".",Tabla1[[#This Row],[AREA]],".",Tabla1[[#This Row],[TIPO]]))</f>
        <v/>
      </c>
      <c r="C1175" s="343" t="str">
        <f>IF(Tabla1[[#This Row],[Código_Actividad]]="","",'Formulario PPGR1'!#REF!)</f>
        <v/>
      </c>
      <c r="D1175" s="343" t="str">
        <f>IF(Tabla1[[#This Row],[Código_Actividad]]="","",'Formulario PPGR1'!#REF!)</f>
        <v/>
      </c>
      <c r="E1175" s="343" t="str">
        <f>IF(Tabla1[[#This Row],[Código_Actividad]]="","",'Formulario PPGR1'!#REF!)</f>
        <v/>
      </c>
      <c r="F1175" s="343" t="str">
        <f>IF(Tabla1[[#This Row],[Código_Actividad]]="","",'Formulario PPGR1'!#REF!)</f>
        <v/>
      </c>
      <c r="G1175" s="344"/>
      <c r="H1175" s="345" t="str">
        <f>IFERROR(VLOOKUP(Tabla1[[#This Row],[Código_Actividad]],'Formulario PPGR2'!$C$9:$D$1048576,2,FALSE),"")</f>
        <v/>
      </c>
      <c r="I1175" s="346" t="str">
        <f>IFERROR(VLOOKUP(Tabla1[[#This Row],[Código_Actividad]],Tabla2[[Código]:[Total de Acciones ]],15,FALSE),"")</f>
        <v/>
      </c>
      <c r="J1175" s="347" t="s">
        <v>1916</v>
      </c>
      <c r="K1175" s="348" t="s">
        <v>1902</v>
      </c>
      <c r="L1175" s="349"/>
      <c r="M1175" s="348" t="s">
        <v>1917</v>
      </c>
      <c r="N1175" s="353">
        <v>0.2</v>
      </c>
      <c r="O1175" s="350">
        <v>84</v>
      </c>
      <c r="P1175" s="350">
        <f t="shared" si="34"/>
        <v>16.8</v>
      </c>
      <c r="Q1175" s="351" t="s">
        <v>2117</v>
      </c>
      <c r="R1175" s="347" t="s">
        <v>925</v>
      </c>
      <c r="S1175" s="56"/>
      <c r="T1175" s="56"/>
    </row>
    <row r="1176" spans="2:20" x14ac:dyDescent="0.25">
      <c r="B1176" s="343" t="str">
        <f>IF(Tabla1[[#This Row],[Código_Actividad]]="","",CONCATENATE(Tabla1[[#This Row],[POA]],".",Tabla1[[#This Row],[SRS]],".",Tabla1[[#This Row],[AREA]],".",Tabla1[[#This Row],[TIPO]]))</f>
        <v/>
      </c>
      <c r="C1176" s="343" t="str">
        <f>IF(Tabla1[[#This Row],[Código_Actividad]]="","",'Formulario PPGR1'!#REF!)</f>
        <v/>
      </c>
      <c r="D1176" s="343" t="str">
        <f>IF(Tabla1[[#This Row],[Código_Actividad]]="","",'Formulario PPGR1'!#REF!)</f>
        <v/>
      </c>
      <c r="E1176" s="343" t="str">
        <f>IF(Tabla1[[#This Row],[Código_Actividad]]="","",'Formulario PPGR1'!#REF!)</f>
        <v/>
      </c>
      <c r="F1176" s="343" t="str">
        <f>IF(Tabla1[[#This Row],[Código_Actividad]]="","",'Formulario PPGR1'!#REF!)</f>
        <v/>
      </c>
      <c r="G1176" s="344"/>
      <c r="H1176" s="345" t="str">
        <f>IFERROR(VLOOKUP(Tabla1[[#This Row],[Código_Actividad]],'Formulario PPGR2'!$C$9:$D$1048576,2,FALSE),"")</f>
        <v/>
      </c>
      <c r="I1176" s="346" t="str">
        <f>IFERROR(VLOOKUP(Tabla1[[#This Row],[Código_Actividad]],Tabla2[[Código]:[Total de Acciones ]],15,FALSE),"")</f>
        <v/>
      </c>
      <c r="J1176" s="347" t="s">
        <v>1913</v>
      </c>
      <c r="K1176" s="348" t="s">
        <v>1902</v>
      </c>
      <c r="L1176" s="349"/>
      <c r="M1176" s="348" t="s">
        <v>592</v>
      </c>
      <c r="N1176" s="353">
        <v>1</v>
      </c>
      <c r="O1176" s="350">
        <v>7500</v>
      </c>
      <c r="P1176" s="350">
        <f t="shared" si="34"/>
        <v>7500</v>
      </c>
      <c r="Q1176" s="351" t="s">
        <v>2115</v>
      </c>
      <c r="R1176" s="347" t="s">
        <v>925</v>
      </c>
      <c r="S1176" s="56"/>
      <c r="T1176" s="56"/>
    </row>
    <row r="1177" spans="2:20" x14ac:dyDescent="0.25">
      <c r="B1177" s="343" t="str">
        <f>IF(Tabla1[[#This Row],[Código_Actividad]]="","",CONCATENATE(Tabla1[[#This Row],[POA]],".",Tabla1[[#This Row],[SRS]],".",Tabla1[[#This Row],[AREA]],".",Tabla1[[#This Row],[TIPO]]))</f>
        <v/>
      </c>
      <c r="C1177" s="343" t="str">
        <f>IF(Tabla1[[#This Row],[Código_Actividad]]="","",'Formulario PPGR1'!#REF!)</f>
        <v/>
      </c>
      <c r="D1177" s="343" t="str">
        <f>IF(Tabla1[[#This Row],[Código_Actividad]]="","",'Formulario PPGR1'!#REF!)</f>
        <v/>
      </c>
      <c r="E1177" s="343" t="str">
        <f>IF(Tabla1[[#This Row],[Código_Actividad]]="","",'Formulario PPGR1'!#REF!)</f>
        <v/>
      </c>
      <c r="F1177" s="343" t="str">
        <f>IF(Tabla1[[#This Row],[Código_Actividad]]="","",'Formulario PPGR1'!#REF!)</f>
        <v/>
      </c>
      <c r="G1177" s="344"/>
      <c r="H1177" s="345" t="str">
        <f>IFERROR(VLOOKUP(Tabla1[[#This Row],[Código_Actividad]],'Formulario PPGR2'!$C$9:$D$1048576,2,FALSE),"")</f>
        <v/>
      </c>
      <c r="I1177" s="346" t="str">
        <f>IFERROR(VLOOKUP(Tabla1[[#This Row],[Código_Actividad]],Tabla2[[Código]:[Total de Acciones ]],15,FALSE),"")</f>
        <v/>
      </c>
      <c r="J1177" s="347"/>
      <c r="K1177" s="348" t="str">
        <f>IFERROR(VLOOKUP($J1177,LSIns!$B$5:$C$45,2,FALSE),"")</f>
        <v/>
      </c>
      <c r="L1177" s="349"/>
      <c r="M1177" s="348" t="str">
        <f>IFERROR(VLOOKUP($L1177,#REF!,2,FALSE),"")</f>
        <v/>
      </c>
      <c r="N1177" s="353"/>
      <c r="O1177" s="350"/>
      <c r="P1177" s="350">
        <f t="shared" si="34"/>
        <v>0</v>
      </c>
      <c r="Q1177" s="351"/>
      <c r="R1177" s="347"/>
      <c r="S1177" s="56"/>
      <c r="T1177" s="56"/>
    </row>
    <row r="1178" spans="2:20" x14ac:dyDescent="0.25">
      <c r="B1178" s="343" t="e">
        <f>IF(Tabla1[[#This Row],[Código_Actividad]]="","",CONCATENATE(Tabla1[[#This Row],[POA]],".",Tabla1[[#This Row],[SRS]],".",Tabla1[[#This Row],[AREA]],".",Tabla1[[#This Row],[TIPO]]))</f>
        <v>#REF!</v>
      </c>
      <c r="C1178" s="343" t="e">
        <f>IF(Tabla1[[#This Row],[Código_Actividad]]="","",'Formulario PPGR1'!#REF!)</f>
        <v>#REF!</v>
      </c>
      <c r="D1178" s="343" t="e">
        <f>IF(Tabla1[[#This Row],[Código_Actividad]]="","",'Formulario PPGR1'!#REF!)</f>
        <v>#REF!</v>
      </c>
      <c r="E1178" s="343" t="e">
        <f>IF(Tabla1[[#This Row],[Código_Actividad]]="","",'Formulario PPGR1'!#REF!)</f>
        <v>#REF!</v>
      </c>
      <c r="F1178" s="343" t="e">
        <f>IF(Tabla1[[#This Row],[Código_Actividad]]="","",'Formulario PPGR1'!#REF!)</f>
        <v>#REF!</v>
      </c>
      <c r="G1178" s="344" t="s">
        <v>1604</v>
      </c>
      <c r="H1178" s="345" t="str">
        <f>IFERROR(VLOOKUP(Tabla1[[#This Row],[Código_Actividad]],'Formulario PPGR2'!$C$9:$D$1048576,2,FALSE),"")</f>
        <v>Visitas para conformacion y habilitacion espacio fisico OAI</v>
      </c>
      <c r="I1178" s="346">
        <f>IFERROR(VLOOKUP(Tabla1[[#This Row],[Código_Actividad]],Tabla2[[Código]:[Total de Acciones ]],15,FALSE),"")</f>
        <v>1</v>
      </c>
      <c r="J1178" s="347" t="s">
        <v>1894</v>
      </c>
      <c r="K1178" s="348" t="s">
        <v>1902</v>
      </c>
      <c r="L1178" s="349"/>
      <c r="M1178" s="348" t="s">
        <v>1893</v>
      </c>
      <c r="N1178" s="355">
        <v>0.08</v>
      </c>
      <c r="O1178" s="350">
        <v>250</v>
      </c>
      <c r="P1178" s="350">
        <f t="shared" si="34"/>
        <v>20</v>
      </c>
      <c r="Q1178" s="351" t="s">
        <v>2114</v>
      </c>
      <c r="R1178" s="347" t="s">
        <v>923</v>
      </c>
      <c r="S1178" s="56"/>
      <c r="T1178" s="56"/>
    </row>
    <row r="1179" spans="2:20" x14ac:dyDescent="0.25">
      <c r="B1179" s="343" t="str">
        <f>IF(Tabla1[[#This Row],[Código_Actividad]]="","",CONCATENATE(Tabla1[[#This Row],[POA]],".",Tabla1[[#This Row],[SRS]],".",Tabla1[[#This Row],[AREA]],".",Tabla1[[#This Row],[TIPO]]))</f>
        <v/>
      </c>
      <c r="C1179" s="343" t="str">
        <f>IF(Tabla1[[#This Row],[Código_Actividad]]="","",'Formulario PPGR1'!#REF!)</f>
        <v/>
      </c>
      <c r="D1179" s="343" t="str">
        <f>IF(Tabla1[[#This Row],[Código_Actividad]]="","",'Formulario PPGR1'!#REF!)</f>
        <v/>
      </c>
      <c r="E1179" s="343" t="str">
        <f>IF(Tabla1[[#This Row],[Código_Actividad]]="","",'Formulario PPGR1'!#REF!)</f>
        <v/>
      </c>
      <c r="F1179" s="343" t="str">
        <f>IF(Tabla1[[#This Row],[Código_Actividad]]="","",'Formulario PPGR1'!#REF!)</f>
        <v/>
      </c>
      <c r="G1179" s="344"/>
      <c r="H1179" s="345" t="str">
        <f>IFERROR(VLOOKUP(Tabla1[[#This Row],[Código_Actividad]],'Formulario PPGR2'!$C$9:$D$1048576,2,FALSE),"")</f>
        <v/>
      </c>
      <c r="I1179" s="346" t="str">
        <f>IFERROR(VLOOKUP(Tabla1[[#This Row],[Código_Actividad]],Tabla2[[Código]:[Total de Acciones ]],15,FALSE),"")</f>
        <v/>
      </c>
      <c r="J1179" s="347" t="s">
        <v>1910</v>
      </c>
      <c r="K1179" s="348" t="s">
        <v>1902</v>
      </c>
      <c r="L1179" s="349"/>
      <c r="M1179" s="348" t="s">
        <v>1906</v>
      </c>
      <c r="N1179" s="355">
        <v>0.08</v>
      </c>
      <c r="O1179" s="350">
        <v>648</v>
      </c>
      <c r="P1179" s="350">
        <f t="shared" si="34"/>
        <v>51.84</v>
      </c>
      <c r="Q1179" s="351" t="s">
        <v>2114</v>
      </c>
      <c r="R1179" s="347" t="s">
        <v>925</v>
      </c>
      <c r="S1179" s="56"/>
      <c r="T1179" s="56"/>
    </row>
    <row r="1180" spans="2:20" x14ac:dyDescent="0.25">
      <c r="B1180" s="343" t="str">
        <f>IF(Tabla1[[#This Row],[Código_Actividad]]="","",CONCATENATE(Tabla1[[#This Row],[POA]],".",Tabla1[[#This Row],[SRS]],".",Tabla1[[#This Row],[AREA]],".",Tabla1[[#This Row],[TIPO]]))</f>
        <v/>
      </c>
      <c r="C1180" s="343" t="str">
        <f>IF(Tabla1[[#This Row],[Código_Actividad]]="","",'Formulario PPGR1'!#REF!)</f>
        <v/>
      </c>
      <c r="D1180" s="343" t="str">
        <f>IF(Tabla1[[#This Row],[Código_Actividad]]="","",'Formulario PPGR1'!#REF!)</f>
        <v/>
      </c>
      <c r="E1180" s="343" t="str">
        <f>IF(Tabla1[[#This Row],[Código_Actividad]]="","",'Formulario PPGR1'!#REF!)</f>
        <v/>
      </c>
      <c r="F1180" s="343" t="str">
        <f>IF(Tabla1[[#This Row],[Código_Actividad]]="","",'Formulario PPGR1'!#REF!)</f>
        <v/>
      </c>
      <c r="G1180" s="344"/>
      <c r="H1180" s="345" t="str">
        <f>IFERROR(VLOOKUP(Tabla1[[#This Row],[Código_Actividad]],'Formulario PPGR2'!$C$9:$D$1048576,2,FALSE),"")</f>
        <v/>
      </c>
      <c r="I1180" s="346" t="str">
        <f>IFERROR(VLOOKUP(Tabla1[[#This Row],[Código_Actividad]],Tabla2[[Código]:[Total de Acciones ]],15,FALSE),"")</f>
        <v/>
      </c>
      <c r="J1180" s="347" t="s">
        <v>2109</v>
      </c>
      <c r="K1180" s="348" t="str">
        <f>IFERROR(VLOOKUP($J1180,LSIns!$B$5:$C$45,2,FALSE),"")</f>
        <v/>
      </c>
      <c r="L1180" s="349"/>
      <c r="M1180" s="348" t="s">
        <v>1915</v>
      </c>
      <c r="N1180" s="344">
        <v>8</v>
      </c>
      <c r="O1180" s="350">
        <v>230</v>
      </c>
      <c r="P1180" s="350">
        <f t="shared" ref="P1180:P1188" si="35">+N1180*O1180</f>
        <v>1840</v>
      </c>
      <c r="Q1180" s="351" t="s">
        <v>2116</v>
      </c>
      <c r="R1180" s="347" t="s">
        <v>925</v>
      </c>
      <c r="S1180" s="56"/>
      <c r="T1180" s="56"/>
    </row>
    <row r="1181" spans="2:20" x14ac:dyDescent="0.25">
      <c r="B1181" s="343" t="str">
        <f>IF(Tabla1[[#This Row],[Código_Actividad]]="","",CONCATENATE(Tabla1[[#This Row],[POA]],".",Tabla1[[#This Row],[SRS]],".",Tabla1[[#This Row],[AREA]],".",Tabla1[[#This Row],[TIPO]]))</f>
        <v/>
      </c>
      <c r="C1181" s="343" t="str">
        <f>IF(Tabla1[[#This Row],[Código_Actividad]]="","",'Formulario PPGR1'!#REF!)</f>
        <v/>
      </c>
      <c r="D1181" s="343" t="str">
        <f>IF(Tabla1[[#This Row],[Código_Actividad]]="","",'Formulario PPGR1'!#REF!)</f>
        <v/>
      </c>
      <c r="E1181" s="343" t="str">
        <f>IF(Tabla1[[#This Row],[Código_Actividad]]="","",'Formulario PPGR1'!#REF!)</f>
        <v/>
      </c>
      <c r="F1181" s="343" t="str">
        <f>IF(Tabla1[[#This Row],[Código_Actividad]]="","",'Formulario PPGR1'!#REF!)</f>
        <v/>
      </c>
      <c r="G1181" s="344"/>
      <c r="H1181" s="345" t="str">
        <f>IFERROR(VLOOKUP(Tabla1[[#This Row],[Código_Actividad]],'Formulario PPGR2'!$C$9:$D$1048576,2,FALSE),"")</f>
        <v/>
      </c>
      <c r="I1181" s="346" t="str">
        <f>IFERROR(VLOOKUP(Tabla1[[#This Row],[Código_Actividad]],Tabla2[[Código]:[Total de Acciones ]],15,FALSE),"")</f>
        <v/>
      </c>
      <c r="J1181" s="347"/>
      <c r="K1181" s="348" t="str">
        <f>IFERROR(VLOOKUP($J1181,LSIns!$B$5:$C$45,2,FALSE),"")</f>
        <v/>
      </c>
      <c r="L1181" s="349"/>
      <c r="M1181" s="348" t="str">
        <f>IFERROR(VLOOKUP($L1181,#REF!,2,FALSE),"")</f>
        <v/>
      </c>
      <c r="N1181" s="353"/>
      <c r="O1181" s="350"/>
      <c r="P1181" s="350">
        <f t="shared" si="35"/>
        <v>0</v>
      </c>
      <c r="Q1181" s="351"/>
      <c r="R1181" s="347"/>
      <c r="S1181" s="56"/>
      <c r="T1181" s="56"/>
    </row>
    <row r="1182" spans="2:20" x14ac:dyDescent="0.25">
      <c r="B1182" s="343" t="str">
        <f>IF(Tabla1[[#This Row],[Código_Actividad]]="","",CONCATENATE(Tabla1[[#This Row],[POA]],".",Tabla1[[#This Row],[SRS]],".",Tabla1[[#This Row],[AREA]],".",Tabla1[[#This Row],[TIPO]]))</f>
        <v/>
      </c>
      <c r="C1182" s="343" t="str">
        <f>IF(Tabla1[[#This Row],[Código_Actividad]]="","",'Formulario PPGR1'!#REF!)</f>
        <v/>
      </c>
      <c r="D1182" s="343" t="str">
        <f>IF(Tabla1[[#This Row],[Código_Actividad]]="","",'Formulario PPGR1'!#REF!)</f>
        <v/>
      </c>
      <c r="E1182" s="343" t="str">
        <f>IF(Tabla1[[#This Row],[Código_Actividad]]="","",'Formulario PPGR1'!#REF!)</f>
        <v/>
      </c>
      <c r="F1182" s="343" t="str">
        <f>IF(Tabla1[[#This Row],[Código_Actividad]]="","",'Formulario PPGR1'!#REF!)</f>
        <v/>
      </c>
      <c r="G1182" s="344"/>
      <c r="H1182" s="345" t="str">
        <f>IFERROR(VLOOKUP(Tabla1[[#This Row],[Código_Actividad]],'Formulario PPGR2'!$C$9:$D$1048576,2,FALSE),"")</f>
        <v/>
      </c>
      <c r="I1182" s="346" t="str">
        <f>IFERROR(VLOOKUP(Tabla1[[#This Row],[Código_Actividad]],Tabla2[[Código]:[Total de Acciones ]],15,FALSE),"")</f>
        <v/>
      </c>
      <c r="J1182" s="347"/>
      <c r="K1182" s="348" t="str">
        <f>IFERROR(VLOOKUP($J1182,LSIns!$B$5:$C$45,2,FALSE),"")</f>
        <v/>
      </c>
      <c r="L1182" s="349"/>
      <c r="M1182" s="348" t="str">
        <f>IFERROR(VLOOKUP($L1182,#REF!,2,FALSE),"")</f>
        <v/>
      </c>
      <c r="N1182" s="353"/>
      <c r="O1182" s="350"/>
      <c r="P1182" s="350">
        <f t="shared" si="35"/>
        <v>0</v>
      </c>
      <c r="Q1182" s="351"/>
      <c r="R1182" s="347"/>
      <c r="S1182" s="56"/>
      <c r="T1182" s="56"/>
    </row>
    <row r="1183" spans="2:20" x14ac:dyDescent="0.25">
      <c r="B1183" s="343" t="e">
        <f>IF(Tabla1[[#This Row],[Código_Actividad]]="","",CONCATENATE(Tabla1[[#This Row],[POA]],".",Tabla1[[#This Row],[SRS]],".",Tabla1[[#This Row],[AREA]],".",Tabla1[[#This Row],[TIPO]]))</f>
        <v>#REF!</v>
      </c>
      <c r="C1183" s="343" t="e">
        <f>IF(Tabla1[[#This Row],[Código_Actividad]]="","",'Formulario PPGR1'!#REF!)</f>
        <v>#REF!</v>
      </c>
      <c r="D1183" s="343" t="e">
        <f>IF(Tabla1[[#This Row],[Código_Actividad]]="","",'Formulario PPGR1'!#REF!)</f>
        <v>#REF!</v>
      </c>
      <c r="E1183" s="343" t="e">
        <f>IF(Tabla1[[#This Row],[Código_Actividad]]="","",'Formulario PPGR1'!#REF!)</f>
        <v>#REF!</v>
      </c>
      <c r="F1183" s="343" t="e">
        <f>IF(Tabla1[[#This Row],[Código_Actividad]]="","",'Formulario PPGR1'!#REF!)</f>
        <v>#REF!</v>
      </c>
      <c r="G1183" s="344" t="s">
        <v>1605</v>
      </c>
      <c r="H1183" s="345" t="str">
        <f>IFERROR(VLOOKUP(Tabla1[[#This Row],[Código_Actividad]],'Formulario PPGR2'!$C$9:$D$1048576,2,FALSE),"")</f>
        <v>Conformacion Comite de Etica SRS</v>
      </c>
      <c r="I1183" s="346">
        <f>IFERROR(VLOOKUP(Tabla1[[#This Row],[Código_Actividad]],Tabla2[[Código]:[Total de Acciones ]],15,FALSE),"")</f>
        <v>1</v>
      </c>
      <c r="J1183" s="347" t="s">
        <v>1894</v>
      </c>
      <c r="K1183" s="348" t="s">
        <v>1902</v>
      </c>
      <c r="L1183" s="349"/>
      <c r="M1183" s="348" t="s">
        <v>1893</v>
      </c>
      <c r="N1183" s="355">
        <v>0.08</v>
      </c>
      <c r="O1183" s="350">
        <v>250</v>
      </c>
      <c r="P1183" s="350">
        <f t="shared" si="35"/>
        <v>20</v>
      </c>
      <c r="Q1183" s="351" t="s">
        <v>2114</v>
      </c>
      <c r="R1183" s="347" t="s">
        <v>923</v>
      </c>
      <c r="S1183" s="56"/>
      <c r="T1183" s="56"/>
    </row>
    <row r="1184" spans="2:20" x14ac:dyDescent="0.25">
      <c r="B1184" s="343" t="str">
        <f>IF(Tabla1[[#This Row],[Código_Actividad]]="","",CONCATENATE(Tabla1[[#This Row],[POA]],".",Tabla1[[#This Row],[SRS]],".",Tabla1[[#This Row],[AREA]],".",Tabla1[[#This Row],[TIPO]]))</f>
        <v/>
      </c>
      <c r="C1184" s="343" t="str">
        <f>IF(Tabla1[[#This Row],[Código_Actividad]]="","",'Formulario PPGR1'!#REF!)</f>
        <v/>
      </c>
      <c r="D1184" s="343" t="str">
        <f>IF(Tabla1[[#This Row],[Código_Actividad]]="","",'Formulario PPGR1'!#REF!)</f>
        <v/>
      </c>
      <c r="E1184" s="343" t="str">
        <f>IF(Tabla1[[#This Row],[Código_Actividad]]="","",'Formulario PPGR1'!#REF!)</f>
        <v/>
      </c>
      <c r="F1184" s="343" t="str">
        <f>IF(Tabla1[[#This Row],[Código_Actividad]]="","",'Formulario PPGR1'!#REF!)</f>
        <v/>
      </c>
      <c r="G1184" s="344"/>
      <c r="H1184" s="345" t="str">
        <f>IFERROR(VLOOKUP(Tabla1[[#This Row],[Código_Actividad]],'Formulario PPGR2'!$C$9:$D$1048576,2,FALSE),"")</f>
        <v/>
      </c>
      <c r="I1184" s="346" t="str">
        <f>IFERROR(VLOOKUP(Tabla1[[#This Row],[Código_Actividad]],Tabla2[[Código]:[Total de Acciones ]],15,FALSE),"")</f>
        <v/>
      </c>
      <c r="J1184" s="347" t="s">
        <v>1910</v>
      </c>
      <c r="K1184" s="348" t="s">
        <v>1902</v>
      </c>
      <c r="L1184" s="349"/>
      <c r="M1184" s="348" t="s">
        <v>1906</v>
      </c>
      <c r="N1184" s="355">
        <v>0.08</v>
      </c>
      <c r="O1184" s="350">
        <v>648</v>
      </c>
      <c r="P1184" s="350">
        <f t="shared" si="35"/>
        <v>51.84</v>
      </c>
      <c r="Q1184" s="351" t="s">
        <v>2114</v>
      </c>
      <c r="R1184" s="347" t="s">
        <v>925</v>
      </c>
      <c r="S1184" s="56"/>
      <c r="T1184" s="56"/>
    </row>
    <row r="1185" spans="2:20" x14ac:dyDescent="0.25">
      <c r="B1185" s="343" t="str">
        <f>IF(Tabla1[[#This Row],[Código_Actividad]]="","",CONCATENATE(Tabla1[[#This Row],[POA]],".",Tabla1[[#This Row],[SRS]],".",Tabla1[[#This Row],[AREA]],".",Tabla1[[#This Row],[TIPO]]))</f>
        <v/>
      </c>
      <c r="C1185" s="343" t="str">
        <f>IF(Tabla1[[#This Row],[Código_Actividad]]="","",'Formulario PPGR1'!#REF!)</f>
        <v/>
      </c>
      <c r="D1185" s="343" t="str">
        <f>IF(Tabla1[[#This Row],[Código_Actividad]]="","",'Formulario PPGR1'!#REF!)</f>
        <v/>
      </c>
      <c r="E1185" s="343" t="str">
        <f>IF(Tabla1[[#This Row],[Código_Actividad]]="","",'Formulario PPGR1'!#REF!)</f>
        <v/>
      </c>
      <c r="F1185" s="343" t="str">
        <f>IF(Tabla1[[#This Row],[Código_Actividad]]="","",'Formulario PPGR1'!#REF!)</f>
        <v/>
      </c>
      <c r="G1185" s="344"/>
      <c r="H1185" s="345" t="str">
        <f>IFERROR(VLOOKUP(Tabla1[[#This Row],[Código_Actividad]],'Formulario PPGR2'!$C$9:$D$1048576,2,FALSE),"")</f>
        <v/>
      </c>
      <c r="I1185" s="346" t="str">
        <f>IFERROR(VLOOKUP(Tabla1[[#This Row],[Código_Actividad]],Tabla2[[Código]:[Total de Acciones ]],15,FALSE),"")</f>
        <v/>
      </c>
      <c r="J1185" s="347"/>
      <c r="K1185" s="348" t="str">
        <f>IFERROR(VLOOKUP($J1185,LSIns!$B$5:$C$45,2,FALSE),"")</f>
        <v/>
      </c>
      <c r="L1185" s="349"/>
      <c r="M1185" s="348" t="str">
        <f>IFERROR(VLOOKUP($L1185,#REF!,2,FALSE),"")</f>
        <v/>
      </c>
      <c r="N1185" s="353"/>
      <c r="O1185" s="350"/>
      <c r="P1185" s="350">
        <f t="shared" si="35"/>
        <v>0</v>
      </c>
      <c r="Q1185" s="351"/>
      <c r="R1185" s="347"/>
      <c r="S1185" s="56"/>
      <c r="T1185" s="56"/>
    </row>
    <row r="1186" spans="2:20" x14ac:dyDescent="0.25">
      <c r="B1186" s="343" t="str">
        <f>IF(Tabla1[[#This Row],[Código_Actividad]]="","",CONCATENATE(Tabla1[[#This Row],[POA]],".",Tabla1[[#This Row],[SRS]],".",Tabla1[[#This Row],[AREA]],".",Tabla1[[#This Row],[TIPO]]))</f>
        <v/>
      </c>
      <c r="C1186" s="343" t="str">
        <f>IF(Tabla1[[#This Row],[Código_Actividad]]="","",'Formulario PPGR1'!#REF!)</f>
        <v/>
      </c>
      <c r="D1186" s="343" t="str">
        <f>IF(Tabla1[[#This Row],[Código_Actividad]]="","",'Formulario PPGR1'!#REF!)</f>
        <v/>
      </c>
      <c r="E1186" s="343" t="str">
        <f>IF(Tabla1[[#This Row],[Código_Actividad]]="","",'Formulario PPGR1'!#REF!)</f>
        <v/>
      </c>
      <c r="F1186" s="343" t="str">
        <f>IF(Tabla1[[#This Row],[Código_Actividad]]="","",'Formulario PPGR1'!#REF!)</f>
        <v/>
      </c>
      <c r="G1186" s="344"/>
      <c r="H1186" s="357" t="str">
        <f>IFERROR(VLOOKUP(Tabla1[[#This Row],[Código_Actividad]],'Formulario PPGR2'!$C$9:$D$1048576,2,FALSE),"")</f>
        <v/>
      </c>
      <c r="I1186" s="346" t="str">
        <f>IFERROR(VLOOKUP(Tabla1[[#This Row],[Código_Actividad]],Tabla2[[Código]:[Total de Acciones ]],15,FALSE),"")</f>
        <v/>
      </c>
      <c r="J1186" s="347"/>
      <c r="K1186" s="348" t="str">
        <f>IFERROR(VLOOKUP($J1186,LSIns!$B$5:$C$45,2,FALSE),"")</f>
        <v/>
      </c>
      <c r="L1186" s="349"/>
      <c r="M1186" s="348" t="str">
        <f>IFERROR(VLOOKUP($L1186,#REF!,2,FALSE),"")</f>
        <v/>
      </c>
      <c r="N1186" s="353"/>
      <c r="O1186" s="350"/>
      <c r="P1186" s="350">
        <f t="shared" si="35"/>
        <v>0</v>
      </c>
      <c r="Q1186" s="351"/>
      <c r="R1186" s="347"/>
      <c r="S1186" s="56"/>
      <c r="T1186" s="56"/>
    </row>
    <row r="1187" spans="2:20" x14ac:dyDescent="0.25">
      <c r="B1187" s="343" t="str">
        <f>IF(Tabla1[[#This Row],[Código_Actividad]]="","",CONCATENATE(Tabla1[[#This Row],[POA]],".",Tabla1[[#This Row],[SRS]],".",Tabla1[[#This Row],[AREA]],".",Tabla1[[#This Row],[TIPO]]))</f>
        <v/>
      </c>
      <c r="C1187" s="343" t="str">
        <f>IF(Tabla1[[#This Row],[Código_Actividad]]="","",'Formulario PPGR1'!#REF!)</f>
        <v/>
      </c>
      <c r="D1187" s="343" t="str">
        <f>IF(Tabla1[[#This Row],[Código_Actividad]]="","",'Formulario PPGR1'!#REF!)</f>
        <v/>
      </c>
      <c r="E1187" s="343" t="str">
        <f>IF(Tabla1[[#This Row],[Código_Actividad]]="","",'Formulario PPGR1'!#REF!)</f>
        <v/>
      </c>
      <c r="F1187" s="343" t="str">
        <f>IF(Tabla1[[#This Row],[Código_Actividad]]="","",'Formulario PPGR1'!#REF!)</f>
        <v/>
      </c>
      <c r="G1187" s="344"/>
      <c r="H1187" s="345" t="str">
        <f>IFERROR(VLOOKUP(Tabla1[[#This Row],[Código_Actividad]],'Formulario PPGR2'!$C$9:$D$1048576,2,FALSE),"")</f>
        <v/>
      </c>
      <c r="I1187" s="346" t="str">
        <f>IFERROR(VLOOKUP(Tabla1[[#This Row],[Código_Actividad]],Tabla2[[Código]:[Total de Acciones ]],15,FALSE),"")</f>
        <v/>
      </c>
      <c r="J1187" s="347"/>
      <c r="K1187" s="348" t="str">
        <f>IFERROR(VLOOKUP($J1187,LSIns!$B$5:$C$45,2,FALSE),"")</f>
        <v/>
      </c>
      <c r="L1187" s="349"/>
      <c r="M1187" s="348" t="str">
        <f>IFERROR(VLOOKUP($L1187,#REF!,2,FALSE),"")</f>
        <v/>
      </c>
      <c r="N1187" s="353"/>
      <c r="O1187" s="350"/>
      <c r="P1187" s="350">
        <f t="shared" si="35"/>
        <v>0</v>
      </c>
      <c r="Q1187" s="351"/>
      <c r="R1187" s="347"/>
      <c r="S1187" s="56"/>
      <c r="T1187" s="56"/>
    </row>
    <row r="1188" spans="2:20" ht="25.5" x14ac:dyDescent="0.25">
      <c r="B1188" s="343" t="e">
        <f>IF(Tabla1[[#This Row],[Código_Actividad]]="","",CONCATENATE(Tabla1[[#This Row],[POA]],".",Tabla1[[#This Row],[SRS]],".",Tabla1[[#This Row],[AREA]],".",Tabla1[[#This Row],[TIPO]]))</f>
        <v>#REF!</v>
      </c>
      <c r="C1188" s="343" t="e">
        <f>IF(Tabla1[[#This Row],[Código_Actividad]]="","",'Formulario PPGR1'!#REF!)</f>
        <v>#REF!</v>
      </c>
      <c r="D1188" s="343" t="e">
        <f>IF(Tabla1[[#This Row],[Código_Actividad]]="","",'Formulario PPGR1'!#REF!)</f>
        <v>#REF!</v>
      </c>
      <c r="E1188" s="343" t="e">
        <f>IF(Tabla1[[#This Row],[Código_Actividad]]="","",'Formulario PPGR1'!#REF!)</f>
        <v>#REF!</v>
      </c>
      <c r="F1188" s="343" t="e">
        <f>IF(Tabla1[[#This Row],[Código_Actividad]]="","",'Formulario PPGR1'!#REF!)</f>
        <v>#REF!</v>
      </c>
      <c r="G1188" s="344" t="s">
        <v>1606</v>
      </c>
      <c r="H1188" s="357" t="str">
        <f>IFERROR(VLOOKUP(Tabla1[[#This Row],[Código_Actividad]],'Formulario PPGR2'!$C$9:$D$1048576,2,FALSE),"")</f>
        <v>Realizar un plan de mejora para la habilitacion de 3 centros evaluados  1 en SANTIAGO, 1 en MOCA Y OTRO EN PUERTO PLATA mediante el formulario de guia de inspeccion de clinicas odontologicas.</v>
      </c>
      <c r="I1188" s="346">
        <f>IFERROR(VLOOKUP(Tabla1[[#This Row],[Código_Actividad]],Tabla2[[Código]:[Total de Acciones ]],15,FALSE),"")</f>
        <v>1</v>
      </c>
      <c r="J1188" s="347" t="s">
        <v>1894</v>
      </c>
      <c r="K1188" s="348" t="s">
        <v>1902</v>
      </c>
      <c r="L1188" s="349"/>
      <c r="M1188" s="348" t="s">
        <v>1893</v>
      </c>
      <c r="N1188" s="355">
        <v>0.25</v>
      </c>
      <c r="O1188" s="350">
        <v>250</v>
      </c>
      <c r="P1188" s="350">
        <f t="shared" si="35"/>
        <v>62.5</v>
      </c>
      <c r="Q1188" s="351" t="s">
        <v>2114</v>
      </c>
      <c r="R1188" s="347" t="s">
        <v>923</v>
      </c>
      <c r="S1188" s="56"/>
      <c r="T1188" s="56"/>
    </row>
    <row r="1189" spans="2:20" x14ac:dyDescent="0.25">
      <c r="B1189" s="343" t="str">
        <f>IF(Tabla1[[#This Row],[Código_Actividad]]="","",CONCATENATE(Tabla1[[#This Row],[POA]],".",Tabla1[[#This Row],[SRS]],".",Tabla1[[#This Row],[AREA]],".",Tabla1[[#This Row],[TIPO]]))</f>
        <v/>
      </c>
      <c r="C1189" s="343" t="str">
        <f>IF(Tabla1[[#This Row],[Código_Actividad]]="","",'Formulario PPGR1'!#REF!)</f>
        <v/>
      </c>
      <c r="D1189" s="343" t="str">
        <f>IF(Tabla1[[#This Row],[Código_Actividad]]="","",'Formulario PPGR1'!#REF!)</f>
        <v/>
      </c>
      <c r="E1189" s="343" t="str">
        <f>IF(Tabla1[[#This Row],[Código_Actividad]]="","",'Formulario PPGR1'!#REF!)</f>
        <v/>
      </c>
      <c r="F1189" s="343" t="str">
        <f>IF(Tabla1[[#This Row],[Código_Actividad]]="","",'Formulario PPGR1'!#REF!)</f>
        <v/>
      </c>
      <c r="G1189" s="344"/>
      <c r="H1189" s="345" t="str">
        <f>IFERROR(VLOOKUP(Tabla1[[#This Row],[Código_Actividad]],'Formulario PPGR2'!$C$9:$D$1048576,2,FALSE),"")</f>
        <v/>
      </c>
      <c r="I1189" s="346" t="str">
        <f>IFERROR(VLOOKUP(Tabla1[[#This Row],[Código_Actividad]],Tabla2[[Código]:[Total de Acciones ]],15,FALSE),"")</f>
        <v/>
      </c>
      <c r="J1189" s="347" t="s">
        <v>1910</v>
      </c>
      <c r="K1189" s="348" t="s">
        <v>1902</v>
      </c>
      <c r="L1189" s="349"/>
      <c r="M1189" s="348" t="s">
        <v>1906</v>
      </c>
      <c r="N1189" s="355">
        <v>0.25</v>
      </c>
      <c r="O1189" s="350">
        <v>648</v>
      </c>
      <c r="P1189" s="350">
        <f t="shared" ref="P1189:P1197" si="36">+N1189*O1189</f>
        <v>162</v>
      </c>
      <c r="Q1189" s="351" t="s">
        <v>2114</v>
      </c>
      <c r="R1189" s="347" t="s">
        <v>925</v>
      </c>
      <c r="S1189" s="56"/>
      <c r="T1189" s="56"/>
    </row>
    <row r="1190" spans="2:20" x14ac:dyDescent="0.25">
      <c r="B1190" s="343" t="str">
        <f>IF(Tabla1[[#This Row],[Código_Actividad]]="","",CONCATENATE(Tabla1[[#This Row],[POA]],".",Tabla1[[#This Row],[SRS]],".",Tabla1[[#This Row],[AREA]],".",Tabla1[[#This Row],[TIPO]]))</f>
        <v/>
      </c>
      <c r="C1190" s="343" t="str">
        <f>IF(Tabla1[[#This Row],[Código_Actividad]]="","",'Formulario PPGR1'!#REF!)</f>
        <v/>
      </c>
      <c r="D1190" s="343" t="str">
        <f>IF(Tabla1[[#This Row],[Código_Actividad]]="","",'Formulario PPGR1'!#REF!)</f>
        <v/>
      </c>
      <c r="E1190" s="343" t="str">
        <f>IF(Tabla1[[#This Row],[Código_Actividad]]="","",'Formulario PPGR1'!#REF!)</f>
        <v/>
      </c>
      <c r="F1190" s="343" t="str">
        <f>IF(Tabla1[[#This Row],[Código_Actividad]]="","",'Formulario PPGR1'!#REF!)</f>
        <v/>
      </c>
      <c r="G1190" s="344"/>
      <c r="H1190" s="345" t="str">
        <f>IFERROR(VLOOKUP(Tabla1[[#This Row],[Código_Actividad]],'Formulario PPGR2'!$C$9:$D$1048576,2,FALSE),"")</f>
        <v/>
      </c>
      <c r="I1190" s="346" t="str">
        <f>IFERROR(VLOOKUP(Tabla1[[#This Row],[Código_Actividad]],Tabla2[[Código]:[Total de Acciones ]],15,FALSE),"")</f>
        <v/>
      </c>
      <c r="J1190" s="347"/>
      <c r="K1190" s="348" t="str">
        <f>IFERROR(VLOOKUP($J1190,LSIns!$B$5:$C$45,2,FALSE),"")</f>
        <v/>
      </c>
      <c r="L1190" s="349"/>
      <c r="M1190" s="348" t="str">
        <f>IFERROR(VLOOKUP($L1190,#REF!,2,FALSE),"")</f>
        <v/>
      </c>
      <c r="N1190" s="353"/>
      <c r="O1190" s="350"/>
      <c r="P1190" s="350">
        <f t="shared" si="36"/>
        <v>0</v>
      </c>
      <c r="Q1190" s="351"/>
      <c r="R1190" s="347"/>
      <c r="S1190" s="56"/>
      <c r="T1190" s="56"/>
    </row>
    <row r="1191" spans="2:20" x14ac:dyDescent="0.25">
      <c r="B1191" s="343" t="str">
        <f>IF(Tabla1[[#This Row],[Código_Actividad]]="","",CONCATENATE(Tabla1[[#This Row],[POA]],".",Tabla1[[#This Row],[SRS]],".",Tabla1[[#This Row],[AREA]],".",Tabla1[[#This Row],[TIPO]]))</f>
        <v/>
      </c>
      <c r="C1191" s="343" t="str">
        <f>IF(Tabla1[[#This Row],[Código_Actividad]]="","",'Formulario PPGR1'!#REF!)</f>
        <v/>
      </c>
      <c r="D1191" s="343" t="str">
        <f>IF(Tabla1[[#This Row],[Código_Actividad]]="","",'Formulario PPGR1'!#REF!)</f>
        <v/>
      </c>
      <c r="E1191" s="343" t="str">
        <f>IF(Tabla1[[#This Row],[Código_Actividad]]="","",'Formulario PPGR1'!#REF!)</f>
        <v/>
      </c>
      <c r="F1191" s="343" t="str">
        <f>IF(Tabla1[[#This Row],[Código_Actividad]]="","",'Formulario PPGR1'!#REF!)</f>
        <v/>
      </c>
      <c r="G1191" s="344"/>
      <c r="H1191" s="345" t="str">
        <f>IFERROR(VLOOKUP(Tabla1[[#This Row],[Código_Actividad]],'Formulario PPGR2'!$C$9:$D$1048576,2,FALSE),"")</f>
        <v/>
      </c>
      <c r="I1191" s="346" t="str">
        <f>IFERROR(VLOOKUP(Tabla1[[#This Row],[Código_Actividad]],Tabla2[[Código]:[Total de Acciones ]],15,FALSE),"")</f>
        <v/>
      </c>
      <c r="J1191" s="347"/>
      <c r="K1191" s="348" t="str">
        <f>IFERROR(VLOOKUP($J1191,LSIns!$B$5:$C$45,2,FALSE),"")</f>
        <v/>
      </c>
      <c r="L1191" s="349"/>
      <c r="M1191" s="348" t="str">
        <f>IFERROR(VLOOKUP($L1191,#REF!,2,FALSE),"")</f>
        <v/>
      </c>
      <c r="N1191" s="353"/>
      <c r="O1191" s="350"/>
      <c r="P1191" s="350">
        <f t="shared" si="36"/>
        <v>0</v>
      </c>
      <c r="Q1191" s="351"/>
      <c r="R1191" s="347"/>
      <c r="S1191" s="56"/>
      <c r="T1191" s="56"/>
    </row>
    <row r="1192" spans="2:20" x14ac:dyDescent="0.25">
      <c r="B1192" s="343" t="e">
        <f>IF(Tabla1[[#This Row],[Código_Actividad]]="","",CONCATENATE(Tabla1[[#This Row],[POA]],".",Tabla1[[#This Row],[SRS]],".",Tabla1[[#This Row],[AREA]],".",Tabla1[[#This Row],[TIPO]]))</f>
        <v>#REF!</v>
      </c>
      <c r="C1192" s="343" t="e">
        <f>IF(Tabla1[[#This Row],[Código_Actividad]]="","",'Formulario PPGR1'!#REF!)</f>
        <v>#REF!</v>
      </c>
      <c r="D1192" s="343" t="e">
        <f>IF(Tabla1[[#This Row],[Código_Actividad]]="","",'Formulario PPGR1'!#REF!)</f>
        <v>#REF!</v>
      </c>
      <c r="E1192" s="343" t="e">
        <f>IF(Tabla1[[#This Row],[Código_Actividad]]="","",'Formulario PPGR1'!#REF!)</f>
        <v>#REF!</v>
      </c>
      <c r="F1192" s="343" t="e">
        <f>IF(Tabla1[[#This Row],[Código_Actividad]]="","",'Formulario PPGR1'!#REF!)</f>
        <v>#REF!</v>
      </c>
      <c r="G1192" s="344" t="s">
        <v>1607</v>
      </c>
      <c r="H1192" s="345" t="str">
        <f>IFERROR(VLOOKUP(Tabla1[[#This Row],[Código_Actividad]],'Formulario PPGR2'!$C$9:$D$1048576,2,FALSE),"")</f>
        <v>Aplicar el plan de mejoras de manera gradual y trimestral por CPN, de acuerdo a la seleccion del plan para la habilitacion.</v>
      </c>
      <c r="I1192" s="346">
        <f>IFERROR(VLOOKUP(Tabla1[[#This Row],[Código_Actividad]],Tabla2[[Código]:[Total de Acciones ]],15,FALSE),"")</f>
        <v>3</v>
      </c>
      <c r="J1192" s="347" t="s">
        <v>1894</v>
      </c>
      <c r="K1192" s="348" t="s">
        <v>1902</v>
      </c>
      <c r="L1192" s="349"/>
      <c r="M1192" s="348" t="s">
        <v>1893</v>
      </c>
      <c r="N1192" s="355">
        <v>0.12</v>
      </c>
      <c r="O1192" s="350">
        <v>250</v>
      </c>
      <c r="P1192" s="350">
        <f t="shared" si="36"/>
        <v>30</v>
      </c>
      <c r="Q1192" s="351" t="s">
        <v>2114</v>
      </c>
      <c r="R1192" s="347" t="s">
        <v>923</v>
      </c>
      <c r="S1192" s="56"/>
      <c r="T1192" s="56"/>
    </row>
    <row r="1193" spans="2:20" x14ac:dyDescent="0.25">
      <c r="B1193" s="343" t="str">
        <f>IF(Tabla1[[#This Row],[Código_Actividad]]="","",CONCATENATE(Tabla1[[#This Row],[POA]],".",Tabla1[[#This Row],[SRS]],".",Tabla1[[#This Row],[AREA]],".",Tabla1[[#This Row],[TIPO]]))</f>
        <v/>
      </c>
      <c r="C1193" s="343" t="str">
        <f>IF(Tabla1[[#This Row],[Código_Actividad]]="","",'Formulario PPGR1'!#REF!)</f>
        <v/>
      </c>
      <c r="D1193" s="343" t="str">
        <f>IF(Tabla1[[#This Row],[Código_Actividad]]="","",'Formulario PPGR1'!#REF!)</f>
        <v/>
      </c>
      <c r="E1193" s="343" t="str">
        <f>IF(Tabla1[[#This Row],[Código_Actividad]]="","",'Formulario PPGR1'!#REF!)</f>
        <v/>
      </c>
      <c r="F1193" s="343" t="str">
        <f>IF(Tabla1[[#This Row],[Código_Actividad]]="","",'Formulario PPGR1'!#REF!)</f>
        <v/>
      </c>
      <c r="G1193" s="344"/>
      <c r="H1193" s="345" t="str">
        <f>IFERROR(VLOOKUP(Tabla1[[#This Row],[Código_Actividad]],'Formulario PPGR2'!$C$9:$D$1048576,2,FALSE),"")</f>
        <v/>
      </c>
      <c r="I1193" s="346" t="str">
        <f>IFERROR(VLOOKUP(Tabla1[[#This Row],[Código_Actividad]],Tabla2[[Código]:[Total de Acciones ]],15,FALSE),"")</f>
        <v/>
      </c>
      <c r="J1193" s="347" t="s">
        <v>1910</v>
      </c>
      <c r="K1193" s="348" t="s">
        <v>1902</v>
      </c>
      <c r="L1193" s="349"/>
      <c r="M1193" s="348" t="s">
        <v>1906</v>
      </c>
      <c r="N1193" s="355">
        <v>0.12</v>
      </c>
      <c r="O1193" s="350">
        <v>648</v>
      </c>
      <c r="P1193" s="350">
        <f t="shared" si="36"/>
        <v>77.759999999999991</v>
      </c>
      <c r="Q1193" s="351" t="s">
        <v>2114</v>
      </c>
      <c r="R1193" s="347" t="s">
        <v>925</v>
      </c>
      <c r="S1193" s="56"/>
      <c r="T1193" s="56"/>
    </row>
    <row r="1194" spans="2:20" x14ac:dyDescent="0.25">
      <c r="B1194" s="343" t="str">
        <f>IF(Tabla1[[#This Row],[Código_Actividad]]="","",CONCATENATE(Tabla1[[#This Row],[POA]],".",Tabla1[[#This Row],[SRS]],".",Tabla1[[#This Row],[AREA]],".",Tabla1[[#This Row],[TIPO]]))</f>
        <v/>
      </c>
      <c r="C1194" s="343" t="str">
        <f>IF(Tabla1[[#This Row],[Código_Actividad]]="","",'Formulario PPGR1'!#REF!)</f>
        <v/>
      </c>
      <c r="D1194" s="343" t="str">
        <f>IF(Tabla1[[#This Row],[Código_Actividad]]="","",'Formulario PPGR1'!#REF!)</f>
        <v/>
      </c>
      <c r="E1194" s="343" t="str">
        <f>IF(Tabla1[[#This Row],[Código_Actividad]]="","",'Formulario PPGR1'!#REF!)</f>
        <v/>
      </c>
      <c r="F1194" s="343" t="str">
        <f>IF(Tabla1[[#This Row],[Código_Actividad]]="","",'Formulario PPGR1'!#REF!)</f>
        <v/>
      </c>
      <c r="G1194" s="344"/>
      <c r="H1194" s="345" t="str">
        <f>IFERROR(VLOOKUP(Tabla1[[#This Row],[Código_Actividad]],'Formulario PPGR2'!$C$9:$D$1048576,2,FALSE),"")</f>
        <v/>
      </c>
      <c r="I1194" s="346" t="str">
        <f>IFERROR(VLOOKUP(Tabla1[[#This Row],[Código_Actividad]],Tabla2[[Código]:[Total de Acciones ]],15,FALSE),"")</f>
        <v/>
      </c>
      <c r="J1194" s="347"/>
      <c r="K1194" s="348" t="str">
        <f>IFERROR(VLOOKUP($J1194,LSIns!$B$5:$C$45,2,FALSE),"")</f>
        <v/>
      </c>
      <c r="L1194" s="349"/>
      <c r="M1194" s="348" t="str">
        <f>IFERROR(VLOOKUP($L1194,#REF!,2,FALSE),"")</f>
        <v/>
      </c>
      <c r="N1194" s="353"/>
      <c r="O1194" s="350"/>
      <c r="P1194" s="350">
        <f t="shared" si="36"/>
        <v>0</v>
      </c>
      <c r="Q1194" s="351"/>
      <c r="R1194" s="347"/>
      <c r="S1194" s="56"/>
      <c r="T1194" s="56"/>
    </row>
    <row r="1195" spans="2:20" x14ac:dyDescent="0.25">
      <c r="B1195" s="343" t="str">
        <f>IF(Tabla1[[#This Row],[Código_Actividad]]="","",CONCATENATE(Tabla1[[#This Row],[POA]],".",Tabla1[[#This Row],[SRS]],".",Tabla1[[#This Row],[AREA]],".",Tabla1[[#This Row],[TIPO]]))</f>
        <v/>
      </c>
      <c r="C1195" s="343" t="str">
        <f>IF(Tabla1[[#This Row],[Código_Actividad]]="","",'Formulario PPGR1'!#REF!)</f>
        <v/>
      </c>
      <c r="D1195" s="343" t="str">
        <f>IF(Tabla1[[#This Row],[Código_Actividad]]="","",'Formulario PPGR1'!#REF!)</f>
        <v/>
      </c>
      <c r="E1195" s="343" t="str">
        <f>IF(Tabla1[[#This Row],[Código_Actividad]]="","",'Formulario PPGR1'!#REF!)</f>
        <v/>
      </c>
      <c r="F1195" s="343" t="str">
        <f>IF(Tabla1[[#This Row],[Código_Actividad]]="","",'Formulario PPGR1'!#REF!)</f>
        <v/>
      </c>
      <c r="G1195" s="344"/>
      <c r="H1195" s="345" t="str">
        <f>IFERROR(VLOOKUP(Tabla1[[#This Row],[Código_Actividad]],'Formulario PPGR2'!$C$9:$D$1048576,2,FALSE),"")</f>
        <v/>
      </c>
      <c r="I1195" s="346" t="str">
        <f>IFERROR(VLOOKUP(Tabla1[[#This Row],[Código_Actividad]],Tabla2[[Código]:[Total de Acciones ]],15,FALSE),"")</f>
        <v/>
      </c>
      <c r="J1195" s="347"/>
      <c r="K1195" s="348" t="str">
        <f>IFERROR(VLOOKUP($J1195,LSIns!$B$5:$C$45,2,FALSE),"")</f>
        <v/>
      </c>
      <c r="L1195" s="349"/>
      <c r="M1195" s="348" t="str">
        <f>IFERROR(VLOOKUP($L1195,#REF!,2,FALSE),"")</f>
        <v/>
      </c>
      <c r="N1195" s="353"/>
      <c r="O1195" s="350"/>
      <c r="P1195" s="350">
        <f t="shared" si="36"/>
        <v>0</v>
      </c>
      <c r="Q1195" s="351"/>
      <c r="R1195" s="347"/>
      <c r="S1195" s="56"/>
      <c r="T1195" s="56"/>
    </row>
    <row r="1196" spans="2:20" ht="25.5" x14ac:dyDescent="0.25">
      <c r="B1196" s="343" t="e">
        <f>IF(Tabla1[[#This Row],[Código_Actividad]]="","",CONCATENATE(Tabla1[[#This Row],[POA]],".",Tabla1[[#This Row],[SRS]],".",Tabla1[[#This Row],[AREA]],".",Tabla1[[#This Row],[TIPO]]))</f>
        <v>#REF!</v>
      </c>
      <c r="C1196" s="343" t="e">
        <f>IF(Tabla1[[#This Row],[Código_Actividad]]="","",'Formulario PPGR1'!#REF!)</f>
        <v>#REF!</v>
      </c>
      <c r="D1196" s="343" t="e">
        <f>IF(Tabla1[[#This Row],[Código_Actividad]]="","",'Formulario PPGR1'!#REF!)</f>
        <v>#REF!</v>
      </c>
      <c r="E1196" s="343" t="e">
        <f>IF(Tabla1[[#This Row],[Código_Actividad]]="","",'Formulario PPGR1'!#REF!)</f>
        <v>#REF!</v>
      </c>
      <c r="F1196" s="343" t="e">
        <f>IF(Tabla1[[#This Row],[Código_Actividad]]="","",'Formulario PPGR1'!#REF!)</f>
        <v>#REF!</v>
      </c>
      <c r="G1196" s="344" t="s">
        <v>1608</v>
      </c>
      <c r="H1196" s="357" t="str">
        <f>IFERROR(VLOOKUP(Tabla1[[#This Row],[Código_Actividad]],'Formulario PPGR2'!$C$9:$D$1048576,2,FALSE),"")</f>
        <v>Monitorear la inspeccion y reparacion de los equipos y pieza de mano odontologica, en los centros de primer nivel, centros diagnosticos, escuelas y fundaciones d.e la region II que tengan necesidades.</v>
      </c>
      <c r="I1196" s="346">
        <f>IFERROR(VLOOKUP(Tabla1[[#This Row],[Código_Actividad]],Tabla2[[Código]:[Total de Acciones ]],15,FALSE),"")</f>
        <v>11</v>
      </c>
      <c r="J1196" s="347" t="s">
        <v>1894</v>
      </c>
      <c r="K1196" s="348" t="s">
        <v>1902</v>
      </c>
      <c r="L1196" s="349"/>
      <c r="M1196" s="348" t="s">
        <v>1893</v>
      </c>
      <c r="N1196" s="344">
        <v>1</v>
      </c>
      <c r="O1196" s="350">
        <v>250</v>
      </c>
      <c r="P1196" s="350">
        <f t="shared" si="36"/>
        <v>250</v>
      </c>
      <c r="Q1196" s="351" t="s">
        <v>2114</v>
      </c>
      <c r="R1196" s="347" t="s">
        <v>923</v>
      </c>
      <c r="S1196" s="56"/>
      <c r="T1196" s="56"/>
    </row>
    <row r="1197" spans="2:20" x14ac:dyDescent="0.25">
      <c r="B1197" s="343" t="str">
        <f>IF(Tabla1[[#This Row],[Código_Actividad]]="","",CONCATENATE(Tabla1[[#This Row],[POA]],".",Tabla1[[#This Row],[SRS]],".",Tabla1[[#This Row],[AREA]],".",Tabla1[[#This Row],[TIPO]]))</f>
        <v/>
      </c>
      <c r="C1197" s="343" t="str">
        <f>IF(Tabla1[[#This Row],[Código_Actividad]]="","",'Formulario PPGR1'!#REF!)</f>
        <v/>
      </c>
      <c r="D1197" s="343" t="str">
        <f>IF(Tabla1[[#This Row],[Código_Actividad]]="","",'Formulario PPGR1'!#REF!)</f>
        <v/>
      </c>
      <c r="E1197" s="343" t="str">
        <f>IF(Tabla1[[#This Row],[Código_Actividad]]="","",'Formulario PPGR1'!#REF!)</f>
        <v/>
      </c>
      <c r="F1197" s="343" t="str">
        <f>IF(Tabla1[[#This Row],[Código_Actividad]]="","",'Formulario PPGR1'!#REF!)</f>
        <v/>
      </c>
      <c r="G1197" s="344"/>
      <c r="H1197" s="345" t="str">
        <f>IFERROR(VLOOKUP(Tabla1[[#This Row],[Código_Actividad]],'Formulario PPGR2'!$C$9:$D$1048576,2,FALSE),"")</f>
        <v/>
      </c>
      <c r="I1197" s="346" t="str">
        <f>IFERROR(VLOOKUP(Tabla1[[#This Row],[Código_Actividad]],Tabla2[[Código]:[Total de Acciones ]],15,FALSE),"")</f>
        <v/>
      </c>
      <c r="J1197" s="347" t="s">
        <v>1910</v>
      </c>
      <c r="K1197" s="348" t="s">
        <v>1902</v>
      </c>
      <c r="L1197" s="349"/>
      <c r="M1197" s="348" t="s">
        <v>1906</v>
      </c>
      <c r="N1197" s="344">
        <v>1</v>
      </c>
      <c r="O1197" s="350">
        <v>648</v>
      </c>
      <c r="P1197" s="350">
        <f t="shared" si="36"/>
        <v>648</v>
      </c>
      <c r="Q1197" s="351" t="s">
        <v>2114</v>
      </c>
      <c r="R1197" s="347" t="s">
        <v>925</v>
      </c>
      <c r="S1197" s="56"/>
      <c r="T1197" s="56"/>
    </row>
    <row r="1198" spans="2:20" x14ac:dyDescent="0.25">
      <c r="B1198" s="343" t="str">
        <f>IF(Tabla1[[#This Row],[Código_Actividad]]="","",CONCATENATE(Tabla1[[#This Row],[POA]],".",Tabla1[[#This Row],[SRS]],".",Tabla1[[#This Row],[AREA]],".",Tabla1[[#This Row],[TIPO]]))</f>
        <v/>
      </c>
      <c r="C1198" s="343" t="str">
        <f>IF(Tabla1[[#This Row],[Código_Actividad]]="","",'Formulario PPGR1'!#REF!)</f>
        <v/>
      </c>
      <c r="D1198" s="343" t="str">
        <f>IF(Tabla1[[#This Row],[Código_Actividad]]="","",'Formulario PPGR1'!#REF!)</f>
        <v/>
      </c>
      <c r="E1198" s="343" t="str">
        <f>IF(Tabla1[[#This Row],[Código_Actividad]]="","",'Formulario PPGR1'!#REF!)</f>
        <v/>
      </c>
      <c r="F1198" s="343" t="str">
        <f>IF(Tabla1[[#This Row],[Código_Actividad]]="","",'Formulario PPGR1'!#REF!)</f>
        <v/>
      </c>
      <c r="G1198" s="344"/>
      <c r="H1198" s="345" t="str">
        <f>IFERROR(VLOOKUP(Tabla1[[#This Row],[Código_Actividad]],'Formulario PPGR2'!$C$9:$D$1048576,2,FALSE),"")</f>
        <v/>
      </c>
      <c r="I1198" s="346" t="str">
        <f>IFERROR(VLOOKUP(Tabla1[[#This Row],[Código_Actividad]],Tabla2[[Código]:[Total de Acciones ]],15,FALSE),"")</f>
        <v/>
      </c>
      <c r="J1198" s="347"/>
      <c r="K1198" s="348" t="str">
        <f>IFERROR(VLOOKUP($J1198,LSIns!$B$5:$C$45,2,FALSE),"")</f>
        <v/>
      </c>
      <c r="L1198" s="349"/>
      <c r="M1198" s="348" t="str">
        <f>IFERROR(VLOOKUP($L1198,#REF!,2,FALSE),"")</f>
        <v/>
      </c>
      <c r="N1198" s="353"/>
      <c r="O1198" s="350"/>
      <c r="P1198" s="350">
        <f t="shared" ref="P1198:P1204" si="37">+N1198*O1198</f>
        <v>0</v>
      </c>
      <c r="Q1198" s="351"/>
      <c r="R1198" s="347"/>
      <c r="S1198" s="56"/>
      <c r="T1198" s="56"/>
    </row>
    <row r="1199" spans="2:20" x14ac:dyDescent="0.25">
      <c r="B1199" s="343" t="str">
        <f>IF(Tabla1[[#This Row],[Código_Actividad]]="","",CONCATENATE(Tabla1[[#This Row],[POA]],".",Tabla1[[#This Row],[SRS]],".",Tabla1[[#This Row],[AREA]],".",Tabla1[[#This Row],[TIPO]]))</f>
        <v/>
      </c>
      <c r="C1199" s="343" t="str">
        <f>IF(Tabla1[[#This Row],[Código_Actividad]]="","",'Formulario PPGR1'!#REF!)</f>
        <v/>
      </c>
      <c r="D1199" s="343" t="str">
        <f>IF(Tabla1[[#This Row],[Código_Actividad]]="","",'Formulario PPGR1'!#REF!)</f>
        <v/>
      </c>
      <c r="E1199" s="343" t="str">
        <f>IF(Tabla1[[#This Row],[Código_Actividad]]="","",'Formulario PPGR1'!#REF!)</f>
        <v/>
      </c>
      <c r="F1199" s="343" t="str">
        <f>IF(Tabla1[[#This Row],[Código_Actividad]]="","",'Formulario PPGR1'!#REF!)</f>
        <v/>
      </c>
      <c r="G1199" s="344"/>
      <c r="H1199" s="345" t="str">
        <f>IFERROR(VLOOKUP(Tabla1[[#This Row],[Código_Actividad]],'Formulario PPGR2'!$C$9:$D$1048576,2,FALSE),"")</f>
        <v/>
      </c>
      <c r="I1199" s="346" t="str">
        <f>IFERROR(VLOOKUP(Tabla1[[#This Row],[Código_Actividad]],Tabla2[[Código]:[Total de Acciones ]],15,FALSE),"")</f>
        <v/>
      </c>
      <c r="J1199" s="347"/>
      <c r="K1199" s="348" t="str">
        <f>IFERROR(VLOOKUP($J1199,LSIns!$B$5:$C$45,2,FALSE),"")</f>
        <v/>
      </c>
      <c r="L1199" s="349"/>
      <c r="M1199" s="348" t="str">
        <f>IFERROR(VLOOKUP($L1199,#REF!,2,FALSE),"")</f>
        <v/>
      </c>
      <c r="N1199" s="353"/>
      <c r="O1199" s="350"/>
      <c r="P1199" s="350">
        <f t="shared" si="37"/>
        <v>0</v>
      </c>
      <c r="Q1199" s="351"/>
      <c r="R1199" s="347"/>
      <c r="S1199" s="56"/>
      <c r="T1199" s="56"/>
    </row>
    <row r="1200" spans="2:20" x14ac:dyDescent="0.25">
      <c r="B1200" s="343" t="e">
        <f>IF(Tabla1[[#This Row],[Código_Actividad]]="","",CONCATENATE(Tabla1[[#This Row],[POA]],".",Tabla1[[#This Row],[SRS]],".",Tabla1[[#This Row],[AREA]],".",Tabla1[[#This Row],[TIPO]]))</f>
        <v>#REF!</v>
      </c>
      <c r="C1200" s="343" t="e">
        <f>IF(Tabla1[[#This Row],[Código_Actividad]]="","",'Formulario PPGR1'!#REF!)</f>
        <v>#REF!</v>
      </c>
      <c r="D1200" s="343" t="e">
        <f>IF(Tabla1[[#This Row],[Código_Actividad]]="","",'Formulario PPGR1'!#REF!)</f>
        <v>#REF!</v>
      </c>
      <c r="E1200" s="343" t="e">
        <f>IF(Tabla1[[#This Row],[Código_Actividad]]="","",'Formulario PPGR1'!#REF!)</f>
        <v>#REF!</v>
      </c>
      <c r="F1200" s="343" t="e">
        <f>IF(Tabla1[[#This Row],[Código_Actividad]]="","",'Formulario PPGR1'!#REF!)</f>
        <v>#REF!</v>
      </c>
      <c r="G1200" s="344" t="s">
        <v>1609</v>
      </c>
      <c r="H1200" s="345" t="str">
        <f>IFERROR(VLOOKUP(Tabla1[[#This Row],[Código_Actividad]],'Formulario PPGR2'!$C$9:$D$1048576,2,FALSE),"")</f>
        <v>Capacitaciones RR.HH De CPN en PROTESIS DENTAL</v>
      </c>
      <c r="I1200" s="346">
        <f>IFERROR(VLOOKUP(Tabla1[[#This Row],[Código_Actividad]],Tabla2[[Código]:[Total de Acciones ]],15,FALSE),"")</f>
        <v>1</v>
      </c>
      <c r="J1200" s="347" t="s">
        <v>1894</v>
      </c>
      <c r="K1200" s="348" t="s">
        <v>1902</v>
      </c>
      <c r="L1200" s="349"/>
      <c r="M1200" s="348" t="s">
        <v>1893</v>
      </c>
      <c r="N1200" s="355">
        <v>0.08</v>
      </c>
      <c r="O1200" s="350">
        <v>250</v>
      </c>
      <c r="P1200" s="350">
        <f t="shared" si="37"/>
        <v>20</v>
      </c>
      <c r="Q1200" s="351" t="s">
        <v>2114</v>
      </c>
      <c r="R1200" s="347" t="s">
        <v>923</v>
      </c>
      <c r="S1200" s="56"/>
      <c r="T1200" s="56"/>
    </row>
    <row r="1201" spans="2:20" x14ac:dyDescent="0.25">
      <c r="B1201" s="343" t="str">
        <f>IF(Tabla1[[#This Row],[Código_Actividad]]="","",CONCATENATE(Tabla1[[#This Row],[POA]],".",Tabla1[[#This Row],[SRS]],".",Tabla1[[#This Row],[AREA]],".",Tabla1[[#This Row],[TIPO]]))</f>
        <v/>
      </c>
      <c r="C1201" s="343" t="str">
        <f>IF(Tabla1[[#This Row],[Código_Actividad]]="","",'Formulario PPGR1'!#REF!)</f>
        <v/>
      </c>
      <c r="D1201" s="343" t="str">
        <f>IF(Tabla1[[#This Row],[Código_Actividad]]="","",'Formulario PPGR1'!#REF!)</f>
        <v/>
      </c>
      <c r="E1201" s="343" t="str">
        <f>IF(Tabla1[[#This Row],[Código_Actividad]]="","",'Formulario PPGR1'!#REF!)</f>
        <v/>
      </c>
      <c r="F1201" s="343" t="str">
        <f>IF(Tabla1[[#This Row],[Código_Actividad]]="","",'Formulario PPGR1'!#REF!)</f>
        <v/>
      </c>
      <c r="G1201" s="344"/>
      <c r="H1201" s="345" t="str">
        <f>IFERROR(VLOOKUP(Tabla1[[#This Row],[Código_Actividad]],'Formulario PPGR2'!$C$9:$D$1048576,2,FALSE),"")</f>
        <v/>
      </c>
      <c r="I1201" s="346" t="str">
        <f>IFERROR(VLOOKUP(Tabla1[[#This Row],[Código_Actividad]],Tabla2[[Código]:[Total de Acciones ]],15,FALSE),"")</f>
        <v/>
      </c>
      <c r="J1201" s="347" t="s">
        <v>1910</v>
      </c>
      <c r="K1201" s="348" t="s">
        <v>1902</v>
      </c>
      <c r="L1201" s="349"/>
      <c r="M1201" s="348" t="s">
        <v>1906</v>
      </c>
      <c r="N1201" s="355">
        <v>0.08</v>
      </c>
      <c r="O1201" s="350">
        <v>648</v>
      </c>
      <c r="P1201" s="350">
        <f t="shared" si="37"/>
        <v>51.84</v>
      </c>
      <c r="Q1201" s="351" t="s">
        <v>2114</v>
      </c>
      <c r="R1201" s="347" t="s">
        <v>925</v>
      </c>
      <c r="S1201" s="56"/>
      <c r="T1201" s="56"/>
    </row>
    <row r="1202" spans="2:20" x14ac:dyDescent="0.25">
      <c r="B1202" s="343" t="str">
        <f>IF(Tabla1[[#This Row],[Código_Actividad]]="","",CONCATENATE(Tabla1[[#This Row],[POA]],".",Tabla1[[#This Row],[SRS]],".",Tabla1[[#This Row],[AREA]],".",Tabla1[[#This Row],[TIPO]]))</f>
        <v/>
      </c>
      <c r="C1202" s="343" t="str">
        <f>IF(Tabla1[[#This Row],[Código_Actividad]]="","",'Formulario PPGR1'!#REF!)</f>
        <v/>
      </c>
      <c r="D1202" s="343" t="str">
        <f>IF(Tabla1[[#This Row],[Código_Actividad]]="","",'Formulario PPGR1'!#REF!)</f>
        <v/>
      </c>
      <c r="E1202" s="343" t="str">
        <f>IF(Tabla1[[#This Row],[Código_Actividad]]="","",'Formulario PPGR1'!#REF!)</f>
        <v/>
      </c>
      <c r="F1202" s="343" t="str">
        <f>IF(Tabla1[[#This Row],[Código_Actividad]]="","",'Formulario PPGR1'!#REF!)</f>
        <v/>
      </c>
      <c r="G1202" s="344"/>
      <c r="H1202" s="345" t="str">
        <f>IFERROR(VLOOKUP(Tabla1[[#This Row],[Código_Actividad]],'Formulario PPGR2'!$C$9:$D$1048576,2,FALSE),"")</f>
        <v/>
      </c>
      <c r="I1202" s="346" t="str">
        <f>IFERROR(VLOOKUP(Tabla1[[#This Row],[Código_Actividad]],Tabla2[[Código]:[Total de Acciones ]],15,FALSE),"")</f>
        <v/>
      </c>
      <c r="J1202" s="347" t="s">
        <v>1916</v>
      </c>
      <c r="K1202" s="348" t="s">
        <v>1902</v>
      </c>
      <c r="L1202" s="349"/>
      <c r="M1202" s="348" t="s">
        <v>1917</v>
      </c>
      <c r="N1202" s="353">
        <v>0.2</v>
      </c>
      <c r="O1202" s="350">
        <v>84</v>
      </c>
      <c r="P1202" s="350">
        <f t="shared" si="37"/>
        <v>16.8</v>
      </c>
      <c r="Q1202" s="351" t="s">
        <v>2117</v>
      </c>
      <c r="R1202" s="347" t="s">
        <v>925</v>
      </c>
      <c r="S1202" s="56"/>
      <c r="T1202" s="56"/>
    </row>
    <row r="1203" spans="2:20" x14ac:dyDescent="0.25">
      <c r="B1203" s="343" t="str">
        <f>IF(Tabla1[[#This Row],[Código_Actividad]]="","",CONCATENATE(Tabla1[[#This Row],[POA]],".",Tabla1[[#This Row],[SRS]],".",Tabla1[[#This Row],[AREA]],".",Tabla1[[#This Row],[TIPO]]))</f>
        <v/>
      </c>
      <c r="C1203" s="343" t="str">
        <f>IF(Tabla1[[#This Row],[Código_Actividad]]="","",'Formulario PPGR1'!#REF!)</f>
        <v/>
      </c>
      <c r="D1203" s="343" t="str">
        <f>IF(Tabla1[[#This Row],[Código_Actividad]]="","",'Formulario PPGR1'!#REF!)</f>
        <v/>
      </c>
      <c r="E1203" s="343" t="str">
        <f>IF(Tabla1[[#This Row],[Código_Actividad]]="","",'Formulario PPGR1'!#REF!)</f>
        <v/>
      </c>
      <c r="F1203" s="343" t="str">
        <f>IF(Tabla1[[#This Row],[Código_Actividad]]="","",'Formulario PPGR1'!#REF!)</f>
        <v/>
      </c>
      <c r="G1203" s="344"/>
      <c r="H1203" s="345" t="str">
        <f>IFERROR(VLOOKUP(Tabla1[[#This Row],[Código_Actividad]],'Formulario PPGR2'!$C$9:$D$1048576,2,FALSE),"")</f>
        <v/>
      </c>
      <c r="I1203" s="346" t="str">
        <f>IFERROR(VLOOKUP(Tabla1[[#This Row],[Código_Actividad]],Tabla2[[Código]:[Total de Acciones ]],15,FALSE),"")</f>
        <v/>
      </c>
      <c r="J1203" s="347" t="s">
        <v>1913</v>
      </c>
      <c r="K1203" s="348" t="s">
        <v>1902</v>
      </c>
      <c r="L1203" s="349"/>
      <c r="M1203" s="348" t="s">
        <v>592</v>
      </c>
      <c r="N1203" s="344">
        <v>1</v>
      </c>
      <c r="O1203" s="350">
        <v>7500</v>
      </c>
      <c r="P1203" s="350">
        <f t="shared" si="37"/>
        <v>7500</v>
      </c>
      <c r="Q1203" s="351" t="s">
        <v>2115</v>
      </c>
      <c r="R1203" s="347" t="s">
        <v>925</v>
      </c>
      <c r="S1203" s="56"/>
      <c r="T1203" s="56"/>
    </row>
    <row r="1204" spans="2:20" x14ac:dyDescent="0.25">
      <c r="B1204" s="343" t="str">
        <f>IF(Tabla1[[#This Row],[Código_Actividad]]="","",CONCATENATE(Tabla1[[#This Row],[POA]],".",Tabla1[[#This Row],[SRS]],".",Tabla1[[#This Row],[AREA]],".",Tabla1[[#This Row],[TIPO]]))</f>
        <v/>
      </c>
      <c r="C1204" s="343" t="str">
        <f>IF(Tabla1[[#This Row],[Código_Actividad]]="","",'Formulario PPGR1'!#REF!)</f>
        <v/>
      </c>
      <c r="D1204" s="343" t="str">
        <f>IF(Tabla1[[#This Row],[Código_Actividad]]="","",'Formulario PPGR1'!#REF!)</f>
        <v/>
      </c>
      <c r="E1204" s="343" t="str">
        <f>IF(Tabla1[[#This Row],[Código_Actividad]]="","",'Formulario PPGR1'!#REF!)</f>
        <v/>
      </c>
      <c r="F1204" s="343" t="str">
        <f>IF(Tabla1[[#This Row],[Código_Actividad]]="","",'Formulario PPGR1'!#REF!)</f>
        <v/>
      </c>
      <c r="G1204" s="344"/>
      <c r="H1204" s="345" t="str">
        <f>IFERROR(VLOOKUP(Tabla1[[#This Row],[Código_Actividad]],'Formulario PPGR2'!$C$9:$D$1048576,2,FALSE),"")</f>
        <v/>
      </c>
      <c r="I1204" s="346" t="str">
        <f>IFERROR(VLOOKUP(Tabla1[[#This Row],[Código_Actividad]],Tabla2[[Código]:[Total de Acciones ]],15,FALSE),"")</f>
        <v/>
      </c>
      <c r="J1204" s="347"/>
      <c r="K1204" s="348" t="str">
        <f>IFERROR(VLOOKUP($J1204,LSIns!$B$5:$C$45,2,FALSE),"")</f>
        <v/>
      </c>
      <c r="L1204" s="349"/>
      <c r="M1204" s="348" t="str">
        <f>IFERROR(VLOOKUP($L1204,#REF!,2,FALSE),"")</f>
        <v/>
      </c>
      <c r="N1204" s="353"/>
      <c r="O1204" s="350"/>
      <c r="P1204" s="350">
        <f t="shared" si="37"/>
        <v>0</v>
      </c>
      <c r="Q1204" s="351"/>
      <c r="R1204" s="347"/>
      <c r="S1204" s="56"/>
      <c r="T1204" s="56"/>
    </row>
    <row r="1205" spans="2:20" x14ac:dyDescent="0.25">
      <c r="B1205" s="243" t="str">
        <f>IF(Tabla1[[#This Row],[Código_Actividad]]="","",CONCATENATE(Tabla1[[#This Row],[POA]],".",Tabla1[[#This Row],[SRS]],".",Tabla1[[#This Row],[AREA]],".",Tabla1[[#This Row],[TIPO]]))</f>
        <v/>
      </c>
      <c r="C1205" s="243" t="str">
        <f>IF(Tabla1[[#This Row],[Código_Actividad]]="","",'Formulario PPGR1'!#REF!)</f>
        <v/>
      </c>
      <c r="D1205" s="243" t="str">
        <f>IF(Tabla1[[#This Row],[Código_Actividad]]="","",'Formulario PPGR1'!#REF!)</f>
        <v/>
      </c>
      <c r="E1205" s="243" t="str">
        <f>IF(Tabla1[[#This Row],[Código_Actividad]]="","",'Formulario PPGR1'!#REF!)</f>
        <v/>
      </c>
      <c r="F1205" s="243" t="str">
        <f>IF(Tabla1[[#This Row],[Código_Actividad]]="","",'Formulario PPGR1'!#REF!)</f>
        <v/>
      </c>
      <c r="G1205" s="244"/>
      <c r="H1205" s="245" t="str">
        <f>IFERROR(VLOOKUP(Tabla1[[#This Row],[Código_Actividad]],'Formulario PPGR2'!$C$9:$D$1048576,2,FALSE),"")</f>
        <v/>
      </c>
      <c r="I1205" s="246" t="str">
        <f>IFERROR(VLOOKUP(Tabla1[[#This Row],[Código_Actividad]],Tabla2[[Código]:[Total de Acciones ]],15,FALSE),"")</f>
        <v/>
      </c>
      <c r="J1205" s="198"/>
      <c r="K1205" s="198" t="str">
        <f>IFERROR(VLOOKUP($J1205,LSIns!$B$5:$C$45,2,FALSE),"")</f>
        <v/>
      </c>
      <c r="L1205" s="198"/>
      <c r="M1205" s="198" t="str">
        <f>IFERROR(VLOOKUP($L1205,#REF!,2,FALSE),"")</f>
        <v/>
      </c>
      <c r="N1205" s="354"/>
      <c r="O1205" s="199"/>
      <c r="P1205" s="248">
        <f t="shared" ref="P1205:P1208" si="38">+N1205*O1205</f>
        <v>0</v>
      </c>
      <c r="Q1205" s="249"/>
      <c r="R1205" s="247"/>
      <c r="S1205" s="56"/>
      <c r="T1205" s="56"/>
    </row>
    <row r="1206" spans="2:20" x14ac:dyDescent="0.25">
      <c r="B1206" s="243" t="e">
        <f>IF(Tabla1[[#This Row],[Código_Actividad]]="","",CONCATENATE(Tabla1[[#This Row],[POA]],".",Tabla1[[#This Row],[SRS]],".",Tabla1[[#This Row],[AREA]],".",Tabla1[[#This Row],[TIPO]]))</f>
        <v>#REF!</v>
      </c>
      <c r="C1206" s="243" t="e">
        <f>IF(Tabla1[[#This Row],[Código_Actividad]]="","",'Formulario PPGR1'!#REF!)</f>
        <v>#REF!</v>
      </c>
      <c r="D1206" s="243" t="e">
        <f>IF(Tabla1[[#This Row],[Código_Actividad]]="","",'Formulario PPGR1'!#REF!)</f>
        <v>#REF!</v>
      </c>
      <c r="E1206" s="243" t="e">
        <f>IF(Tabla1[[#This Row],[Código_Actividad]]="","",'Formulario PPGR1'!#REF!)</f>
        <v>#REF!</v>
      </c>
      <c r="F1206" s="243" t="e">
        <f>IF(Tabla1[[#This Row],[Código_Actividad]]="","",'Formulario PPGR1'!#REF!)</f>
        <v>#REF!</v>
      </c>
      <c r="G1206" s="244" t="s">
        <v>1610</v>
      </c>
      <c r="H1206" s="245" t="str">
        <f>IFERROR(VLOOKUP(Tabla1[[#This Row],[Código_Actividad]],'Formulario PPGR2'!$C$9:$D$1048576,2,FALSE),"")</f>
        <v xml:space="preserve">Supervisión de los servicios de odontología </v>
      </c>
      <c r="I1206" s="246">
        <f>IFERROR(VLOOKUP(Tabla1[[#This Row],[Código_Actividad]],Tabla2[[Código]:[Total de Acciones ]],15,FALSE),"")</f>
        <v>4</v>
      </c>
      <c r="J1206" s="347" t="s">
        <v>1894</v>
      </c>
      <c r="K1206" s="348" t="s">
        <v>1902</v>
      </c>
      <c r="L1206" s="349"/>
      <c r="M1206" s="348" t="s">
        <v>1893</v>
      </c>
      <c r="N1206" s="355">
        <v>0.16</v>
      </c>
      <c r="O1206" s="350">
        <v>250</v>
      </c>
      <c r="P1206" s="248">
        <f t="shared" si="38"/>
        <v>40</v>
      </c>
      <c r="Q1206" s="249" t="s">
        <v>2114</v>
      </c>
      <c r="R1206" s="247" t="s">
        <v>923</v>
      </c>
      <c r="S1206" s="56"/>
      <c r="T1206" s="56"/>
    </row>
    <row r="1207" spans="2:20" x14ac:dyDescent="0.25">
      <c r="B1207" s="243" t="str">
        <f>IF(Tabla1[[#This Row],[Código_Actividad]]="","",CONCATENATE(Tabla1[[#This Row],[POA]],".",Tabla1[[#This Row],[SRS]],".",Tabla1[[#This Row],[AREA]],".",Tabla1[[#This Row],[TIPO]]))</f>
        <v/>
      </c>
      <c r="C1207" s="243" t="str">
        <f>IF(Tabla1[[#This Row],[Código_Actividad]]="","",'Formulario PPGR1'!#REF!)</f>
        <v/>
      </c>
      <c r="D1207" s="243" t="str">
        <f>IF(Tabla1[[#This Row],[Código_Actividad]]="","",'Formulario PPGR1'!#REF!)</f>
        <v/>
      </c>
      <c r="E1207" s="243" t="str">
        <f>IF(Tabla1[[#This Row],[Código_Actividad]]="","",'Formulario PPGR1'!#REF!)</f>
        <v/>
      </c>
      <c r="F1207" s="243" t="str">
        <f>IF(Tabla1[[#This Row],[Código_Actividad]]="","",'Formulario PPGR1'!#REF!)</f>
        <v/>
      </c>
      <c r="G1207" s="244"/>
      <c r="H1207" s="245" t="str">
        <f>IFERROR(VLOOKUP(Tabla1[[#This Row],[Código_Actividad]],'Formulario PPGR2'!$C$9:$D$1048576,2,FALSE),"")</f>
        <v/>
      </c>
      <c r="I1207" s="246" t="str">
        <f>IFERROR(VLOOKUP(Tabla1[[#This Row],[Código_Actividad]],Tabla2[[Código]:[Total de Acciones ]],15,FALSE),"")</f>
        <v/>
      </c>
      <c r="J1207" s="347" t="s">
        <v>1910</v>
      </c>
      <c r="K1207" s="348" t="s">
        <v>1902</v>
      </c>
      <c r="L1207" s="349"/>
      <c r="M1207" s="348" t="s">
        <v>1906</v>
      </c>
      <c r="N1207" s="355">
        <v>0.16</v>
      </c>
      <c r="O1207" s="350">
        <v>648</v>
      </c>
      <c r="P1207" s="248">
        <f t="shared" si="38"/>
        <v>103.68</v>
      </c>
      <c r="Q1207" s="249" t="s">
        <v>2114</v>
      </c>
      <c r="R1207" s="247" t="s">
        <v>925</v>
      </c>
      <c r="S1207" s="56"/>
      <c r="T1207" s="56"/>
    </row>
    <row r="1208" spans="2:20" x14ac:dyDescent="0.25">
      <c r="B1208" s="243" t="str">
        <f>IF(Tabla1[[#This Row],[Código_Actividad]]="","",CONCATENATE(Tabla1[[#This Row],[POA]],".",Tabla1[[#This Row],[SRS]],".",Tabla1[[#This Row],[AREA]],".",Tabla1[[#This Row],[TIPO]]))</f>
        <v/>
      </c>
      <c r="C1208" s="243" t="str">
        <f>IF(Tabla1[[#This Row],[Código_Actividad]]="","",'Formulario PPGR1'!#REF!)</f>
        <v/>
      </c>
      <c r="D1208" s="243" t="str">
        <f>IF(Tabla1[[#This Row],[Código_Actividad]]="","",'Formulario PPGR1'!#REF!)</f>
        <v/>
      </c>
      <c r="E1208" s="243" t="str">
        <f>IF(Tabla1[[#This Row],[Código_Actividad]]="","",'Formulario PPGR1'!#REF!)</f>
        <v/>
      </c>
      <c r="F1208" s="243" t="str">
        <f>IF(Tabla1[[#This Row],[Código_Actividad]]="","",'Formulario PPGR1'!#REF!)</f>
        <v/>
      </c>
      <c r="G1208" s="244"/>
      <c r="H1208" s="245" t="str">
        <f>IFERROR(VLOOKUP(Tabla1[[#This Row],[Código_Actividad]],'Formulario PPGR2'!$C$9:$D$1048576,2,FALSE),"")</f>
        <v/>
      </c>
      <c r="I1208" s="246" t="str">
        <f>IFERROR(VLOOKUP(Tabla1[[#This Row],[Código_Actividad]],Tabla2[[Código]:[Total de Acciones ]],15,FALSE),"")</f>
        <v/>
      </c>
      <c r="J1208" s="198"/>
      <c r="K1208" s="198" t="str">
        <f>IFERROR(VLOOKUP($J1208,LSIns!$B$5:$C$45,2,FALSE),"")</f>
        <v/>
      </c>
      <c r="L1208" s="198"/>
      <c r="M1208" s="198" t="str">
        <f>IFERROR(VLOOKUP($L1208,#REF!,2,FALSE),"")</f>
        <v/>
      </c>
      <c r="N1208" s="354"/>
      <c r="O1208" s="199"/>
      <c r="P1208" s="248">
        <f t="shared" si="38"/>
        <v>0</v>
      </c>
      <c r="Q1208" s="249"/>
      <c r="R1208" s="247"/>
      <c r="S1208" s="56"/>
      <c r="T1208" s="56"/>
    </row>
    <row r="1209" spans="2:20" x14ac:dyDescent="0.25">
      <c r="B1209" s="343" t="str">
        <f>IF(Tabla1[[#This Row],[Código_Actividad]]="","",CONCATENATE(Tabla1[[#This Row],[POA]],".",Tabla1[[#This Row],[SRS]],".",Tabla1[[#This Row],[AREA]],".",Tabla1[[#This Row],[TIPO]]))</f>
        <v/>
      </c>
      <c r="C1209" s="343" t="str">
        <f>IF(Tabla1[[#This Row],[Código_Actividad]]="","",'Formulario PPGR1'!#REF!)</f>
        <v/>
      </c>
      <c r="D1209" s="343" t="str">
        <f>IF(Tabla1[[#This Row],[Código_Actividad]]="","",'Formulario PPGR1'!#REF!)</f>
        <v/>
      </c>
      <c r="E1209" s="343" t="str">
        <f>IF(Tabla1[[#This Row],[Código_Actividad]]="","",'Formulario PPGR1'!#REF!)</f>
        <v/>
      </c>
      <c r="F1209" s="343" t="str">
        <f>IF(Tabla1[[#This Row],[Código_Actividad]]="","",'Formulario PPGR1'!#REF!)</f>
        <v/>
      </c>
      <c r="G1209" s="344"/>
      <c r="H1209" s="345" t="str">
        <f>IFERROR(VLOOKUP(Tabla1[[#This Row],[Código_Actividad]],'Formulario PPGR2'!$C$9:$D$1048576,2,FALSE),"")</f>
        <v/>
      </c>
      <c r="I1209" s="346" t="str">
        <f>IFERROR(VLOOKUP(Tabla1[[#This Row],[Código_Actividad]],Tabla2[[Código]:[Total de Acciones ]],15,FALSE),"")</f>
        <v/>
      </c>
      <c r="J1209" s="347"/>
      <c r="K1209" s="348" t="str">
        <f>IFERROR(VLOOKUP($J1209,LSIns!$B$5:$C$45,2,FALSE),"")</f>
        <v/>
      </c>
      <c r="L1209" s="349"/>
      <c r="M1209" s="348" t="str">
        <f>IFERROR(VLOOKUP($L1209,#REF!,2,FALSE),"")</f>
        <v/>
      </c>
      <c r="N1209" s="353"/>
      <c r="O1209" s="350"/>
      <c r="P1209" s="350">
        <f t="shared" ref="P1209:P1217" si="39">+N1209*O1209</f>
        <v>0</v>
      </c>
      <c r="Q1209" s="351"/>
      <c r="R1209" s="347"/>
      <c r="S1209" s="56"/>
      <c r="T1209" s="56"/>
    </row>
    <row r="1210" spans="2:20" x14ac:dyDescent="0.25">
      <c r="B1210" s="343" t="str">
        <f>IF(Tabla1[[#This Row],[Código_Actividad]]="","",CONCATENATE(Tabla1[[#This Row],[POA]],".",Tabla1[[#This Row],[SRS]],".",Tabla1[[#This Row],[AREA]],".",Tabla1[[#This Row],[TIPO]]))</f>
        <v/>
      </c>
      <c r="C1210" s="343" t="str">
        <f>IF(Tabla1[[#This Row],[Código_Actividad]]="","",'Formulario PPGR1'!#REF!)</f>
        <v/>
      </c>
      <c r="D1210" s="343" t="str">
        <f>IF(Tabla1[[#This Row],[Código_Actividad]]="","",'Formulario PPGR1'!#REF!)</f>
        <v/>
      </c>
      <c r="E1210" s="343" t="str">
        <f>IF(Tabla1[[#This Row],[Código_Actividad]]="","",'Formulario PPGR1'!#REF!)</f>
        <v/>
      </c>
      <c r="F1210" s="343" t="str">
        <f>IF(Tabla1[[#This Row],[Código_Actividad]]="","",'Formulario PPGR1'!#REF!)</f>
        <v/>
      </c>
      <c r="G1210" s="344"/>
      <c r="H1210" s="345" t="str">
        <f>IFERROR(VLOOKUP(Tabla1[[#This Row],[Código_Actividad]],'Formulario PPGR2'!$C$9:$D$1048576,2,FALSE),"")</f>
        <v/>
      </c>
      <c r="I1210" s="346" t="str">
        <f>IFERROR(VLOOKUP(Tabla1[[#This Row],[Código_Actividad]],Tabla2[[Código]:[Total de Acciones ]],15,FALSE),"")</f>
        <v/>
      </c>
      <c r="J1210" s="347"/>
      <c r="K1210" s="348" t="str">
        <f>IFERROR(VLOOKUP($J1210,LSIns!$B$5:$C$45,2,FALSE),"")</f>
        <v/>
      </c>
      <c r="L1210" s="349"/>
      <c r="M1210" s="348" t="str">
        <f>IFERROR(VLOOKUP($L1210,#REF!,2,FALSE),"")</f>
        <v/>
      </c>
      <c r="N1210" s="353"/>
      <c r="O1210" s="350"/>
      <c r="P1210" s="350">
        <f t="shared" si="39"/>
        <v>0</v>
      </c>
      <c r="Q1210" s="351"/>
      <c r="R1210" s="347"/>
      <c r="S1210" s="56"/>
      <c r="T1210" s="56"/>
    </row>
    <row r="1211" spans="2:20" x14ac:dyDescent="0.25">
      <c r="B1211" s="343" t="e">
        <f>IF(Tabla1[[#This Row],[Código_Actividad]]="","",CONCATENATE(Tabla1[[#This Row],[POA]],".",Tabla1[[#This Row],[SRS]],".",Tabla1[[#This Row],[AREA]],".",Tabla1[[#This Row],[TIPO]]))</f>
        <v>#REF!</v>
      </c>
      <c r="C1211" s="343" t="e">
        <f>IF(Tabla1[[#This Row],[Código_Actividad]]="","",'Formulario PPGR1'!#REF!)</f>
        <v>#REF!</v>
      </c>
      <c r="D1211" s="343" t="e">
        <f>IF(Tabla1[[#This Row],[Código_Actividad]]="","",'Formulario PPGR1'!#REF!)</f>
        <v>#REF!</v>
      </c>
      <c r="E1211" s="343" t="e">
        <f>IF(Tabla1[[#This Row],[Código_Actividad]]="","",'Formulario PPGR1'!#REF!)</f>
        <v>#REF!</v>
      </c>
      <c r="F1211" s="343" t="e">
        <f>IF(Tabla1[[#This Row],[Código_Actividad]]="","",'Formulario PPGR1'!#REF!)</f>
        <v>#REF!</v>
      </c>
      <c r="G1211" s="344" t="s">
        <v>1611</v>
      </c>
      <c r="H1211" s="345" t="str">
        <f>IFERROR(VLOOKUP(Tabla1[[#This Row],[Código_Actividad]],'Formulario PPGR2'!$C$9:$D$1048576,2,FALSE),"")</f>
        <v>Coordinación de educación continua para los Congreso Odontológicos y CODINTER</v>
      </c>
      <c r="I1211" s="346">
        <f>IFERROR(VLOOKUP(Tabla1[[#This Row],[Código_Actividad]],Tabla2[[Código]:[Total de Acciones ]],15,FALSE),"")</f>
        <v>1</v>
      </c>
      <c r="J1211" s="347" t="s">
        <v>1894</v>
      </c>
      <c r="K1211" s="348" t="s">
        <v>1902</v>
      </c>
      <c r="L1211" s="349"/>
      <c r="M1211" s="348" t="s">
        <v>1893</v>
      </c>
      <c r="N1211" s="355">
        <v>0.08</v>
      </c>
      <c r="O1211" s="350">
        <v>250</v>
      </c>
      <c r="P1211" s="350">
        <f t="shared" si="39"/>
        <v>20</v>
      </c>
      <c r="Q1211" s="351" t="s">
        <v>2114</v>
      </c>
      <c r="R1211" s="347" t="s">
        <v>923</v>
      </c>
      <c r="S1211" s="56"/>
      <c r="T1211" s="56"/>
    </row>
    <row r="1212" spans="2:20" x14ac:dyDescent="0.25">
      <c r="B1212" s="343" t="str">
        <f>IF(Tabla1[[#This Row],[Código_Actividad]]="","",CONCATENATE(Tabla1[[#This Row],[POA]],".",Tabla1[[#This Row],[SRS]],".",Tabla1[[#This Row],[AREA]],".",Tabla1[[#This Row],[TIPO]]))</f>
        <v/>
      </c>
      <c r="C1212" s="343" t="str">
        <f>IF(Tabla1[[#This Row],[Código_Actividad]]="","",'Formulario PPGR1'!#REF!)</f>
        <v/>
      </c>
      <c r="D1212" s="343" t="str">
        <f>IF(Tabla1[[#This Row],[Código_Actividad]]="","",'Formulario PPGR1'!#REF!)</f>
        <v/>
      </c>
      <c r="E1212" s="343" t="str">
        <f>IF(Tabla1[[#This Row],[Código_Actividad]]="","",'Formulario PPGR1'!#REF!)</f>
        <v/>
      </c>
      <c r="F1212" s="343" t="str">
        <f>IF(Tabla1[[#This Row],[Código_Actividad]]="","",'Formulario PPGR1'!#REF!)</f>
        <v/>
      </c>
      <c r="G1212" s="344"/>
      <c r="H1212" s="345" t="str">
        <f>IFERROR(VLOOKUP(Tabla1[[#This Row],[Código_Actividad]],'Formulario PPGR2'!$C$9:$D$1048576,2,FALSE),"")</f>
        <v/>
      </c>
      <c r="I1212" s="346" t="str">
        <f>IFERROR(VLOOKUP(Tabla1[[#This Row],[Código_Actividad]],Tabla2[[Código]:[Total de Acciones ]],15,FALSE),"")</f>
        <v/>
      </c>
      <c r="J1212" s="347" t="s">
        <v>1910</v>
      </c>
      <c r="K1212" s="348" t="s">
        <v>1902</v>
      </c>
      <c r="L1212" s="349"/>
      <c r="M1212" s="348" t="s">
        <v>1906</v>
      </c>
      <c r="N1212" s="355">
        <v>0.08</v>
      </c>
      <c r="O1212" s="350">
        <v>648</v>
      </c>
      <c r="P1212" s="350">
        <f t="shared" si="39"/>
        <v>51.84</v>
      </c>
      <c r="Q1212" s="351" t="s">
        <v>2114</v>
      </c>
      <c r="R1212" s="347" t="s">
        <v>925</v>
      </c>
      <c r="S1212" s="56"/>
      <c r="T1212" s="56"/>
    </row>
    <row r="1213" spans="2:20" x14ac:dyDescent="0.25">
      <c r="B1213" s="343" t="str">
        <f>IF(Tabla1[[#This Row],[Código_Actividad]]="","",CONCATENATE(Tabla1[[#This Row],[POA]],".",Tabla1[[#This Row],[SRS]],".",Tabla1[[#This Row],[AREA]],".",Tabla1[[#This Row],[TIPO]]))</f>
        <v/>
      </c>
      <c r="C1213" s="343" t="str">
        <f>IF(Tabla1[[#This Row],[Código_Actividad]]="","",'Formulario PPGR1'!#REF!)</f>
        <v/>
      </c>
      <c r="D1213" s="343" t="str">
        <f>IF(Tabla1[[#This Row],[Código_Actividad]]="","",'Formulario PPGR1'!#REF!)</f>
        <v/>
      </c>
      <c r="E1213" s="343" t="str">
        <f>IF(Tabla1[[#This Row],[Código_Actividad]]="","",'Formulario PPGR1'!#REF!)</f>
        <v/>
      </c>
      <c r="F1213" s="343" t="str">
        <f>IF(Tabla1[[#This Row],[Código_Actividad]]="","",'Formulario PPGR1'!#REF!)</f>
        <v/>
      </c>
      <c r="G1213" s="344"/>
      <c r="H1213" s="345" t="str">
        <f>IFERROR(VLOOKUP(Tabla1[[#This Row],[Código_Actividad]],'Formulario PPGR2'!$C$9:$D$1048576,2,FALSE),"")</f>
        <v/>
      </c>
      <c r="I1213" s="346" t="str">
        <f>IFERROR(VLOOKUP(Tabla1[[#This Row],[Código_Actividad]],Tabla2[[Código]:[Total de Acciones ]],15,FALSE),"")</f>
        <v/>
      </c>
      <c r="J1213" s="347"/>
      <c r="K1213" s="348" t="str">
        <f>IFERROR(VLOOKUP($J1213,LSIns!$B$5:$C$45,2,FALSE),"")</f>
        <v/>
      </c>
      <c r="L1213" s="349"/>
      <c r="M1213" s="348" t="str">
        <f>IFERROR(VLOOKUP($L1213,#REF!,2,FALSE),"")</f>
        <v/>
      </c>
      <c r="N1213" s="353"/>
      <c r="O1213" s="350"/>
      <c r="P1213" s="350">
        <f t="shared" si="39"/>
        <v>0</v>
      </c>
      <c r="Q1213" s="351"/>
      <c r="R1213" s="347"/>
      <c r="S1213" s="56"/>
      <c r="T1213" s="56"/>
    </row>
    <row r="1214" spans="2:20" ht="25.5" x14ac:dyDescent="0.25">
      <c r="B1214" s="343" t="e">
        <f>IF(Tabla1[[#This Row],[Código_Actividad]]="","",CONCATENATE(Tabla1[[#This Row],[POA]],".",Tabla1[[#This Row],[SRS]],".",Tabla1[[#This Row],[AREA]],".",Tabla1[[#This Row],[TIPO]]))</f>
        <v>#REF!</v>
      </c>
      <c r="C1214" s="343" t="e">
        <f>IF(Tabla1[[#This Row],[Código_Actividad]]="","",'Formulario PPGR1'!#REF!)</f>
        <v>#REF!</v>
      </c>
      <c r="D1214" s="343" t="e">
        <f>IF(Tabla1[[#This Row],[Código_Actividad]]="","",'Formulario PPGR1'!#REF!)</f>
        <v>#REF!</v>
      </c>
      <c r="E1214" s="343" t="e">
        <f>IF(Tabla1[[#This Row],[Código_Actividad]]="","",'Formulario PPGR1'!#REF!)</f>
        <v>#REF!</v>
      </c>
      <c r="F1214" s="343" t="e">
        <f>IF(Tabla1[[#This Row],[Código_Actividad]]="","",'Formulario PPGR1'!#REF!)</f>
        <v>#REF!</v>
      </c>
      <c r="G1214" s="344" t="s">
        <v>1612</v>
      </c>
      <c r="H1214" s="357" t="str">
        <f>IFERROR(VLOOKUP(Tabla1[[#This Row],[Código_Actividad]],'Formulario PPGR2'!$C$9:$D$1048576,2,FALSE),"")</f>
        <v xml:space="preserve">Monitorear mensualmente la produccion de servicios odontologicos, segun la edad, sexo y actividades realizadas en la poblacion general, de la region II. </v>
      </c>
      <c r="I1214" s="346">
        <f>IFERROR(VLOOKUP(Tabla1[[#This Row],[Código_Actividad]],Tabla2[[Código]:[Total de Acciones ]],15,FALSE),"")</f>
        <v>12</v>
      </c>
      <c r="J1214" s="347" t="s">
        <v>2108</v>
      </c>
      <c r="K1214" s="348" t="str">
        <f>IFERROR(VLOOKUP($J1214,LSIns!$B$5:$C$45,2,FALSE),"")</f>
        <v/>
      </c>
      <c r="L1214" s="349"/>
      <c r="M1214" s="348" t="str">
        <f>IFERROR(VLOOKUP($L1214,#REF!,2,FALSE),"")</f>
        <v/>
      </c>
      <c r="N1214" s="353"/>
      <c r="O1214" s="350"/>
      <c r="P1214" s="350">
        <f t="shared" si="39"/>
        <v>0</v>
      </c>
      <c r="Q1214" s="351"/>
      <c r="R1214" s="347"/>
      <c r="S1214" s="56"/>
      <c r="T1214" s="56"/>
    </row>
    <row r="1215" spans="2:20" x14ac:dyDescent="0.25">
      <c r="B1215" s="343" t="str">
        <f>IF(Tabla1[[#This Row],[Código_Actividad]]="","",CONCATENATE(Tabla1[[#This Row],[POA]],".",Tabla1[[#This Row],[SRS]],".",Tabla1[[#This Row],[AREA]],".",Tabla1[[#This Row],[TIPO]]))</f>
        <v/>
      </c>
      <c r="C1215" s="343" t="str">
        <f>IF(Tabla1[[#This Row],[Código_Actividad]]="","",'Formulario PPGR1'!#REF!)</f>
        <v/>
      </c>
      <c r="D1215" s="343" t="str">
        <f>IF(Tabla1[[#This Row],[Código_Actividad]]="","",'Formulario PPGR1'!#REF!)</f>
        <v/>
      </c>
      <c r="E1215" s="343" t="str">
        <f>IF(Tabla1[[#This Row],[Código_Actividad]]="","",'Formulario PPGR1'!#REF!)</f>
        <v/>
      </c>
      <c r="F1215" s="343" t="str">
        <f>IF(Tabla1[[#This Row],[Código_Actividad]]="","",'Formulario PPGR1'!#REF!)</f>
        <v/>
      </c>
      <c r="G1215" s="344"/>
      <c r="H1215" s="345" t="str">
        <f>IFERROR(VLOOKUP(Tabla1[[#This Row],[Código_Actividad]],'Formulario PPGR2'!$C$9:$D$1048576,2,FALSE),"")</f>
        <v/>
      </c>
      <c r="I1215" s="346" t="str">
        <f>IFERROR(VLOOKUP(Tabla1[[#This Row],[Código_Actividad]],Tabla2[[Código]:[Total de Acciones ]],15,FALSE),"")</f>
        <v/>
      </c>
      <c r="J1215" s="347"/>
      <c r="K1215" s="348" t="str">
        <f>IFERROR(VLOOKUP($J1215,LSIns!$B$5:$C$45,2,FALSE),"")</f>
        <v/>
      </c>
      <c r="L1215" s="349"/>
      <c r="M1215" s="348" t="str">
        <f>IFERROR(VLOOKUP($L1215,#REF!,2,FALSE),"")</f>
        <v/>
      </c>
      <c r="N1215" s="353"/>
      <c r="O1215" s="350"/>
      <c r="P1215" s="350">
        <f t="shared" si="39"/>
        <v>0</v>
      </c>
      <c r="Q1215" s="351"/>
      <c r="R1215" s="347"/>
      <c r="S1215" s="56"/>
      <c r="T1215" s="56"/>
    </row>
    <row r="1216" spans="2:20" x14ac:dyDescent="0.25">
      <c r="B1216" s="343" t="str">
        <f>IF(Tabla1[[#This Row],[Código_Actividad]]="","",CONCATENATE(Tabla1[[#This Row],[POA]],".",Tabla1[[#This Row],[SRS]],".",Tabla1[[#This Row],[AREA]],".",Tabla1[[#This Row],[TIPO]]))</f>
        <v/>
      </c>
      <c r="C1216" s="343" t="str">
        <f>IF(Tabla1[[#This Row],[Código_Actividad]]="","",'Formulario PPGR1'!#REF!)</f>
        <v/>
      </c>
      <c r="D1216" s="343" t="str">
        <f>IF(Tabla1[[#This Row],[Código_Actividad]]="","",'Formulario PPGR1'!#REF!)</f>
        <v/>
      </c>
      <c r="E1216" s="343" t="str">
        <f>IF(Tabla1[[#This Row],[Código_Actividad]]="","",'Formulario PPGR1'!#REF!)</f>
        <v/>
      </c>
      <c r="F1216" s="343" t="str">
        <f>IF(Tabla1[[#This Row],[Código_Actividad]]="","",'Formulario PPGR1'!#REF!)</f>
        <v/>
      </c>
      <c r="G1216" s="344"/>
      <c r="H1216" s="345" t="str">
        <f>IFERROR(VLOOKUP(Tabla1[[#This Row],[Código_Actividad]],'Formulario PPGR2'!$C$9:$D$1048576,2,FALSE),"")</f>
        <v/>
      </c>
      <c r="I1216" s="346" t="str">
        <f>IFERROR(VLOOKUP(Tabla1[[#This Row],[Código_Actividad]],Tabla2[[Código]:[Total de Acciones ]],15,FALSE),"")</f>
        <v/>
      </c>
      <c r="J1216" s="347"/>
      <c r="K1216" s="348" t="str">
        <f>IFERROR(VLOOKUP($J1216,LSIns!$B$5:$C$45,2,FALSE),"")</f>
        <v/>
      </c>
      <c r="L1216" s="349"/>
      <c r="M1216" s="348" t="str">
        <f>IFERROR(VLOOKUP($L1216,#REF!,2,FALSE),"")</f>
        <v/>
      </c>
      <c r="N1216" s="353"/>
      <c r="O1216" s="350"/>
      <c r="P1216" s="350">
        <f t="shared" si="39"/>
        <v>0</v>
      </c>
      <c r="Q1216" s="351"/>
      <c r="R1216" s="347"/>
      <c r="S1216" s="56"/>
      <c r="T1216" s="56"/>
    </row>
    <row r="1217" spans="2:20" x14ac:dyDescent="0.25">
      <c r="B1217" s="343" t="str">
        <f>IF(Tabla1[[#This Row],[Código_Actividad]]="","",CONCATENATE(Tabla1[[#This Row],[POA]],".",Tabla1[[#This Row],[SRS]],".",Tabla1[[#This Row],[AREA]],".",Tabla1[[#This Row],[TIPO]]))</f>
        <v/>
      </c>
      <c r="C1217" s="343" t="str">
        <f>IF(Tabla1[[#This Row],[Código_Actividad]]="","",'Formulario PPGR1'!#REF!)</f>
        <v/>
      </c>
      <c r="D1217" s="343" t="str">
        <f>IF(Tabla1[[#This Row],[Código_Actividad]]="","",'Formulario PPGR1'!#REF!)</f>
        <v/>
      </c>
      <c r="E1217" s="343" t="str">
        <f>IF(Tabla1[[#This Row],[Código_Actividad]]="","",'Formulario PPGR1'!#REF!)</f>
        <v/>
      </c>
      <c r="F1217" s="343" t="str">
        <f>IF(Tabla1[[#This Row],[Código_Actividad]]="","",'Formulario PPGR1'!#REF!)</f>
        <v/>
      </c>
      <c r="G1217" s="344"/>
      <c r="H1217" s="345" t="str">
        <f>IFERROR(VLOOKUP(Tabla1[[#This Row],[Código_Actividad]],'Formulario PPGR2'!$C$9:$D$1048576,2,FALSE),"")</f>
        <v/>
      </c>
      <c r="I1217" s="346" t="str">
        <f>IFERROR(VLOOKUP(Tabla1[[#This Row],[Código_Actividad]],Tabla2[[Código]:[Total de Acciones ]],15,FALSE),"")</f>
        <v/>
      </c>
      <c r="J1217" s="347"/>
      <c r="K1217" s="348" t="str">
        <f>IFERROR(VLOOKUP($J1217,LSIns!$B$5:$C$45,2,FALSE),"")</f>
        <v/>
      </c>
      <c r="L1217" s="349"/>
      <c r="M1217" s="348" t="str">
        <f>IFERROR(VLOOKUP($L1217,#REF!,2,FALSE),"")</f>
        <v/>
      </c>
      <c r="N1217" s="353"/>
      <c r="O1217" s="350"/>
      <c r="P1217" s="350">
        <f t="shared" si="39"/>
        <v>0</v>
      </c>
      <c r="Q1217" s="351"/>
      <c r="R1217" s="347"/>
      <c r="S1217" s="56"/>
      <c r="T1217" s="56"/>
    </row>
    <row r="1218" spans="2:20" x14ac:dyDescent="0.25">
      <c r="B1218" s="343" t="e">
        <f>IF(Tabla1[[#This Row],[Código_Actividad]]="","",CONCATENATE(Tabla1[[#This Row],[POA]],".",Tabla1[[#This Row],[SRS]],".",Tabla1[[#This Row],[AREA]],".",Tabla1[[#This Row],[TIPO]]))</f>
        <v>#REF!</v>
      </c>
      <c r="C1218" s="343" t="e">
        <f>IF(Tabla1[[#This Row],[Código_Actividad]]="","",'Formulario PPGR1'!#REF!)</f>
        <v>#REF!</v>
      </c>
      <c r="D1218" s="343" t="e">
        <f>IF(Tabla1[[#This Row],[Código_Actividad]]="","",'Formulario PPGR1'!#REF!)</f>
        <v>#REF!</v>
      </c>
      <c r="E1218" s="343" t="e">
        <f>IF(Tabla1[[#This Row],[Código_Actividad]]="","",'Formulario PPGR1'!#REF!)</f>
        <v>#REF!</v>
      </c>
      <c r="F1218" s="343" t="e">
        <f>IF(Tabla1[[#This Row],[Código_Actividad]]="","",'Formulario PPGR1'!#REF!)</f>
        <v>#REF!</v>
      </c>
      <c r="G1218" s="344" t="s">
        <v>1613</v>
      </c>
      <c r="H1218" s="345" t="str">
        <f>IFERROR(VLOOKUP(Tabla1[[#This Row],[Código_Actividad]],'Formulario PPGR2'!$C$9:$D$1048576,2,FALSE),"")</f>
        <v>Mesa de trabajo para la revisión de los acuerdos suscriptos</v>
      </c>
      <c r="I1218" s="346">
        <f>IFERROR(VLOOKUP(Tabla1[[#This Row],[Código_Actividad]],Tabla2[[Código]:[Total de Acciones ]],15,FALSE),"")</f>
        <v>3</v>
      </c>
      <c r="J1218" s="347" t="s">
        <v>1894</v>
      </c>
      <c r="K1218" s="348" t="s">
        <v>1902</v>
      </c>
      <c r="L1218" s="349"/>
      <c r="M1218" s="348" t="s">
        <v>1893</v>
      </c>
      <c r="N1218" s="355">
        <v>0.16</v>
      </c>
      <c r="O1218" s="350">
        <v>250</v>
      </c>
      <c r="P1218" s="350">
        <f t="shared" ref="P1218:P1226" si="40">+N1218*O1218</f>
        <v>40</v>
      </c>
      <c r="Q1218" s="351" t="s">
        <v>2114</v>
      </c>
      <c r="R1218" s="347" t="s">
        <v>923</v>
      </c>
      <c r="S1218" s="56"/>
      <c r="T1218" s="56"/>
    </row>
    <row r="1219" spans="2:20" x14ac:dyDescent="0.25">
      <c r="B1219" s="343" t="str">
        <f>IF(Tabla1[[#This Row],[Código_Actividad]]="","",CONCATENATE(Tabla1[[#This Row],[POA]],".",Tabla1[[#This Row],[SRS]],".",Tabla1[[#This Row],[AREA]],".",Tabla1[[#This Row],[TIPO]]))</f>
        <v/>
      </c>
      <c r="C1219" s="343" t="str">
        <f>IF(Tabla1[[#This Row],[Código_Actividad]]="","",'Formulario PPGR1'!#REF!)</f>
        <v/>
      </c>
      <c r="D1219" s="343" t="str">
        <f>IF(Tabla1[[#This Row],[Código_Actividad]]="","",'Formulario PPGR1'!#REF!)</f>
        <v/>
      </c>
      <c r="E1219" s="343" t="str">
        <f>IF(Tabla1[[#This Row],[Código_Actividad]]="","",'Formulario PPGR1'!#REF!)</f>
        <v/>
      </c>
      <c r="F1219" s="343" t="str">
        <f>IF(Tabla1[[#This Row],[Código_Actividad]]="","",'Formulario PPGR1'!#REF!)</f>
        <v/>
      </c>
      <c r="G1219" s="344"/>
      <c r="H1219" s="345" t="str">
        <f>IFERROR(VLOOKUP(Tabla1[[#This Row],[Código_Actividad]],'Formulario PPGR2'!$C$9:$D$1048576,2,FALSE),"")</f>
        <v/>
      </c>
      <c r="I1219" s="346" t="str">
        <f>IFERROR(VLOOKUP(Tabla1[[#This Row],[Código_Actividad]],Tabla2[[Código]:[Total de Acciones ]],15,FALSE),"")</f>
        <v/>
      </c>
      <c r="J1219" s="347" t="s">
        <v>1910</v>
      </c>
      <c r="K1219" s="348" t="s">
        <v>1902</v>
      </c>
      <c r="L1219" s="349"/>
      <c r="M1219" s="348" t="s">
        <v>1906</v>
      </c>
      <c r="N1219" s="355">
        <v>0.16</v>
      </c>
      <c r="O1219" s="350">
        <v>648</v>
      </c>
      <c r="P1219" s="350">
        <f t="shared" si="40"/>
        <v>103.68</v>
      </c>
      <c r="Q1219" s="351" t="s">
        <v>2114</v>
      </c>
      <c r="R1219" s="347" t="s">
        <v>925</v>
      </c>
      <c r="S1219" s="56"/>
      <c r="T1219" s="56"/>
    </row>
    <row r="1220" spans="2:20" x14ac:dyDescent="0.25">
      <c r="B1220" s="343" t="str">
        <f>IF(Tabla1[[#This Row],[Código_Actividad]]="","",CONCATENATE(Tabla1[[#This Row],[POA]],".",Tabla1[[#This Row],[SRS]],".",Tabla1[[#This Row],[AREA]],".",Tabla1[[#This Row],[TIPO]]))</f>
        <v/>
      </c>
      <c r="C1220" s="343" t="str">
        <f>IF(Tabla1[[#This Row],[Código_Actividad]]="","",'Formulario PPGR1'!#REF!)</f>
        <v/>
      </c>
      <c r="D1220" s="343" t="str">
        <f>IF(Tabla1[[#This Row],[Código_Actividad]]="","",'Formulario PPGR1'!#REF!)</f>
        <v/>
      </c>
      <c r="E1220" s="343" t="str">
        <f>IF(Tabla1[[#This Row],[Código_Actividad]]="","",'Formulario PPGR1'!#REF!)</f>
        <v/>
      </c>
      <c r="F1220" s="343" t="str">
        <f>IF(Tabla1[[#This Row],[Código_Actividad]]="","",'Formulario PPGR1'!#REF!)</f>
        <v/>
      </c>
      <c r="G1220" s="344"/>
      <c r="H1220" s="345" t="str">
        <f>IFERROR(VLOOKUP(Tabla1[[#This Row],[Código_Actividad]],'Formulario PPGR2'!$C$9:$D$1048576,2,FALSE),"")</f>
        <v/>
      </c>
      <c r="I1220" s="346" t="str">
        <f>IFERROR(VLOOKUP(Tabla1[[#This Row],[Código_Actividad]],Tabla2[[Código]:[Total de Acciones ]],15,FALSE),"")</f>
        <v/>
      </c>
      <c r="J1220" s="347" t="s">
        <v>1916</v>
      </c>
      <c r="K1220" s="348" t="s">
        <v>1902</v>
      </c>
      <c r="L1220" s="349"/>
      <c r="M1220" s="348" t="s">
        <v>1917</v>
      </c>
      <c r="N1220" s="353">
        <v>0.2</v>
      </c>
      <c r="O1220" s="350">
        <v>84</v>
      </c>
      <c r="P1220" s="350">
        <f t="shared" si="40"/>
        <v>16.8</v>
      </c>
      <c r="Q1220" s="351" t="s">
        <v>2117</v>
      </c>
      <c r="R1220" s="347" t="s">
        <v>925</v>
      </c>
      <c r="S1220" s="56"/>
      <c r="T1220" s="56"/>
    </row>
    <row r="1221" spans="2:20" x14ac:dyDescent="0.25">
      <c r="B1221" s="343" t="str">
        <f>IF(Tabla1[[#This Row],[Código_Actividad]]="","",CONCATENATE(Tabla1[[#This Row],[POA]],".",Tabla1[[#This Row],[SRS]],".",Tabla1[[#This Row],[AREA]],".",Tabla1[[#This Row],[TIPO]]))</f>
        <v/>
      </c>
      <c r="C1221" s="343" t="str">
        <f>IF(Tabla1[[#This Row],[Código_Actividad]]="","",'Formulario PPGR1'!#REF!)</f>
        <v/>
      </c>
      <c r="D1221" s="343" t="str">
        <f>IF(Tabla1[[#This Row],[Código_Actividad]]="","",'Formulario PPGR1'!#REF!)</f>
        <v/>
      </c>
      <c r="E1221" s="343" t="str">
        <f>IF(Tabla1[[#This Row],[Código_Actividad]]="","",'Formulario PPGR1'!#REF!)</f>
        <v/>
      </c>
      <c r="F1221" s="343" t="str">
        <f>IF(Tabla1[[#This Row],[Código_Actividad]]="","",'Formulario PPGR1'!#REF!)</f>
        <v/>
      </c>
      <c r="G1221" s="344"/>
      <c r="H1221" s="345" t="str">
        <f>IFERROR(VLOOKUP(Tabla1[[#This Row],[Código_Actividad]],'Formulario PPGR2'!$C$9:$D$1048576,2,FALSE),"")</f>
        <v/>
      </c>
      <c r="I1221" s="346" t="str">
        <f>IFERROR(VLOOKUP(Tabla1[[#This Row],[Código_Actividad]],Tabla2[[Código]:[Total de Acciones ]],15,FALSE),"")</f>
        <v/>
      </c>
      <c r="J1221" s="347" t="s">
        <v>1913</v>
      </c>
      <c r="K1221" s="348" t="s">
        <v>1902</v>
      </c>
      <c r="L1221" s="349"/>
      <c r="M1221" s="348" t="s">
        <v>592</v>
      </c>
      <c r="N1221" s="344">
        <v>1</v>
      </c>
      <c r="O1221" s="350">
        <v>7500</v>
      </c>
      <c r="P1221" s="350">
        <f t="shared" si="40"/>
        <v>7500</v>
      </c>
      <c r="Q1221" s="351" t="s">
        <v>2115</v>
      </c>
      <c r="R1221" s="347" t="s">
        <v>925</v>
      </c>
      <c r="S1221" s="56"/>
      <c r="T1221" s="56"/>
    </row>
    <row r="1222" spans="2:20" x14ac:dyDescent="0.25">
      <c r="B1222" s="343" t="str">
        <f>IF(Tabla1[[#This Row],[Código_Actividad]]="","",CONCATENATE(Tabla1[[#This Row],[POA]],".",Tabla1[[#This Row],[SRS]],".",Tabla1[[#This Row],[AREA]],".",Tabla1[[#This Row],[TIPO]]))</f>
        <v/>
      </c>
      <c r="C1222" s="343" t="str">
        <f>IF(Tabla1[[#This Row],[Código_Actividad]]="","",'Formulario PPGR1'!#REF!)</f>
        <v/>
      </c>
      <c r="D1222" s="343" t="str">
        <f>IF(Tabla1[[#This Row],[Código_Actividad]]="","",'Formulario PPGR1'!#REF!)</f>
        <v/>
      </c>
      <c r="E1222" s="343" t="str">
        <f>IF(Tabla1[[#This Row],[Código_Actividad]]="","",'Formulario PPGR1'!#REF!)</f>
        <v/>
      </c>
      <c r="F1222" s="343" t="str">
        <f>IF(Tabla1[[#This Row],[Código_Actividad]]="","",'Formulario PPGR1'!#REF!)</f>
        <v/>
      </c>
      <c r="G1222" s="344"/>
      <c r="H1222" s="345" t="str">
        <f>IFERROR(VLOOKUP(Tabla1[[#This Row],[Código_Actividad]],'Formulario PPGR2'!$C$9:$D$1048576,2,FALSE),"")</f>
        <v/>
      </c>
      <c r="I1222" s="346" t="str">
        <f>IFERROR(VLOOKUP(Tabla1[[#This Row],[Código_Actividad]],Tabla2[[Código]:[Total de Acciones ]],15,FALSE),"")</f>
        <v/>
      </c>
      <c r="J1222" s="347"/>
      <c r="K1222" s="348" t="str">
        <f>IFERROR(VLOOKUP($J1222,LSIns!$B$5:$C$45,2,FALSE),"")</f>
        <v/>
      </c>
      <c r="L1222" s="349"/>
      <c r="M1222" s="348" t="str">
        <f>IFERROR(VLOOKUP($L1222,#REF!,2,FALSE),"")</f>
        <v/>
      </c>
      <c r="N1222" s="353"/>
      <c r="O1222" s="350"/>
      <c r="P1222" s="350">
        <f t="shared" si="40"/>
        <v>0</v>
      </c>
      <c r="Q1222" s="351"/>
      <c r="R1222" s="347"/>
      <c r="S1222" s="56"/>
      <c r="T1222" s="56"/>
    </row>
    <row r="1223" spans="2:20" x14ac:dyDescent="0.25">
      <c r="B1223" s="343" t="str">
        <f>IF(Tabla1[[#This Row],[Código_Actividad]]="","",CONCATENATE(Tabla1[[#This Row],[POA]],".",Tabla1[[#This Row],[SRS]],".",Tabla1[[#This Row],[AREA]],".",Tabla1[[#This Row],[TIPO]]))</f>
        <v/>
      </c>
      <c r="C1223" s="343" t="str">
        <f>IF(Tabla1[[#This Row],[Código_Actividad]]="","",'Formulario PPGR1'!#REF!)</f>
        <v/>
      </c>
      <c r="D1223" s="343" t="str">
        <f>IF(Tabla1[[#This Row],[Código_Actividad]]="","",'Formulario PPGR1'!#REF!)</f>
        <v/>
      </c>
      <c r="E1223" s="343" t="str">
        <f>IF(Tabla1[[#This Row],[Código_Actividad]]="","",'Formulario PPGR1'!#REF!)</f>
        <v/>
      </c>
      <c r="F1223" s="343" t="str">
        <f>IF(Tabla1[[#This Row],[Código_Actividad]]="","",'Formulario PPGR1'!#REF!)</f>
        <v/>
      </c>
      <c r="G1223" s="344"/>
      <c r="H1223" s="345" t="str">
        <f>IFERROR(VLOOKUP(Tabla1[[#This Row],[Código_Actividad]],'Formulario PPGR2'!$C$9:$D$1048576,2,FALSE),"")</f>
        <v/>
      </c>
      <c r="I1223" s="346" t="str">
        <f>IFERROR(VLOOKUP(Tabla1[[#This Row],[Código_Actividad]],Tabla2[[Código]:[Total de Acciones ]],15,FALSE),"")</f>
        <v/>
      </c>
      <c r="J1223" s="347"/>
      <c r="K1223" s="348" t="str">
        <f>IFERROR(VLOOKUP($J1223,LSIns!$B$5:$C$45,2,FALSE),"")</f>
        <v/>
      </c>
      <c r="L1223" s="349"/>
      <c r="M1223" s="348" t="str">
        <f>IFERROR(VLOOKUP($L1223,#REF!,2,FALSE),"")</f>
        <v/>
      </c>
      <c r="N1223" s="353"/>
      <c r="O1223" s="350"/>
      <c r="P1223" s="350">
        <f t="shared" si="40"/>
        <v>0</v>
      </c>
      <c r="Q1223" s="351"/>
      <c r="R1223" s="347"/>
      <c r="S1223" s="56"/>
      <c r="T1223" s="56"/>
    </row>
    <row r="1224" spans="2:20" x14ac:dyDescent="0.25">
      <c r="B1224" s="343" t="str">
        <f>IF(Tabla1[[#This Row],[Código_Actividad]]="","",CONCATENATE(Tabla1[[#This Row],[POA]],".",Tabla1[[#This Row],[SRS]],".",Tabla1[[#This Row],[AREA]],".",Tabla1[[#This Row],[TIPO]]))</f>
        <v/>
      </c>
      <c r="C1224" s="343" t="str">
        <f>IF(Tabla1[[#This Row],[Código_Actividad]]="","",'Formulario PPGR1'!#REF!)</f>
        <v/>
      </c>
      <c r="D1224" s="343" t="str">
        <f>IF(Tabla1[[#This Row],[Código_Actividad]]="","",'Formulario PPGR1'!#REF!)</f>
        <v/>
      </c>
      <c r="E1224" s="343" t="str">
        <f>IF(Tabla1[[#This Row],[Código_Actividad]]="","",'Formulario PPGR1'!#REF!)</f>
        <v/>
      </c>
      <c r="F1224" s="343" t="str">
        <f>IF(Tabla1[[#This Row],[Código_Actividad]]="","",'Formulario PPGR1'!#REF!)</f>
        <v/>
      </c>
      <c r="G1224" s="344"/>
      <c r="H1224" s="345" t="str">
        <f>IFERROR(VLOOKUP(Tabla1[[#This Row],[Código_Actividad]],'Formulario PPGR2'!$C$9:$D$1048576,2,FALSE),"")</f>
        <v/>
      </c>
      <c r="I1224" s="346" t="str">
        <f>IFERROR(VLOOKUP(Tabla1[[#This Row],[Código_Actividad]],Tabla2[[Código]:[Total de Acciones ]],15,FALSE),"")</f>
        <v/>
      </c>
      <c r="J1224" s="347"/>
      <c r="K1224" s="348" t="str">
        <f>IFERROR(VLOOKUP($J1224,LSIns!$B$5:$C$45,2,FALSE),"")</f>
        <v/>
      </c>
      <c r="L1224" s="349"/>
      <c r="M1224" s="348" t="str">
        <f>IFERROR(VLOOKUP($L1224,#REF!,2,FALSE),"")</f>
        <v/>
      </c>
      <c r="N1224" s="353"/>
      <c r="O1224" s="350"/>
      <c r="P1224" s="350">
        <f t="shared" si="40"/>
        <v>0</v>
      </c>
      <c r="Q1224" s="351"/>
      <c r="R1224" s="347"/>
      <c r="S1224" s="56"/>
      <c r="T1224" s="56"/>
    </row>
    <row r="1225" spans="2:20" x14ac:dyDescent="0.25">
      <c r="B1225" s="343" t="str">
        <f>IF(Tabla1[[#This Row],[Código_Actividad]]="","",CONCATENATE(Tabla1[[#This Row],[POA]],".",Tabla1[[#This Row],[SRS]],".",Tabla1[[#This Row],[AREA]],".",Tabla1[[#This Row],[TIPO]]))</f>
        <v/>
      </c>
      <c r="C1225" s="343" t="str">
        <f>IF(Tabla1[[#This Row],[Código_Actividad]]="","",'Formulario PPGR1'!#REF!)</f>
        <v/>
      </c>
      <c r="D1225" s="343" t="str">
        <f>IF(Tabla1[[#This Row],[Código_Actividad]]="","",'Formulario PPGR1'!#REF!)</f>
        <v/>
      </c>
      <c r="E1225" s="343" t="str">
        <f>IF(Tabla1[[#This Row],[Código_Actividad]]="","",'Formulario PPGR1'!#REF!)</f>
        <v/>
      </c>
      <c r="F1225" s="343" t="str">
        <f>IF(Tabla1[[#This Row],[Código_Actividad]]="","",'Formulario PPGR1'!#REF!)</f>
        <v/>
      </c>
      <c r="G1225" s="344"/>
      <c r="H1225" s="345" t="str">
        <f>IFERROR(VLOOKUP(Tabla1[[#This Row],[Código_Actividad]],'Formulario PPGR2'!$C$9:$D$1048576,2,FALSE),"")</f>
        <v/>
      </c>
      <c r="I1225" s="346" t="str">
        <f>IFERROR(VLOOKUP(Tabla1[[#This Row],[Código_Actividad]],Tabla2[[Código]:[Total de Acciones ]],15,FALSE),"")</f>
        <v/>
      </c>
      <c r="J1225" s="347"/>
      <c r="K1225" s="348" t="str">
        <f>IFERROR(VLOOKUP($J1225,LSIns!$B$5:$C$45,2,FALSE),"")</f>
        <v/>
      </c>
      <c r="L1225" s="349"/>
      <c r="M1225" s="348" t="str">
        <f>IFERROR(VLOOKUP($L1225,#REF!,2,FALSE),"")</f>
        <v/>
      </c>
      <c r="N1225" s="353"/>
      <c r="O1225" s="350"/>
      <c r="P1225" s="350">
        <f t="shared" si="40"/>
        <v>0</v>
      </c>
      <c r="Q1225" s="351"/>
      <c r="R1225" s="347"/>
      <c r="S1225" s="56"/>
      <c r="T1225" s="56"/>
    </row>
    <row r="1226" spans="2:20" x14ac:dyDescent="0.25">
      <c r="B1226" s="343" t="str">
        <f>IF(Tabla1[[#This Row],[Código_Actividad]]="","",CONCATENATE(Tabla1[[#This Row],[POA]],".",Tabla1[[#This Row],[SRS]],".",Tabla1[[#This Row],[AREA]],".",Tabla1[[#This Row],[TIPO]]))</f>
        <v/>
      </c>
      <c r="C1226" s="343" t="str">
        <f>IF(Tabla1[[#This Row],[Código_Actividad]]="","",'Formulario PPGR1'!#REF!)</f>
        <v/>
      </c>
      <c r="D1226" s="343" t="str">
        <f>IF(Tabla1[[#This Row],[Código_Actividad]]="","",'Formulario PPGR1'!#REF!)</f>
        <v/>
      </c>
      <c r="E1226" s="343" t="str">
        <f>IF(Tabla1[[#This Row],[Código_Actividad]]="","",'Formulario PPGR1'!#REF!)</f>
        <v/>
      </c>
      <c r="F1226" s="343" t="str">
        <f>IF(Tabla1[[#This Row],[Código_Actividad]]="","",'Formulario PPGR1'!#REF!)</f>
        <v/>
      </c>
      <c r="G1226" s="344"/>
      <c r="H1226" s="345" t="str">
        <f>IFERROR(VLOOKUP(Tabla1[[#This Row],[Código_Actividad]],'Formulario PPGR2'!$C$9:$D$1048576,2,FALSE),"")</f>
        <v/>
      </c>
      <c r="I1226" s="346" t="str">
        <f>IFERROR(VLOOKUP(Tabla1[[#This Row],[Código_Actividad]],Tabla2[[Código]:[Total de Acciones ]],15,FALSE),"")</f>
        <v/>
      </c>
      <c r="J1226" s="347"/>
      <c r="K1226" s="348" t="str">
        <f>IFERROR(VLOOKUP($J1226,LSIns!$B$5:$C$45,2,FALSE),"")</f>
        <v/>
      </c>
      <c r="L1226" s="349"/>
      <c r="M1226" s="348" t="str">
        <f>IFERROR(VLOOKUP($L1226,#REF!,2,FALSE),"")</f>
        <v/>
      </c>
      <c r="N1226" s="353"/>
      <c r="O1226" s="350"/>
      <c r="P1226" s="350">
        <f t="shared" si="40"/>
        <v>0</v>
      </c>
      <c r="Q1226" s="351"/>
      <c r="R1226" s="347"/>
      <c r="S1226" s="56"/>
      <c r="T1226" s="56"/>
    </row>
    <row r="1227" spans="2:20" x14ac:dyDescent="0.25">
      <c r="B1227" s="243" t="str">
        <f>IF(Tabla1[[#This Row],[Código_Actividad]]="","",CONCATENATE(Tabla1[[#This Row],[POA]],".",Tabla1[[#This Row],[SRS]],".",Tabla1[[#This Row],[AREA]],".",Tabla1[[#This Row],[TIPO]]))</f>
        <v/>
      </c>
      <c r="C1227" s="243" t="str">
        <f>IF(Tabla1[[#This Row],[Código_Actividad]]="","",'Formulario PPGR1'!#REF!)</f>
        <v/>
      </c>
      <c r="D1227" s="243" t="str">
        <f>IF(Tabla1[[#This Row],[Código_Actividad]]="","",'Formulario PPGR1'!#REF!)</f>
        <v/>
      </c>
      <c r="E1227" s="243" t="str">
        <f>IF(Tabla1[[#This Row],[Código_Actividad]]="","",'Formulario PPGR1'!#REF!)</f>
        <v/>
      </c>
      <c r="F1227" s="243" t="str">
        <f>IF(Tabla1[[#This Row],[Código_Actividad]]="","",'Formulario PPGR1'!#REF!)</f>
        <v/>
      </c>
      <c r="G1227" s="244"/>
      <c r="H1227" s="245" t="str">
        <f>IFERROR(VLOOKUP(Tabla1[[#This Row],[Código_Actividad]],'Formulario PPGR2'!$C$9:$D$1048576,2,FALSE),"")</f>
        <v/>
      </c>
      <c r="I1227" s="246" t="str">
        <f>IFERROR(VLOOKUP(Tabla1[[#This Row],[Código_Actividad]],Tabla2[[Código]:[Total de Acciones ]],15,FALSE),"")</f>
        <v/>
      </c>
      <c r="J1227" s="198"/>
      <c r="K1227" s="198"/>
      <c r="L1227" s="198"/>
      <c r="M1227" s="198"/>
      <c r="N1227" s="354"/>
      <c r="O1227" s="199"/>
      <c r="P1227" s="248">
        <f t="shared" si="18"/>
        <v>0</v>
      </c>
      <c r="Q1227" s="249"/>
      <c r="R1227" s="247"/>
      <c r="S1227" s="56"/>
      <c r="T1227" s="56"/>
    </row>
    <row r="1228" spans="2:20" x14ac:dyDescent="0.25">
      <c r="B1228" s="243" t="str">
        <f>IF(Tabla1[[#This Row],[Código_Actividad]]="","",CONCATENATE(Tabla1[[#This Row],[POA]],".",Tabla1[[#This Row],[SRS]],".",Tabla1[[#This Row],[AREA]],".",Tabla1[[#This Row],[TIPO]]))</f>
        <v/>
      </c>
      <c r="C1228" s="243" t="str">
        <f>IF(Tabla1[[#This Row],[Código_Actividad]]="","",'Formulario PPGR1'!#REF!)</f>
        <v/>
      </c>
      <c r="D1228" s="243" t="str">
        <f>IF(Tabla1[[#This Row],[Código_Actividad]]="","",'Formulario PPGR1'!#REF!)</f>
        <v/>
      </c>
      <c r="E1228" s="243" t="str">
        <f>IF(Tabla1[[#This Row],[Código_Actividad]]="","",'Formulario PPGR1'!#REF!)</f>
        <v/>
      </c>
      <c r="F1228" s="243" t="str">
        <f>IF(Tabla1[[#This Row],[Código_Actividad]]="","",'Formulario PPGR1'!#REF!)</f>
        <v/>
      </c>
      <c r="G1228" s="244"/>
      <c r="H1228" s="245" t="str">
        <f>IFERROR(VLOOKUP(Tabla1[[#This Row],[Código_Actividad]],'Formulario PPGR2'!$C$9:$D$1048576,2,FALSE),"")</f>
        <v/>
      </c>
      <c r="I1228" s="246" t="str">
        <f>IFERROR(VLOOKUP(Tabla1[[#This Row],[Código_Actividad]],Tabla2[[Código]:[Total de Acciones ]],15,FALSE),"")</f>
        <v/>
      </c>
      <c r="J1228" s="198"/>
      <c r="K1228" s="198"/>
      <c r="L1228" s="198"/>
      <c r="M1228" s="198"/>
      <c r="N1228" s="354"/>
      <c r="O1228" s="199"/>
      <c r="P1228" s="248">
        <f t="shared" si="18"/>
        <v>0</v>
      </c>
      <c r="Q1228" s="249"/>
      <c r="R1228" s="247"/>
      <c r="S1228" s="56"/>
      <c r="T1228" s="56"/>
    </row>
    <row r="1229" spans="2:20" x14ac:dyDescent="0.25">
      <c r="B1229" s="243" t="str">
        <f>IF(Tabla1[[#This Row],[Código_Actividad]]="","",CONCATENATE(Tabla1[[#This Row],[POA]],".",Tabla1[[#This Row],[SRS]],".",Tabla1[[#This Row],[AREA]],".",Tabla1[[#This Row],[TIPO]]))</f>
        <v/>
      </c>
      <c r="C1229" s="243" t="str">
        <f>IF(Tabla1[[#This Row],[Código_Actividad]]="","",'Formulario PPGR1'!#REF!)</f>
        <v/>
      </c>
      <c r="D1229" s="243" t="str">
        <f>IF(Tabla1[[#This Row],[Código_Actividad]]="","",'Formulario PPGR1'!#REF!)</f>
        <v/>
      </c>
      <c r="E1229" s="243" t="str">
        <f>IF(Tabla1[[#This Row],[Código_Actividad]]="","",'Formulario PPGR1'!#REF!)</f>
        <v/>
      </c>
      <c r="F1229" s="243" t="str">
        <f>IF(Tabla1[[#This Row],[Código_Actividad]]="","",'Formulario PPGR1'!#REF!)</f>
        <v/>
      </c>
      <c r="G1229" s="244"/>
      <c r="H1229" s="245" t="str">
        <f>IFERROR(VLOOKUP(Tabla1[[#This Row],[Código_Actividad]],'Formulario PPGR2'!$C$9:$D$1048576,2,FALSE),"")</f>
        <v/>
      </c>
      <c r="I1229" s="246" t="str">
        <f>IFERROR(VLOOKUP(Tabla1[[#This Row],[Código_Actividad]],Tabla2[[Código]:[Total de Acciones ]],15,FALSE),"")</f>
        <v/>
      </c>
      <c r="J1229" s="198"/>
      <c r="K1229" s="198"/>
      <c r="L1229" s="198"/>
      <c r="M1229" s="198"/>
      <c r="N1229" s="354"/>
      <c r="O1229" s="199"/>
      <c r="P1229" s="248">
        <f t="shared" si="18"/>
        <v>0</v>
      </c>
      <c r="Q1229" s="249"/>
      <c r="R1229" s="247"/>
      <c r="S1229" s="56"/>
      <c r="T1229" s="56"/>
    </row>
    <row r="1230" spans="2:20" x14ac:dyDescent="0.25">
      <c r="B1230" s="243" t="str">
        <f>IF(Tabla1[[#This Row],[Código_Actividad]]="","",CONCATENATE(Tabla1[[#This Row],[POA]],".",Tabla1[[#This Row],[SRS]],".",Tabla1[[#This Row],[AREA]],".",Tabla1[[#This Row],[TIPO]]))</f>
        <v/>
      </c>
      <c r="C1230" s="243" t="str">
        <f>IF(Tabla1[[#This Row],[Código_Actividad]]="","",'Formulario PPGR1'!#REF!)</f>
        <v/>
      </c>
      <c r="D1230" s="243" t="str">
        <f>IF(Tabla1[[#This Row],[Código_Actividad]]="","",'Formulario PPGR1'!#REF!)</f>
        <v/>
      </c>
      <c r="E1230" s="243" t="str">
        <f>IF(Tabla1[[#This Row],[Código_Actividad]]="","",'Formulario PPGR1'!#REF!)</f>
        <v/>
      </c>
      <c r="F1230" s="243" t="str">
        <f>IF(Tabla1[[#This Row],[Código_Actividad]]="","",'Formulario PPGR1'!#REF!)</f>
        <v/>
      </c>
      <c r="G1230" s="244"/>
      <c r="H1230" s="245" t="str">
        <f>IFERROR(VLOOKUP(Tabla1[[#This Row],[Código_Actividad]],'Formulario PPGR2'!$C$9:$D$1048576,2,FALSE),"")</f>
        <v/>
      </c>
      <c r="I1230" s="246" t="str">
        <f>IFERROR(VLOOKUP(Tabla1[[#This Row],[Código_Actividad]],Tabla2[[Código]:[Total de Acciones ]],15,FALSE),"")</f>
        <v/>
      </c>
      <c r="J1230" s="198"/>
      <c r="K1230" s="198"/>
      <c r="L1230" s="198"/>
      <c r="M1230" s="198"/>
      <c r="N1230" s="354"/>
      <c r="O1230" s="199"/>
      <c r="P1230" s="248">
        <f t="shared" si="18"/>
        <v>0</v>
      </c>
      <c r="Q1230" s="249"/>
      <c r="R1230" s="247"/>
      <c r="S1230" s="56"/>
      <c r="T1230" s="56"/>
    </row>
    <row r="1231" spans="2:20" x14ac:dyDescent="0.25">
      <c r="B1231" s="243" t="str">
        <f>IF(Tabla1[[#This Row],[Código_Actividad]]="","",CONCATENATE(Tabla1[[#This Row],[POA]],".",Tabla1[[#This Row],[SRS]],".",Tabla1[[#This Row],[AREA]],".",Tabla1[[#This Row],[TIPO]]))</f>
        <v/>
      </c>
      <c r="C1231" s="243" t="str">
        <f>IF(Tabla1[[#This Row],[Código_Actividad]]="","",'Formulario PPGR1'!#REF!)</f>
        <v/>
      </c>
      <c r="D1231" s="243" t="str">
        <f>IF(Tabla1[[#This Row],[Código_Actividad]]="","",'Formulario PPGR1'!#REF!)</f>
        <v/>
      </c>
      <c r="E1231" s="243" t="str">
        <f>IF(Tabla1[[#This Row],[Código_Actividad]]="","",'Formulario PPGR1'!#REF!)</f>
        <v/>
      </c>
      <c r="F1231" s="243" t="str">
        <f>IF(Tabla1[[#This Row],[Código_Actividad]]="","",'Formulario PPGR1'!#REF!)</f>
        <v/>
      </c>
      <c r="G1231" s="244"/>
      <c r="H1231" s="245" t="str">
        <f>IFERROR(VLOOKUP(Tabla1[[#This Row],[Código_Actividad]],'Formulario PPGR2'!$C$9:$D$1048576,2,FALSE),"")</f>
        <v/>
      </c>
      <c r="I1231" s="246" t="str">
        <f>IFERROR(VLOOKUP(Tabla1[[#This Row],[Código_Actividad]],Tabla2[[Código]:[Total de Acciones ]],15,FALSE),"")</f>
        <v/>
      </c>
      <c r="J1231" s="198"/>
      <c r="K1231" s="198"/>
      <c r="L1231" s="198"/>
      <c r="M1231" s="198"/>
      <c r="N1231" s="354"/>
      <c r="O1231" s="199"/>
      <c r="P1231" s="248">
        <f t="shared" si="18"/>
        <v>0</v>
      </c>
      <c r="Q1231" s="249"/>
      <c r="R1231" s="247"/>
      <c r="S1231" s="56"/>
      <c r="T1231" s="56"/>
    </row>
    <row r="1232" spans="2:20" x14ac:dyDescent="0.25">
      <c r="B1232" s="243" t="str">
        <f>IF(Tabla1[[#This Row],[Código_Actividad]]="","",CONCATENATE(Tabla1[[#This Row],[POA]],".",Tabla1[[#This Row],[SRS]],".",Tabla1[[#This Row],[AREA]],".",Tabla1[[#This Row],[TIPO]]))</f>
        <v/>
      </c>
      <c r="C1232" s="243" t="str">
        <f>IF(Tabla1[[#This Row],[Código_Actividad]]="","",'Formulario PPGR1'!#REF!)</f>
        <v/>
      </c>
      <c r="D1232" s="243" t="str">
        <f>IF(Tabla1[[#This Row],[Código_Actividad]]="","",'Formulario PPGR1'!#REF!)</f>
        <v/>
      </c>
      <c r="E1232" s="243" t="str">
        <f>IF(Tabla1[[#This Row],[Código_Actividad]]="","",'Formulario PPGR1'!#REF!)</f>
        <v/>
      </c>
      <c r="F1232" s="243" t="str">
        <f>IF(Tabla1[[#This Row],[Código_Actividad]]="","",'Formulario PPGR1'!#REF!)</f>
        <v/>
      </c>
      <c r="G1232" s="244"/>
      <c r="H1232" s="245" t="str">
        <f>IFERROR(VLOOKUP(Tabla1[[#This Row],[Código_Actividad]],'Formulario PPGR2'!$C$9:$D$1048576,2,FALSE),"")</f>
        <v/>
      </c>
      <c r="I1232" s="246" t="str">
        <f>IFERROR(VLOOKUP(Tabla1[[#This Row],[Código_Actividad]],Tabla2[[Código]:[Total de Acciones ]],15,FALSE),"")</f>
        <v/>
      </c>
      <c r="J1232" s="198"/>
      <c r="K1232" s="198"/>
      <c r="L1232" s="198"/>
      <c r="M1232" s="198"/>
      <c r="N1232" s="354"/>
      <c r="O1232" s="199"/>
      <c r="P1232" s="248">
        <f t="shared" si="18"/>
        <v>0</v>
      </c>
      <c r="Q1232" s="249"/>
      <c r="R1232" s="247"/>
      <c r="S1232" s="56"/>
      <c r="T1232" s="56"/>
    </row>
    <row r="1233" spans="2:20" x14ac:dyDescent="0.25">
      <c r="B1233" s="243" t="str">
        <f>IF(Tabla1[[#This Row],[Código_Actividad]]="","",CONCATENATE(Tabla1[[#This Row],[POA]],".",Tabla1[[#This Row],[SRS]],".",Tabla1[[#This Row],[AREA]],".",Tabla1[[#This Row],[TIPO]]))</f>
        <v/>
      </c>
      <c r="C1233" s="243" t="str">
        <f>IF(Tabla1[[#This Row],[Código_Actividad]]="","",'Formulario PPGR1'!#REF!)</f>
        <v/>
      </c>
      <c r="D1233" s="243" t="str">
        <f>IF(Tabla1[[#This Row],[Código_Actividad]]="","",'Formulario PPGR1'!#REF!)</f>
        <v/>
      </c>
      <c r="E1233" s="243" t="str">
        <f>IF(Tabla1[[#This Row],[Código_Actividad]]="","",'Formulario PPGR1'!#REF!)</f>
        <v/>
      </c>
      <c r="F1233" s="243" t="str">
        <f>IF(Tabla1[[#This Row],[Código_Actividad]]="","",'Formulario PPGR1'!#REF!)</f>
        <v/>
      </c>
      <c r="G1233" s="244"/>
      <c r="H1233" s="245" t="str">
        <f>IFERROR(VLOOKUP(Tabla1[[#This Row],[Código_Actividad]],'Formulario PPGR2'!$C$9:$D$1048576,2,FALSE),"")</f>
        <v/>
      </c>
      <c r="I1233" s="246" t="str">
        <f>IFERROR(VLOOKUP(Tabla1[[#This Row],[Código_Actividad]],Tabla2[[Código]:[Total de Acciones ]],15,FALSE),"")</f>
        <v/>
      </c>
      <c r="J1233" s="198"/>
      <c r="K1233" s="198"/>
      <c r="L1233" s="198"/>
      <c r="M1233" s="198"/>
      <c r="N1233" s="354"/>
      <c r="O1233" s="199"/>
      <c r="P1233" s="248">
        <f t="shared" si="18"/>
        <v>0</v>
      </c>
      <c r="Q1233" s="249"/>
      <c r="R1233" s="247"/>
      <c r="S1233" s="56"/>
      <c r="T1233" s="56"/>
    </row>
    <row r="1234" spans="2:20" x14ac:dyDescent="0.25">
      <c r="B1234" s="217" t="str">
        <f>IF(Tabla1[[#This Row],[Código_Actividad]]="","",CONCATENATE(Tabla1[[#This Row],[POA]],".",Tabla1[[#This Row],[SRS]],".",Tabla1[[#This Row],[AREA]],".",Tabla1[[#This Row],[TIPO]]))</f>
        <v/>
      </c>
      <c r="C1234" s="217" t="str">
        <f>IF(Tabla1[[#This Row],[Código_Actividad]]="","",'Formulario PPGR1'!#REF!)</f>
        <v/>
      </c>
      <c r="D1234" s="217" t="str">
        <f>IF(Tabla1[[#This Row],[Código_Actividad]]="","",'Formulario PPGR1'!#REF!)</f>
        <v/>
      </c>
      <c r="E1234" s="217" t="str">
        <f>IF(Tabla1[[#This Row],[Código_Actividad]]="","",'Formulario PPGR1'!#REF!)</f>
        <v/>
      </c>
      <c r="F1234" s="217" t="str">
        <f>IF(Tabla1[[#This Row],[Código_Actividad]]="","",'Formulario PPGR1'!#REF!)</f>
        <v/>
      </c>
      <c r="G1234" s="195"/>
      <c r="H1234" s="196" t="str">
        <f>IFERROR(VLOOKUP(Tabla1[[#This Row],[Código_Actividad]],'Formulario PPGR2'!$C$9:$D$1048576,2,FALSE),"")</f>
        <v/>
      </c>
      <c r="I1234" s="197" t="str">
        <f>IFERROR(VLOOKUP(Tabla1[[#This Row],[Código_Actividad]],Tabla2[[Código]:[Total de Acciones ]],15,FALSE),"")</f>
        <v/>
      </c>
      <c r="J1234" s="198"/>
      <c r="K1234" s="198"/>
      <c r="L1234" s="198"/>
      <c r="M1234" s="198"/>
      <c r="N1234" s="352"/>
      <c r="O1234" s="199"/>
      <c r="P1234" s="200">
        <f t="shared" si="18"/>
        <v>0</v>
      </c>
      <c r="Q1234" s="201"/>
      <c r="R1234" s="198"/>
      <c r="S1234" s="56"/>
      <c r="T1234" s="56"/>
    </row>
    <row r="1235" spans="2:20" x14ac:dyDescent="0.25">
      <c r="B1235" s="217" t="str">
        <f>IF(Tabla1[[#This Row],[Código_Actividad]]="","",CONCATENATE(Tabla1[[#This Row],[POA]],".",Tabla1[[#This Row],[SRS]],".",Tabla1[[#This Row],[AREA]],".",Tabla1[[#This Row],[TIPO]]))</f>
        <v/>
      </c>
      <c r="C1235" s="217" t="str">
        <f>IF(Tabla1[[#This Row],[Código_Actividad]]="","",'Formulario PPGR1'!#REF!)</f>
        <v/>
      </c>
      <c r="D1235" s="217" t="str">
        <f>IF(Tabla1[[#This Row],[Código_Actividad]]="","",'Formulario PPGR1'!#REF!)</f>
        <v/>
      </c>
      <c r="E1235" s="217" t="str">
        <f>IF(Tabla1[[#This Row],[Código_Actividad]]="","",'Formulario PPGR1'!#REF!)</f>
        <v/>
      </c>
      <c r="F1235" s="217" t="str">
        <f>IF(Tabla1[[#This Row],[Código_Actividad]]="","",'Formulario PPGR1'!#REF!)</f>
        <v/>
      </c>
      <c r="G1235" s="195"/>
      <c r="H1235" s="196" t="str">
        <f>IFERROR(VLOOKUP(Tabla1[[#This Row],[Código_Actividad]],'Formulario PPGR2'!$C$9:$D$1048576,2,FALSE),"")</f>
        <v/>
      </c>
      <c r="I1235" s="197" t="str">
        <f>IFERROR(VLOOKUP(Tabla1[[#This Row],[Código_Actividad]],Tabla2[[Código]:[Total de Acciones ]],15,FALSE),"")</f>
        <v/>
      </c>
      <c r="J1235" s="198"/>
      <c r="K1235" s="198"/>
      <c r="L1235" s="198"/>
      <c r="M1235" s="198"/>
      <c r="N1235" s="352"/>
      <c r="O1235" s="199"/>
      <c r="P1235" s="200">
        <f t="shared" si="18"/>
        <v>0</v>
      </c>
      <c r="Q1235" s="201"/>
      <c r="R1235" s="198"/>
      <c r="S1235" s="56"/>
      <c r="T1235" s="56"/>
    </row>
    <row r="1236" spans="2:20" x14ac:dyDescent="0.25">
      <c r="B1236" s="217" t="str">
        <f>IF(Tabla1[[#This Row],[Código_Actividad]]="","",CONCATENATE(Tabla1[[#This Row],[POA]],".",Tabla1[[#This Row],[SRS]],".",Tabla1[[#This Row],[AREA]],".",Tabla1[[#This Row],[TIPO]]))</f>
        <v/>
      </c>
      <c r="C1236" s="217" t="str">
        <f>IF(Tabla1[[#This Row],[Código_Actividad]]="","",'Formulario PPGR1'!#REF!)</f>
        <v/>
      </c>
      <c r="D1236" s="217" t="str">
        <f>IF(Tabla1[[#This Row],[Código_Actividad]]="","",'Formulario PPGR1'!#REF!)</f>
        <v/>
      </c>
      <c r="E1236" s="217" t="str">
        <f>IF(Tabla1[[#This Row],[Código_Actividad]]="","",'Formulario PPGR1'!#REF!)</f>
        <v/>
      </c>
      <c r="F1236" s="217" t="str">
        <f>IF(Tabla1[[#This Row],[Código_Actividad]]="","",'Formulario PPGR1'!#REF!)</f>
        <v/>
      </c>
      <c r="G1236" s="195"/>
      <c r="H1236" s="196" t="str">
        <f>IFERROR(VLOOKUP(Tabla1[[#This Row],[Código_Actividad]],'Formulario PPGR2'!$C$9:$D$1048576,2,FALSE),"")</f>
        <v/>
      </c>
      <c r="I1236" s="197" t="str">
        <f>IFERROR(VLOOKUP(Tabla1[[#This Row],[Código_Actividad]],Tabla2[[Código]:[Total de Acciones ]],15,FALSE),"")</f>
        <v/>
      </c>
      <c r="J1236" s="198"/>
      <c r="K1236" s="198"/>
      <c r="L1236" s="198"/>
      <c r="M1236" s="198"/>
      <c r="N1236" s="352"/>
      <c r="O1236" s="199"/>
      <c r="P1236" s="200">
        <f t="shared" si="18"/>
        <v>0</v>
      </c>
      <c r="Q1236" s="201"/>
      <c r="R1236" s="198"/>
      <c r="S1236" s="56"/>
      <c r="T1236" s="56"/>
    </row>
    <row r="1237" spans="2:20" s="27" customFormat="1" x14ac:dyDescent="0.25">
      <c r="B1237" s="343"/>
      <c r="C1237" s="343"/>
      <c r="D1237" s="343"/>
      <c r="E1237" s="343"/>
      <c r="F1237" s="343"/>
      <c r="G1237" s="368" t="s">
        <v>1229</v>
      </c>
      <c r="H1237" s="369"/>
      <c r="I1237" s="370">
        <f>SUBTOTAL(109,Tabla1[[Total de Actividades ]])</f>
        <v>1347</v>
      </c>
      <c r="J1237" s="371"/>
      <c r="K1237" s="372"/>
      <c r="L1237" s="373"/>
      <c r="M1237" s="372"/>
      <c r="N1237" s="374"/>
      <c r="O1237" s="375"/>
      <c r="P1237" s="375">
        <f>SUBTOTAL(109,Tabla1[Valor Total])</f>
        <v>5061386.1199999684</v>
      </c>
      <c r="Q1237" s="376"/>
      <c r="R1237" s="371"/>
    </row>
    <row r="1238" spans="2:20" s="27" customFormat="1" x14ac:dyDescent="0.25">
      <c r="G1238" s="1"/>
      <c r="H1238" s="1"/>
      <c r="I1238" s="1"/>
      <c r="J1238" s="1"/>
      <c r="K1238" s="165"/>
      <c r="L1238" s="1"/>
      <c r="M1238" s="1"/>
      <c r="N1238" s="1"/>
      <c r="O1238" s="167"/>
      <c r="P1238" s="1"/>
      <c r="Q1238" s="1"/>
      <c r="R1238" s="1"/>
    </row>
    <row r="1239" spans="2:20" s="27" customFormat="1" x14ac:dyDescent="0.25">
      <c r="G1239" s="1"/>
      <c r="H1239" s="1"/>
      <c r="I1239" s="1"/>
      <c r="J1239" s="1"/>
      <c r="K1239" s="165"/>
      <c r="L1239" s="1"/>
      <c r="M1239" s="1"/>
      <c r="N1239" s="1"/>
      <c r="O1239" s="167"/>
      <c r="P1239" s="1"/>
      <c r="Q1239" s="1"/>
      <c r="R1239" s="1"/>
    </row>
    <row r="1240" spans="2:20" s="27" customFormat="1" x14ac:dyDescent="0.25">
      <c r="G1240" s="1"/>
      <c r="H1240" s="1"/>
      <c r="I1240" s="1"/>
      <c r="J1240" s="1"/>
      <c r="K1240" s="165"/>
      <c r="L1240" s="1"/>
      <c r="M1240" s="1"/>
      <c r="N1240" s="1"/>
      <c r="O1240" s="167"/>
      <c r="P1240" s="1"/>
      <c r="Q1240" s="1"/>
      <c r="R1240" s="1"/>
    </row>
    <row r="1241" spans="2:20" s="27" customFormat="1" x14ac:dyDescent="0.25">
      <c r="G1241" s="1"/>
      <c r="H1241" s="1"/>
      <c r="I1241" s="1"/>
      <c r="J1241" s="1"/>
      <c r="K1241" s="165"/>
      <c r="L1241" s="1"/>
      <c r="M1241" s="1"/>
      <c r="N1241" s="1"/>
      <c r="O1241" s="167"/>
      <c r="P1241" s="1"/>
      <c r="Q1241" s="1"/>
      <c r="R1241" s="1"/>
    </row>
    <row r="1242" spans="2:20" s="27" customFormat="1" x14ac:dyDescent="0.25">
      <c r="G1242" s="1"/>
      <c r="H1242" s="1"/>
      <c r="I1242" s="1"/>
      <c r="J1242" s="1"/>
      <c r="K1242" s="165"/>
      <c r="L1242" s="1"/>
      <c r="M1242" s="1"/>
      <c r="N1242" s="1"/>
      <c r="O1242" s="167"/>
      <c r="P1242" s="1"/>
      <c r="Q1242" s="1"/>
      <c r="R1242" s="1"/>
    </row>
    <row r="1243" spans="2:20" s="27" customFormat="1" x14ac:dyDescent="0.25">
      <c r="G1243" s="1"/>
      <c r="H1243" s="1"/>
      <c r="I1243" s="1"/>
      <c r="J1243" s="1"/>
      <c r="K1243" s="165"/>
      <c r="L1243" s="1"/>
      <c r="M1243" s="1"/>
      <c r="N1243" s="1"/>
      <c r="O1243" s="167"/>
      <c r="P1243" s="1"/>
      <c r="Q1243" s="1"/>
      <c r="R1243" s="1"/>
    </row>
    <row r="1244" spans="2:20" s="27" customFormat="1" x14ac:dyDescent="0.25">
      <c r="G1244" s="1"/>
      <c r="H1244" s="1"/>
      <c r="I1244" s="1"/>
      <c r="J1244" s="1"/>
      <c r="K1244" s="165"/>
      <c r="L1244" s="1"/>
      <c r="M1244" s="1"/>
      <c r="N1244" s="1"/>
      <c r="O1244" s="167"/>
      <c r="P1244" s="1"/>
      <c r="Q1244" s="1"/>
      <c r="R1244" s="1"/>
    </row>
    <row r="1245" spans="2:20" s="27" customFormat="1" x14ac:dyDescent="0.25">
      <c r="G1245" s="1"/>
      <c r="H1245" s="1"/>
      <c r="I1245" s="1"/>
      <c r="J1245" s="1"/>
      <c r="K1245" s="165"/>
      <c r="L1245" s="1"/>
      <c r="M1245" s="1"/>
      <c r="N1245" s="1"/>
      <c r="O1245" s="167"/>
      <c r="P1245" s="1"/>
      <c r="Q1245" s="1"/>
      <c r="R1245" s="1"/>
    </row>
    <row r="1246" spans="2:20" s="27" customFormat="1" x14ac:dyDescent="0.25">
      <c r="G1246" s="1"/>
      <c r="H1246" s="1"/>
      <c r="I1246" s="1"/>
      <c r="J1246" s="1"/>
      <c r="K1246" s="165"/>
      <c r="L1246" s="1"/>
      <c r="M1246" s="1"/>
      <c r="N1246" s="1"/>
      <c r="O1246" s="167"/>
      <c r="P1246" s="1"/>
      <c r="Q1246" s="1"/>
      <c r="R1246" s="1"/>
    </row>
    <row r="1247" spans="2:20" s="27" customFormat="1" x14ac:dyDescent="0.25">
      <c r="G1247" s="1"/>
      <c r="H1247" s="1"/>
      <c r="I1247" s="1"/>
      <c r="J1247" s="1"/>
      <c r="K1247" s="165"/>
      <c r="L1247" s="1"/>
      <c r="M1247" s="1"/>
      <c r="N1247" s="1"/>
      <c r="O1247" s="167"/>
      <c r="P1247" s="1"/>
      <c r="Q1247" s="1"/>
      <c r="R1247" s="1"/>
    </row>
    <row r="1248" spans="2:20" s="27" customFormat="1" x14ac:dyDescent="0.25">
      <c r="G1248" s="1"/>
      <c r="H1248" s="1"/>
      <c r="I1248" s="1"/>
      <c r="J1248" s="1"/>
      <c r="K1248" s="165"/>
      <c r="L1248" s="1"/>
      <c r="M1248" s="1"/>
      <c r="N1248" s="1"/>
      <c r="O1248" s="167"/>
      <c r="P1248" s="1"/>
      <c r="Q1248" s="1"/>
      <c r="R1248" s="1"/>
    </row>
    <row r="1249" spans="7:18" s="27" customFormat="1" x14ac:dyDescent="0.25">
      <c r="G1249" s="1"/>
      <c r="H1249" s="1"/>
      <c r="I1249" s="1"/>
      <c r="J1249" s="1"/>
      <c r="K1249" s="165"/>
      <c r="L1249" s="1"/>
      <c r="M1249" s="1"/>
      <c r="N1249" s="1"/>
      <c r="O1249" s="167"/>
      <c r="P1249" s="1"/>
      <c r="Q1249" s="1"/>
      <c r="R1249" s="1"/>
    </row>
    <row r="1250" spans="7:18" s="27" customFormat="1" x14ac:dyDescent="0.25">
      <c r="G1250" s="1"/>
      <c r="H1250" s="1"/>
      <c r="I1250" s="1"/>
      <c r="J1250" s="1"/>
      <c r="K1250" s="165"/>
      <c r="L1250" s="1"/>
      <c r="M1250" s="1"/>
      <c r="N1250" s="1"/>
      <c r="O1250" s="167"/>
      <c r="P1250" s="1"/>
      <c r="Q1250" s="1"/>
      <c r="R1250" s="1"/>
    </row>
    <row r="1251" spans="7:18" s="27" customFormat="1" x14ac:dyDescent="0.25">
      <c r="G1251" s="1"/>
      <c r="H1251" s="1"/>
      <c r="I1251" s="1"/>
      <c r="J1251" s="1"/>
      <c r="K1251" s="165"/>
      <c r="L1251" s="1"/>
      <c r="M1251" s="1"/>
      <c r="N1251" s="1"/>
      <c r="O1251" s="167"/>
      <c r="P1251" s="1"/>
      <c r="Q1251" s="1"/>
      <c r="R1251" s="1"/>
    </row>
    <row r="1252" spans="7:18" s="27" customFormat="1" x14ac:dyDescent="0.25">
      <c r="G1252" s="1"/>
      <c r="H1252" s="1"/>
      <c r="I1252" s="1"/>
      <c r="J1252" s="1"/>
      <c r="K1252" s="165"/>
      <c r="L1252" s="1"/>
      <c r="M1252" s="1"/>
      <c r="N1252" s="1"/>
      <c r="O1252" s="167"/>
      <c r="P1252" s="1"/>
      <c r="Q1252" s="1"/>
      <c r="R1252" s="1"/>
    </row>
    <row r="1253" spans="7:18" s="27" customFormat="1" x14ac:dyDescent="0.25">
      <c r="G1253" s="1"/>
      <c r="H1253" s="1"/>
      <c r="I1253" s="1"/>
      <c r="J1253" s="1"/>
      <c r="K1253" s="165"/>
      <c r="L1253" s="1"/>
      <c r="M1253" s="1"/>
      <c r="N1253" s="1"/>
      <c r="O1253" s="167"/>
      <c r="P1253" s="1"/>
      <c r="Q1253" s="1"/>
      <c r="R1253" s="1"/>
    </row>
    <row r="1254" spans="7:18" s="27" customFormat="1" x14ac:dyDescent="0.25">
      <c r="G1254" s="1"/>
      <c r="H1254" s="1"/>
      <c r="I1254" s="1"/>
      <c r="J1254" s="1"/>
      <c r="K1254" s="165"/>
      <c r="L1254" s="1"/>
      <c r="M1254" s="1"/>
      <c r="N1254" s="1"/>
      <c r="O1254" s="167"/>
      <c r="P1254" s="1"/>
      <c r="Q1254" s="1"/>
      <c r="R1254" s="1"/>
    </row>
    <row r="1255" spans="7:18" s="27" customFormat="1" x14ac:dyDescent="0.25">
      <c r="G1255" s="1"/>
      <c r="H1255" s="1"/>
      <c r="I1255" s="1"/>
      <c r="J1255" s="1"/>
      <c r="K1255" s="165"/>
      <c r="L1255" s="1"/>
      <c r="M1255" s="1"/>
      <c r="N1255" s="1"/>
      <c r="O1255" s="167"/>
      <c r="P1255" s="1"/>
      <c r="Q1255" s="1"/>
      <c r="R1255" s="1"/>
    </row>
    <row r="1256" spans="7:18" s="27" customFormat="1" x14ac:dyDescent="0.25">
      <c r="G1256" s="1"/>
      <c r="H1256" s="1"/>
      <c r="I1256" s="1"/>
      <c r="J1256" s="1"/>
      <c r="K1256" s="165"/>
      <c r="L1256" s="1"/>
      <c r="M1256" s="1"/>
      <c r="N1256" s="1"/>
      <c r="O1256" s="167"/>
      <c r="P1256" s="1"/>
      <c r="Q1256" s="1"/>
      <c r="R1256" s="1"/>
    </row>
    <row r="1257" spans="7:18" s="27" customFormat="1" x14ac:dyDescent="0.25">
      <c r="G1257" s="1"/>
      <c r="H1257" s="1"/>
      <c r="I1257" s="1"/>
      <c r="J1257" s="1"/>
      <c r="K1257" s="165"/>
      <c r="L1257" s="1"/>
      <c r="M1257" s="1"/>
      <c r="N1257" s="1"/>
      <c r="O1257" s="167"/>
      <c r="P1257" s="1"/>
      <c r="Q1257" s="1"/>
      <c r="R1257" s="1"/>
    </row>
    <row r="1258" spans="7:18" s="27" customFormat="1" x14ac:dyDescent="0.25">
      <c r="G1258" s="1"/>
      <c r="H1258" s="1"/>
      <c r="I1258" s="1"/>
      <c r="J1258" s="1"/>
      <c r="K1258" s="165"/>
      <c r="L1258" s="1"/>
      <c r="M1258" s="1"/>
      <c r="N1258" s="1"/>
      <c r="O1258" s="167"/>
      <c r="P1258" s="1"/>
      <c r="Q1258" s="1"/>
      <c r="R1258" s="1"/>
    </row>
    <row r="1259" spans="7:18" s="27" customFormat="1" x14ac:dyDescent="0.25">
      <c r="G1259" s="1"/>
      <c r="H1259" s="1"/>
      <c r="I1259" s="1"/>
      <c r="J1259" s="1"/>
      <c r="K1259" s="165"/>
      <c r="L1259" s="1"/>
      <c r="M1259" s="1"/>
      <c r="N1259" s="1"/>
      <c r="O1259" s="167"/>
      <c r="P1259" s="1"/>
      <c r="Q1259" s="1"/>
      <c r="R1259" s="1"/>
    </row>
    <row r="1260" spans="7:18" s="27" customFormat="1" x14ac:dyDescent="0.25">
      <c r="G1260" s="1"/>
      <c r="H1260" s="1"/>
      <c r="I1260" s="1"/>
      <c r="J1260" s="1"/>
      <c r="K1260" s="165"/>
      <c r="L1260" s="1"/>
      <c r="M1260" s="1"/>
      <c r="N1260" s="1"/>
      <c r="O1260" s="167"/>
      <c r="P1260" s="1"/>
      <c r="Q1260" s="1"/>
      <c r="R1260" s="1"/>
    </row>
    <row r="1261" spans="7:18" s="27" customFormat="1" x14ac:dyDescent="0.25">
      <c r="G1261" s="1"/>
      <c r="H1261" s="1"/>
      <c r="I1261" s="1"/>
      <c r="J1261" s="1"/>
      <c r="K1261" s="165"/>
      <c r="L1261" s="1"/>
      <c r="M1261" s="1"/>
      <c r="N1261" s="1"/>
      <c r="O1261" s="167"/>
      <c r="P1261" s="1"/>
      <c r="Q1261" s="1"/>
      <c r="R1261" s="1"/>
    </row>
    <row r="1262" spans="7:18" s="27" customFormat="1" x14ac:dyDescent="0.25">
      <c r="G1262" s="1"/>
      <c r="H1262" s="1"/>
      <c r="I1262" s="1"/>
      <c r="J1262" s="1"/>
      <c r="K1262" s="165"/>
      <c r="L1262" s="1"/>
      <c r="M1262" s="1"/>
      <c r="N1262" s="1"/>
      <c r="O1262" s="167"/>
      <c r="P1262" s="1"/>
      <c r="Q1262" s="1"/>
      <c r="R1262" s="1"/>
    </row>
    <row r="1263" spans="7:18" s="27" customFormat="1" x14ac:dyDescent="0.25">
      <c r="G1263" s="1"/>
      <c r="H1263" s="1"/>
      <c r="I1263" s="1"/>
      <c r="J1263" s="1"/>
      <c r="K1263" s="165"/>
      <c r="L1263" s="1"/>
      <c r="M1263" s="1"/>
      <c r="N1263" s="1"/>
      <c r="O1263" s="167"/>
      <c r="P1263" s="1"/>
      <c r="Q1263" s="1"/>
      <c r="R1263" s="1"/>
    </row>
    <row r="1264" spans="7:18" s="27" customFormat="1" x14ac:dyDescent="0.25">
      <c r="G1264" s="1"/>
      <c r="H1264" s="1"/>
      <c r="I1264" s="1"/>
      <c r="J1264" s="1"/>
      <c r="K1264" s="165"/>
      <c r="L1264" s="1"/>
      <c r="M1264" s="1"/>
      <c r="N1264" s="1"/>
      <c r="O1264" s="167"/>
      <c r="P1264" s="1"/>
      <c r="Q1264" s="1"/>
      <c r="R1264" s="1"/>
    </row>
    <row r="1265" spans="7:18" s="27" customFormat="1" x14ac:dyDescent="0.25">
      <c r="G1265" s="1"/>
      <c r="H1265" s="1"/>
      <c r="I1265" s="1"/>
      <c r="J1265" s="1"/>
      <c r="K1265" s="165"/>
      <c r="L1265" s="1"/>
      <c r="M1265" s="1"/>
      <c r="N1265" s="1"/>
      <c r="O1265" s="167"/>
      <c r="P1265" s="1"/>
      <c r="Q1265" s="1"/>
      <c r="R1265" s="1"/>
    </row>
    <row r="1266" spans="7:18" s="27" customFormat="1" x14ac:dyDescent="0.25">
      <c r="G1266" s="1"/>
      <c r="H1266" s="1"/>
      <c r="I1266" s="1"/>
      <c r="J1266" s="1"/>
      <c r="K1266" s="165"/>
      <c r="L1266" s="1"/>
      <c r="M1266" s="1"/>
      <c r="N1266" s="1"/>
      <c r="O1266" s="167"/>
      <c r="P1266" s="1"/>
      <c r="Q1266" s="1"/>
      <c r="R1266" s="1"/>
    </row>
    <row r="1267" spans="7:18" s="27" customFormat="1" x14ac:dyDescent="0.25">
      <c r="G1267" s="1"/>
      <c r="H1267" s="1"/>
      <c r="I1267" s="1"/>
      <c r="J1267" s="1"/>
      <c r="K1267" s="165"/>
      <c r="L1267" s="1"/>
      <c r="M1267" s="1"/>
      <c r="N1267" s="1"/>
      <c r="O1267" s="167"/>
      <c r="P1267" s="1"/>
      <c r="Q1267" s="1"/>
      <c r="R1267" s="1"/>
    </row>
    <row r="1268" spans="7:18" s="27" customFormat="1" x14ac:dyDescent="0.25">
      <c r="G1268" s="1"/>
      <c r="H1268" s="1"/>
      <c r="I1268" s="1"/>
      <c r="J1268" s="1"/>
      <c r="K1268" s="165"/>
      <c r="L1268" s="1"/>
      <c r="M1268" s="1"/>
      <c r="N1268" s="1"/>
      <c r="O1268" s="167"/>
      <c r="P1268" s="1"/>
      <c r="Q1268" s="1"/>
      <c r="R1268" s="1"/>
    </row>
    <row r="1269" spans="7:18" s="27" customFormat="1" x14ac:dyDescent="0.25">
      <c r="G1269" s="1"/>
      <c r="H1269" s="1"/>
      <c r="I1269" s="1"/>
      <c r="J1269" s="1"/>
      <c r="K1269" s="165"/>
      <c r="L1269" s="1"/>
      <c r="M1269" s="1"/>
      <c r="N1269" s="1"/>
      <c r="O1269" s="167"/>
      <c r="P1269" s="1"/>
      <c r="Q1269" s="1"/>
      <c r="R1269" s="1"/>
    </row>
    <row r="1270" spans="7:18" s="27" customFormat="1" x14ac:dyDescent="0.25">
      <c r="G1270" s="1"/>
      <c r="H1270" s="1"/>
      <c r="I1270" s="1"/>
      <c r="J1270" s="1"/>
      <c r="K1270" s="165"/>
      <c r="L1270" s="1"/>
      <c r="M1270" s="1"/>
      <c r="N1270" s="1"/>
      <c r="O1270" s="167"/>
      <c r="P1270" s="1"/>
      <c r="Q1270" s="1"/>
      <c r="R1270" s="1"/>
    </row>
    <row r="1271" spans="7:18" s="27" customFormat="1" x14ac:dyDescent="0.25">
      <c r="G1271" s="1"/>
      <c r="H1271" s="1"/>
      <c r="I1271" s="1"/>
      <c r="J1271" s="1"/>
      <c r="K1271" s="165"/>
      <c r="L1271" s="1"/>
      <c r="M1271" s="1"/>
      <c r="N1271" s="1"/>
      <c r="O1271" s="167"/>
      <c r="P1271" s="1"/>
      <c r="Q1271" s="1"/>
      <c r="R1271" s="1"/>
    </row>
    <row r="1272" spans="7:18" s="27" customFormat="1" x14ac:dyDescent="0.25">
      <c r="G1272" s="1"/>
      <c r="H1272" s="1"/>
      <c r="I1272" s="1"/>
      <c r="J1272" s="1"/>
      <c r="K1272" s="165"/>
      <c r="L1272" s="1"/>
      <c r="M1272" s="1"/>
      <c r="N1272" s="1"/>
      <c r="O1272" s="167"/>
      <c r="P1272" s="1"/>
      <c r="Q1272" s="1"/>
      <c r="R1272" s="1"/>
    </row>
    <row r="1273" spans="7:18" s="27" customFormat="1" x14ac:dyDescent="0.25">
      <c r="G1273" s="1"/>
      <c r="H1273" s="1"/>
      <c r="I1273" s="1"/>
      <c r="J1273" s="1"/>
      <c r="K1273" s="165"/>
      <c r="L1273" s="1"/>
      <c r="M1273" s="1"/>
      <c r="N1273" s="1"/>
      <c r="O1273" s="167"/>
      <c r="P1273" s="1"/>
      <c r="Q1273" s="1"/>
      <c r="R1273" s="1"/>
    </row>
    <row r="1274" spans="7:18" s="27" customFormat="1" x14ac:dyDescent="0.25">
      <c r="G1274" s="1"/>
      <c r="H1274" s="1"/>
      <c r="I1274" s="1"/>
      <c r="J1274" s="1"/>
      <c r="K1274" s="165"/>
      <c r="L1274" s="1"/>
      <c r="M1274" s="1"/>
      <c r="N1274" s="1"/>
      <c r="O1274" s="167"/>
      <c r="P1274" s="1"/>
      <c r="Q1274" s="1"/>
      <c r="R1274" s="1"/>
    </row>
    <row r="1275" spans="7:18" s="27" customFormat="1" x14ac:dyDescent="0.25">
      <c r="G1275" s="1"/>
      <c r="H1275" s="1"/>
      <c r="I1275" s="1"/>
      <c r="J1275" s="1"/>
      <c r="K1275" s="165"/>
      <c r="L1275" s="1"/>
      <c r="M1275" s="1"/>
      <c r="N1275" s="1"/>
      <c r="O1275" s="167"/>
      <c r="P1275" s="1"/>
      <c r="Q1275" s="1"/>
      <c r="R1275" s="1"/>
    </row>
    <row r="1276" spans="7:18" s="27" customFormat="1" x14ac:dyDescent="0.25">
      <c r="G1276" s="1"/>
      <c r="H1276" s="1"/>
      <c r="I1276" s="1"/>
      <c r="J1276" s="1"/>
      <c r="K1276" s="165"/>
      <c r="L1276" s="1"/>
      <c r="M1276" s="1"/>
      <c r="N1276" s="1"/>
      <c r="O1276" s="167"/>
      <c r="P1276" s="1"/>
      <c r="Q1276" s="1"/>
      <c r="R1276" s="1"/>
    </row>
    <row r="1277" spans="7:18" s="27" customFormat="1" x14ac:dyDescent="0.25">
      <c r="G1277" s="1"/>
      <c r="H1277" s="1"/>
      <c r="I1277" s="1"/>
      <c r="J1277" s="1"/>
      <c r="K1277" s="165"/>
      <c r="L1277" s="1"/>
      <c r="M1277" s="1"/>
      <c r="N1277" s="1"/>
      <c r="O1277" s="167"/>
      <c r="P1277" s="1"/>
      <c r="Q1277" s="1"/>
      <c r="R1277" s="1"/>
    </row>
    <row r="1278" spans="7:18" s="27" customFormat="1" x14ac:dyDescent="0.25">
      <c r="G1278" s="1"/>
      <c r="H1278" s="1"/>
      <c r="I1278" s="1"/>
      <c r="J1278" s="1"/>
      <c r="K1278" s="165"/>
      <c r="L1278" s="1"/>
      <c r="M1278" s="1"/>
      <c r="N1278" s="1"/>
      <c r="O1278" s="167"/>
      <c r="P1278" s="1"/>
      <c r="Q1278" s="1"/>
      <c r="R1278" s="1"/>
    </row>
    <row r="1279" spans="7:18" s="27" customFormat="1" x14ac:dyDescent="0.25">
      <c r="G1279" s="1"/>
      <c r="H1279" s="1"/>
      <c r="I1279" s="1"/>
      <c r="J1279" s="1"/>
      <c r="K1279" s="165"/>
      <c r="L1279" s="1"/>
      <c r="M1279" s="1"/>
      <c r="N1279" s="1"/>
      <c r="O1279" s="167"/>
      <c r="P1279" s="1"/>
      <c r="Q1279" s="1"/>
      <c r="R1279" s="1"/>
    </row>
    <row r="1280" spans="7:18" s="27" customFormat="1" x14ac:dyDescent="0.25">
      <c r="G1280" s="1"/>
      <c r="H1280" s="1"/>
      <c r="I1280" s="1"/>
      <c r="J1280" s="1"/>
      <c r="K1280" s="165"/>
      <c r="L1280" s="1"/>
      <c r="M1280" s="1"/>
      <c r="N1280" s="1"/>
      <c r="O1280" s="167"/>
      <c r="P1280" s="1"/>
      <c r="Q1280" s="1"/>
      <c r="R1280" s="1"/>
    </row>
    <row r="1281" spans="7:18" s="27" customFormat="1" x14ac:dyDescent="0.25">
      <c r="G1281" s="1"/>
      <c r="H1281" s="1"/>
      <c r="I1281" s="1"/>
      <c r="J1281" s="1"/>
      <c r="K1281" s="165"/>
      <c r="L1281" s="1"/>
      <c r="M1281" s="1"/>
      <c r="N1281" s="1"/>
      <c r="O1281" s="167"/>
      <c r="P1281" s="1"/>
      <c r="Q1281" s="1"/>
      <c r="R1281" s="1"/>
    </row>
    <row r="1282" spans="7:18" s="27" customFormat="1" x14ac:dyDescent="0.25">
      <c r="G1282" s="1"/>
      <c r="H1282" s="1"/>
      <c r="I1282" s="1"/>
      <c r="J1282" s="1"/>
      <c r="K1282" s="165"/>
      <c r="L1282" s="1"/>
      <c r="M1282" s="1"/>
      <c r="N1282" s="1"/>
      <c r="O1282" s="167"/>
      <c r="P1282" s="1"/>
      <c r="Q1282" s="1"/>
      <c r="R1282" s="1"/>
    </row>
    <row r="1283" spans="7:18" s="27" customFormat="1" x14ac:dyDescent="0.25">
      <c r="G1283" s="1"/>
      <c r="H1283" s="1"/>
      <c r="I1283" s="1"/>
      <c r="J1283" s="1"/>
      <c r="K1283" s="165"/>
      <c r="L1283" s="1"/>
      <c r="M1283" s="1"/>
      <c r="N1283" s="1"/>
      <c r="O1283" s="167"/>
      <c r="P1283" s="1"/>
      <c r="Q1283" s="1"/>
      <c r="R1283" s="1"/>
    </row>
    <row r="1284" spans="7:18" s="27" customFormat="1" x14ac:dyDescent="0.25">
      <c r="G1284" s="1"/>
      <c r="H1284" s="1"/>
      <c r="I1284" s="1"/>
      <c r="J1284" s="1"/>
      <c r="K1284" s="165"/>
      <c r="L1284" s="1"/>
      <c r="M1284" s="1"/>
      <c r="N1284" s="1"/>
      <c r="O1284" s="167"/>
      <c r="P1284" s="1"/>
      <c r="Q1284" s="1"/>
      <c r="R1284" s="1"/>
    </row>
    <row r="1285" spans="7:18" s="27" customFormat="1" x14ac:dyDescent="0.25">
      <c r="G1285" s="1"/>
      <c r="H1285" s="1"/>
      <c r="I1285" s="1"/>
      <c r="J1285" s="1"/>
      <c r="K1285" s="165"/>
      <c r="L1285" s="1"/>
      <c r="M1285" s="1"/>
      <c r="N1285" s="1"/>
      <c r="O1285" s="167"/>
      <c r="P1285" s="1"/>
      <c r="Q1285" s="1"/>
      <c r="R1285" s="1"/>
    </row>
    <row r="1286" spans="7:18" s="27" customFormat="1" x14ac:dyDescent="0.25">
      <c r="G1286" s="1"/>
      <c r="H1286" s="1"/>
      <c r="I1286" s="1"/>
      <c r="J1286" s="1"/>
      <c r="K1286" s="165"/>
      <c r="L1286" s="1"/>
      <c r="M1286" s="1"/>
      <c r="N1286" s="1"/>
      <c r="O1286" s="167"/>
      <c r="P1286" s="1"/>
      <c r="Q1286" s="1"/>
      <c r="R1286" s="1"/>
    </row>
    <row r="1287" spans="7:18" s="27" customFormat="1" x14ac:dyDescent="0.25">
      <c r="G1287" s="1"/>
      <c r="H1287" s="1"/>
      <c r="I1287" s="1"/>
      <c r="J1287" s="1"/>
      <c r="K1287" s="165"/>
      <c r="L1287" s="1"/>
      <c r="M1287" s="1"/>
      <c r="N1287" s="1"/>
      <c r="O1287" s="167"/>
      <c r="P1287" s="1"/>
      <c r="Q1287" s="1"/>
      <c r="R1287" s="1"/>
    </row>
    <row r="1288" spans="7:18" s="27" customFormat="1" x14ac:dyDescent="0.25">
      <c r="G1288" s="1"/>
      <c r="H1288" s="1"/>
      <c r="I1288" s="1"/>
      <c r="J1288" s="1"/>
      <c r="K1288" s="165"/>
      <c r="L1288" s="1"/>
      <c r="M1288" s="1"/>
      <c r="N1288" s="1"/>
      <c r="O1288" s="167"/>
      <c r="P1288" s="1"/>
      <c r="Q1288" s="1"/>
      <c r="R1288" s="1"/>
    </row>
    <row r="1289" spans="7:18" s="27" customFormat="1" x14ac:dyDescent="0.25">
      <c r="G1289" s="1"/>
      <c r="H1289" s="1"/>
      <c r="I1289" s="1"/>
      <c r="J1289" s="1"/>
      <c r="K1289" s="165"/>
      <c r="L1289" s="1"/>
      <c r="M1289" s="1"/>
      <c r="N1289" s="1"/>
      <c r="O1289" s="167"/>
      <c r="P1289" s="1"/>
      <c r="Q1289" s="1"/>
      <c r="R1289" s="1"/>
    </row>
    <row r="1290" spans="7:18" s="27" customFormat="1" x14ac:dyDescent="0.25">
      <c r="G1290" s="1"/>
      <c r="H1290" s="1"/>
      <c r="I1290" s="1"/>
      <c r="J1290" s="1"/>
      <c r="K1290" s="165"/>
      <c r="L1290" s="1"/>
      <c r="M1290" s="1"/>
      <c r="N1290" s="1"/>
      <c r="O1290" s="167"/>
      <c r="P1290" s="1"/>
      <c r="Q1290" s="1"/>
      <c r="R1290" s="1"/>
    </row>
    <row r="1291" spans="7:18" s="27" customFormat="1" x14ac:dyDescent="0.25">
      <c r="G1291" s="1"/>
      <c r="H1291" s="1"/>
      <c r="I1291" s="1"/>
      <c r="J1291" s="1"/>
      <c r="K1291" s="165"/>
      <c r="L1291" s="1"/>
      <c r="M1291" s="1"/>
      <c r="N1291" s="1"/>
      <c r="O1291" s="167"/>
      <c r="P1291" s="1"/>
      <c r="Q1291" s="1"/>
      <c r="R1291" s="1"/>
    </row>
    <row r="1292" spans="7:18" s="27" customFormat="1" x14ac:dyDescent="0.25">
      <c r="G1292" s="1"/>
      <c r="H1292" s="1"/>
      <c r="I1292" s="1"/>
      <c r="J1292" s="1"/>
      <c r="K1292" s="165"/>
      <c r="L1292" s="1"/>
      <c r="M1292" s="1"/>
      <c r="N1292" s="1"/>
      <c r="O1292" s="167"/>
      <c r="P1292" s="1"/>
      <c r="Q1292" s="1"/>
      <c r="R1292" s="1"/>
    </row>
    <row r="1293" spans="7:18" s="27" customFormat="1" x14ac:dyDescent="0.25">
      <c r="G1293" s="1"/>
      <c r="H1293" s="1"/>
      <c r="I1293" s="1"/>
      <c r="J1293" s="1"/>
      <c r="K1293" s="165"/>
      <c r="L1293" s="1"/>
      <c r="M1293" s="1"/>
      <c r="N1293" s="1"/>
      <c r="O1293" s="167"/>
      <c r="P1293" s="1"/>
      <c r="Q1293" s="1"/>
      <c r="R1293" s="1"/>
    </row>
    <row r="1294" spans="7:18" s="27" customFormat="1" x14ac:dyDescent="0.25">
      <c r="G1294" s="1"/>
      <c r="H1294" s="1"/>
      <c r="I1294" s="1"/>
      <c r="J1294" s="1"/>
      <c r="K1294" s="165"/>
      <c r="L1294" s="1"/>
      <c r="M1294" s="1"/>
      <c r="N1294" s="1"/>
      <c r="O1294" s="167"/>
      <c r="P1294" s="1"/>
      <c r="Q1294" s="1"/>
      <c r="R1294" s="1"/>
    </row>
    <row r="1295" spans="7:18" s="27" customFormat="1" x14ac:dyDescent="0.25">
      <c r="G1295" s="1"/>
      <c r="H1295" s="1"/>
      <c r="I1295" s="1"/>
      <c r="J1295" s="1"/>
      <c r="K1295" s="165"/>
      <c r="L1295" s="1"/>
      <c r="M1295" s="1"/>
      <c r="N1295" s="1"/>
      <c r="O1295" s="167"/>
      <c r="P1295" s="1"/>
      <c r="Q1295" s="1"/>
      <c r="R1295" s="1"/>
    </row>
    <row r="1296" spans="7:18" s="27" customFormat="1" x14ac:dyDescent="0.25">
      <c r="G1296" s="1"/>
      <c r="H1296" s="1"/>
      <c r="I1296" s="1"/>
      <c r="J1296" s="1"/>
      <c r="K1296" s="165"/>
      <c r="L1296" s="1"/>
      <c r="M1296" s="1"/>
      <c r="N1296" s="1"/>
      <c r="O1296" s="167"/>
      <c r="P1296" s="1"/>
      <c r="Q1296" s="1"/>
      <c r="R1296" s="1"/>
    </row>
    <row r="1297" spans="7:18" s="27" customFormat="1" x14ac:dyDescent="0.25">
      <c r="G1297" s="1"/>
      <c r="H1297" s="1"/>
      <c r="I1297" s="1"/>
      <c r="J1297" s="1"/>
      <c r="K1297" s="165"/>
      <c r="L1297" s="1"/>
      <c r="M1297" s="1"/>
      <c r="N1297" s="1"/>
      <c r="O1297" s="167"/>
      <c r="P1297" s="1"/>
      <c r="Q1297" s="1"/>
      <c r="R1297" s="1"/>
    </row>
    <row r="1298" spans="7:18" s="27" customFormat="1" x14ac:dyDescent="0.25">
      <c r="G1298" s="1"/>
      <c r="H1298" s="1"/>
      <c r="I1298" s="1"/>
      <c r="J1298" s="1"/>
      <c r="K1298" s="165"/>
      <c r="L1298" s="1"/>
      <c r="M1298" s="1"/>
      <c r="N1298" s="1"/>
      <c r="O1298" s="167"/>
      <c r="P1298" s="1"/>
      <c r="Q1298" s="1"/>
      <c r="R1298" s="1"/>
    </row>
    <row r="1299" spans="7:18" s="27" customFormat="1" x14ac:dyDescent="0.25">
      <c r="G1299" s="1"/>
      <c r="H1299" s="1"/>
      <c r="I1299" s="1"/>
      <c r="J1299" s="1"/>
      <c r="K1299" s="165"/>
      <c r="L1299" s="1"/>
      <c r="M1299" s="1"/>
      <c r="N1299" s="1"/>
      <c r="O1299" s="167"/>
      <c r="P1299" s="1"/>
      <c r="Q1299" s="1"/>
      <c r="R1299" s="1"/>
    </row>
    <row r="1300" spans="7:18" s="27" customFormat="1" x14ac:dyDescent="0.25">
      <c r="G1300" s="1"/>
      <c r="H1300" s="1"/>
      <c r="I1300" s="1"/>
      <c r="J1300" s="1"/>
      <c r="K1300" s="165"/>
      <c r="L1300" s="1"/>
      <c r="M1300" s="1"/>
      <c r="N1300" s="1"/>
      <c r="O1300" s="167"/>
      <c r="P1300" s="1"/>
      <c r="Q1300" s="1"/>
      <c r="R1300" s="1"/>
    </row>
    <row r="1301" spans="7:18" s="27" customFormat="1" x14ac:dyDescent="0.25">
      <c r="G1301" s="1"/>
      <c r="H1301" s="1"/>
      <c r="I1301" s="1"/>
      <c r="J1301" s="1"/>
      <c r="K1301" s="165"/>
      <c r="L1301" s="1"/>
      <c r="M1301" s="1"/>
      <c r="N1301" s="1"/>
      <c r="O1301" s="167"/>
      <c r="P1301" s="1"/>
      <c r="Q1301" s="1"/>
      <c r="R1301" s="1"/>
    </row>
    <row r="1302" spans="7:18" s="27" customFormat="1" x14ac:dyDescent="0.25">
      <c r="G1302" s="1"/>
      <c r="H1302" s="1"/>
      <c r="I1302" s="1"/>
      <c r="J1302" s="1"/>
      <c r="K1302" s="165"/>
      <c r="L1302" s="1"/>
      <c r="M1302" s="1"/>
      <c r="N1302" s="1"/>
      <c r="O1302" s="167"/>
      <c r="P1302" s="1"/>
      <c r="Q1302" s="1"/>
      <c r="R1302" s="1"/>
    </row>
    <row r="1303" spans="7:18" s="27" customFormat="1" x14ac:dyDescent="0.25">
      <c r="G1303" s="1"/>
      <c r="H1303" s="1"/>
      <c r="I1303" s="1"/>
      <c r="J1303" s="1"/>
      <c r="K1303" s="165"/>
      <c r="L1303" s="1"/>
      <c r="M1303" s="1"/>
      <c r="N1303" s="1"/>
      <c r="O1303" s="167"/>
      <c r="P1303" s="1"/>
      <c r="Q1303" s="1"/>
      <c r="R1303" s="1"/>
    </row>
    <row r="1304" spans="7:18" s="27" customFormat="1" x14ac:dyDescent="0.25">
      <c r="G1304" s="1"/>
      <c r="H1304" s="1"/>
      <c r="I1304" s="1"/>
      <c r="J1304" s="1"/>
      <c r="K1304" s="165"/>
      <c r="L1304" s="1"/>
      <c r="M1304" s="1"/>
      <c r="N1304" s="1"/>
      <c r="O1304" s="167"/>
      <c r="P1304" s="1"/>
      <c r="Q1304" s="1"/>
      <c r="R1304" s="1"/>
    </row>
    <row r="1305" spans="7:18" s="27" customFormat="1" x14ac:dyDescent="0.25">
      <c r="G1305" s="1"/>
      <c r="H1305" s="1"/>
      <c r="I1305" s="1"/>
      <c r="J1305" s="1"/>
      <c r="K1305" s="165"/>
      <c r="L1305" s="1"/>
      <c r="M1305" s="1"/>
      <c r="N1305" s="1"/>
      <c r="O1305" s="167"/>
      <c r="P1305" s="1"/>
      <c r="Q1305" s="1"/>
      <c r="R1305" s="1"/>
    </row>
    <row r="1306" spans="7:18" s="27" customFormat="1" x14ac:dyDescent="0.25">
      <c r="G1306" s="1"/>
      <c r="H1306" s="1"/>
      <c r="I1306" s="1"/>
      <c r="J1306" s="1"/>
      <c r="K1306" s="165"/>
      <c r="L1306" s="1"/>
      <c r="M1306" s="1"/>
      <c r="N1306" s="1"/>
      <c r="O1306" s="167"/>
      <c r="P1306" s="1"/>
      <c r="Q1306" s="1"/>
      <c r="R1306" s="1"/>
    </row>
    <row r="1307" spans="7:18" s="27" customFormat="1" x14ac:dyDescent="0.25">
      <c r="G1307" s="1"/>
      <c r="H1307" s="1"/>
      <c r="I1307" s="1"/>
      <c r="J1307" s="1"/>
      <c r="K1307" s="165"/>
      <c r="L1307" s="1"/>
      <c r="M1307" s="1"/>
      <c r="N1307" s="1"/>
      <c r="O1307" s="167"/>
      <c r="P1307" s="1"/>
      <c r="Q1307" s="1"/>
      <c r="R1307" s="1"/>
    </row>
    <row r="1308" spans="7:18" s="27" customFormat="1" x14ac:dyDescent="0.25">
      <c r="G1308" s="1"/>
      <c r="H1308" s="1"/>
      <c r="I1308" s="1"/>
      <c r="J1308" s="1"/>
      <c r="K1308" s="165"/>
      <c r="L1308" s="1"/>
      <c r="M1308" s="1"/>
      <c r="N1308" s="1"/>
      <c r="O1308" s="167"/>
      <c r="P1308" s="1"/>
      <c r="Q1308" s="1"/>
      <c r="R1308" s="1"/>
    </row>
    <row r="1309" spans="7:18" s="27" customFormat="1" x14ac:dyDescent="0.25">
      <c r="G1309" s="1"/>
      <c r="H1309" s="1"/>
      <c r="I1309" s="1"/>
      <c r="J1309" s="1"/>
      <c r="K1309" s="165"/>
      <c r="L1309" s="1"/>
      <c r="M1309" s="1"/>
      <c r="N1309" s="1"/>
      <c r="O1309" s="167"/>
      <c r="P1309" s="1"/>
      <c r="Q1309" s="1"/>
      <c r="R1309" s="1"/>
    </row>
    <row r="1310" spans="7:18" s="27" customFormat="1" x14ac:dyDescent="0.25">
      <c r="G1310" s="1"/>
      <c r="H1310" s="1"/>
      <c r="I1310" s="1"/>
      <c r="J1310" s="1"/>
      <c r="K1310" s="165"/>
      <c r="L1310" s="1"/>
      <c r="M1310" s="1"/>
      <c r="N1310" s="1"/>
      <c r="O1310" s="167"/>
      <c r="P1310" s="1"/>
      <c r="Q1310" s="1"/>
      <c r="R1310" s="1"/>
    </row>
    <row r="1311" spans="7:18" s="27" customFormat="1" x14ac:dyDescent="0.25">
      <c r="G1311" s="1"/>
      <c r="H1311" s="1"/>
      <c r="I1311" s="1"/>
      <c r="J1311" s="1"/>
      <c r="K1311" s="165"/>
      <c r="L1311" s="1"/>
      <c r="M1311" s="1"/>
      <c r="N1311" s="1"/>
      <c r="O1311" s="167"/>
      <c r="P1311" s="1"/>
      <c r="Q1311" s="1"/>
      <c r="R1311" s="1"/>
    </row>
    <row r="1312" spans="7:18" s="27" customFormat="1" x14ac:dyDescent="0.25">
      <c r="G1312" s="1"/>
      <c r="H1312" s="1"/>
      <c r="I1312" s="1"/>
      <c r="J1312" s="1"/>
      <c r="K1312" s="165"/>
      <c r="L1312" s="1"/>
      <c r="M1312" s="1"/>
      <c r="N1312" s="1"/>
      <c r="O1312" s="167"/>
      <c r="P1312" s="1"/>
      <c r="Q1312" s="1"/>
      <c r="R1312" s="1"/>
    </row>
    <row r="1313" spans="7:18" s="27" customFormat="1" x14ac:dyDescent="0.25">
      <c r="G1313" s="1"/>
      <c r="H1313" s="1"/>
      <c r="I1313" s="1"/>
      <c r="J1313" s="1"/>
      <c r="K1313" s="165"/>
      <c r="L1313" s="1"/>
      <c r="M1313" s="1"/>
      <c r="N1313" s="1"/>
      <c r="O1313" s="167"/>
      <c r="P1313" s="1"/>
      <c r="Q1313" s="1"/>
      <c r="R1313" s="1"/>
    </row>
    <row r="1314" spans="7:18" s="27" customFormat="1" x14ac:dyDescent="0.25">
      <c r="G1314" s="1"/>
      <c r="H1314" s="1"/>
      <c r="I1314" s="1"/>
      <c r="J1314" s="1"/>
      <c r="K1314" s="165"/>
      <c r="L1314" s="1"/>
      <c r="M1314" s="1"/>
      <c r="N1314" s="1"/>
      <c r="O1314" s="167"/>
      <c r="P1314" s="1"/>
      <c r="Q1314" s="1"/>
      <c r="R1314" s="1"/>
    </row>
    <row r="1315" spans="7:18" s="27" customFormat="1" x14ac:dyDescent="0.25">
      <c r="G1315" s="1"/>
      <c r="H1315" s="1"/>
      <c r="I1315" s="1"/>
      <c r="J1315" s="1"/>
      <c r="K1315" s="165"/>
      <c r="L1315" s="1"/>
      <c r="M1315" s="1"/>
      <c r="N1315" s="1"/>
      <c r="O1315" s="167"/>
      <c r="P1315" s="1"/>
      <c r="Q1315" s="1"/>
      <c r="R1315" s="1"/>
    </row>
    <row r="1316" spans="7:18" s="27" customFormat="1" x14ac:dyDescent="0.25">
      <c r="G1316" s="1"/>
      <c r="H1316" s="1"/>
      <c r="I1316" s="1"/>
      <c r="J1316" s="1"/>
      <c r="K1316" s="165"/>
      <c r="L1316" s="1"/>
      <c r="M1316" s="1"/>
      <c r="N1316" s="1"/>
      <c r="O1316" s="167"/>
      <c r="P1316" s="1"/>
      <c r="Q1316" s="1"/>
      <c r="R1316" s="1"/>
    </row>
    <row r="1317" spans="7:18" s="27" customFormat="1" x14ac:dyDescent="0.25">
      <c r="G1317" s="1"/>
      <c r="H1317" s="1"/>
      <c r="I1317" s="1"/>
      <c r="J1317" s="1"/>
      <c r="K1317" s="165"/>
      <c r="L1317" s="1"/>
      <c r="M1317" s="1"/>
      <c r="N1317" s="1"/>
      <c r="O1317" s="167"/>
      <c r="P1317" s="1"/>
      <c r="Q1317" s="1"/>
      <c r="R1317" s="1"/>
    </row>
    <row r="1318" spans="7:18" s="27" customFormat="1" x14ac:dyDescent="0.25">
      <c r="G1318" s="1"/>
      <c r="H1318" s="1"/>
      <c r="I1318" s="1"/>
      <c r="J1318" s="1"/>
      <c r="K1318" s="165"/>
      <c r="L1318" s="1"/>
      <c r="M1318" s="1"/>
      <c r="N1318" s="1"/>
      <c r="O1318" s="167"/>
      <c r="P1318" s="1"/>
      <c r="Q1318" s="1"/>
      <c r="R1318" s="1"/>
    </row>
    <row r="1319" spans="7:18" s="27" customFormat="1" x14ac:dyDescent="0.25">
      <c r="G1319" s="1"/>
      <c r="H1319" s="1"/>
      <c r="I1319" s="1"/>
      <c r="J1319" s="1"/>
      <c r="K1319" s="165"/>
      <c r="L1319" s="1"/>
      <c r="M1319" s="1"/>
      <c r="N1319" s="1"/>
      <c r="O1319" s="167"/>
      <c r="P1319" s="1"/>
      <c r="Q1319" s="1"/>
      <c r="R1319" s="1"/>
    </row>
    <row r="1320" spans="7:18" s="27" customFormat="1" x14ac:dyDescent="0.25">
      <c r="G1320" s="1"/>
      <c r="H1320" s="1"/>
      <c r="I1320" s="1"/>
      <c r="J1320" s="1"/>
      <c r="K1320" s="165"/>
      <c r="L1320" s="1"/>
      <c r="M1320" s="1"/>
      <c r="N1320" s="1"/>
      <c r="O1320" s="167"/>
      <c r="P1320" s="1"/>
      <c r="Q1320" s="1"/>
      <c r="R1320" s="1"/>
    </row>
    <row r="1321" spans="7:18" s="27" customFormat="1" x14ac:dyDescent="0.25">
      <c r="G1321" s="1"/>
      <c r="H1321" s="1"/>
      <c r="I1321" s="1"/>
      <c r="J1321" s="1"/>
      <c r="K1321" s="165"/>
      <c r="L1321" s="1"/>
      <c r="M1321" s="1"/>
      <c r="N1321" s="1"/>
      <c r="O1321" s="167"/>
      <c r="P1321" s="1"/>
      <c r="Q1321" s="1"/>
      <c r="R1321" s="1"/>
    </row>
    <row r="1322" spans="7:18" s="27" customFormat="1" x14ac:dyDescent="0.25">
      <c r="G1322" s="1"/>
      <c r="H1322" s="1"/>
      <c r="I1322" s="1"/>
      <c r="J1322" s="1"/>
      <c r="K1322" s="165"/>
      <c r="L1322" s="1"/>
      <c r="M1322" s="1"/>
      <c r="N1322" s="1"/>
      <c r="O1322" s="167"/>
      <c r="P1322" s="1"/>
      <c r="Q1322" s="1"/>
      <c r="R1322" s="1"/>
    </row>
    <row r="1323" spans="7:18" s="27" customFormat="1" x14ac:dyDescent="0.25">
      <c r="G1323" s="1"/>
      <c r="H1323" s="1"/>
      <c r="I1323" s="1"/>
      <c r="J1323" s="1"/>
      <c r="K1323" s="165"/>
      <c r="L1323" s="1"/>
      <c r="M1323" s="1"/>
      <c r="N1323" s="1"/>
      <c r="O1323" s="167"/>
      <c r="P1323" s="1"/>
      <c r="Q1323" s="1"/>
      <c r="R1323" s="1"/>
    </row>
    <row r="1324" spans="7:18" s="27" customFormat="1" x14ac:dyDescent="0.25">
      <c r="G1324" s="1"/>
      <c r="H1324" s="1"/>
      <c r="I1324" s="1"/>
      <c r="J1324" s="1"/>
      <c r="K1324" s="165"/>
      <c r="L1324" s="1"/>
      <c r="M1324" s="1"/>
      <c r="N1324" s="1"/>
      <c r="O1324" s="167"/>
      <c r="P1324" s="1"/>
      <c r="Q1324" s="1"/>
      <c r="R1324" s="1"/>
    </row>
    <row r="1325" spans="7:18" s="27" customFormat="1" x14ac:dyDescent="0.25">
      <c r="G1325" s="1"/>
      <c r="H1325" s="1"/>
      <c r="I1325" s="1"/>
      <c r="J1325" s="1"/>
      <c r="K1325" s="165"/>
      <c r="L1325" s="1"/>
      <c r="M1325" s="1"/>
      <c r="N1325" s="1"/>
      <c r="O1325" s="167"/>
      <c r="P1325" s="1"/>
      <c r="Q1325" s="1"/>
      <c r="R1325" s="1"/>
    </row>
    <row r="1326" spans="7:18" s="27" customFormat="1" x14ac:dyDescent="0.25">
      <c r="G1326" s="1"/>
      <c r="H1326" s="1"/>
      <c r="I1326" s="1"/>
      <c r="J1326" s="1"/>
      <c r="K1326" s="165"/>
      <c r="L1326" s="1"/>
      <c r="M1326" s="1"/>
      <c r="N1326" s="1"/>
      <c r="O1326" s="167"/>
      <c r="P1326" s="1"/>
      <c r="Q1326" s="1"/>
      <c r="R1326" s="1"/>
    </row>
    <row r="1327" spans="7:18" s="27" customFormat="1" x14ac:dyDescent="0.25">
      <c r="G1327" s="1"/>
      <c r="H1327" s="1"/>
      <c r="I1327" s="1"/>
      <c r="J1327" s="1"/>
      <c r="K1327" s="165"/>
      <c r="L1327" s="1"/>
      <c r="M1327" s="1"/>
      <c r="N1327" s="1"/>
      <c r="O1327" s="167"/>
      <c r="P1327" s="1"/>
      <c r="Q1327" s="1"/>
      <c r="R1327" s="1"/>
    </row>
    <row r="1328" spans="7:18" s="27" customFormat="1" x14ac:dyDescent="0.25">
      <c r="G1328" s="1"/>
      <c r="H1328" s="1"/>
      <c r="I1328" s="1"/>
      <c r="J1328" s="1"/>
      <c r="K1328" s="165"/>
      <c r="L1328" s="1"/>
      <c r="M1328" s="1"/>
      <c r="N1328" s="1"/>
      <c r="O1328" s="167"/>
      <c r="P1328" s="1"/>
      <c r="Q1328" s="1"/>
      <c r="R1328" s="1"/>
    </row>
    <row r="1329" spans="7:18" s="27" customFormat="1" x14ac:dyDescent="0.25">
      <c r="G1329" s="1"/>
      <c r="H1329" s="1"/>
      <c r="I1329" s="1"/>
      <c r="J1329" s="1"/>
      <c r="K1329" s="165"/>
      <c r="L1329" s="1"/>
      <c r="M1329" s="1"/>
      <c r="N1329" s="1"/>
      <c r="O1329" s="167"/>
      <c r="P1329" s="1"/>
      <c r="Q1329" s="1"/>
      <c r="R1329" s="1"/>
    </row>
    <row r="1330" spans="7:18" s="27" customFormat="1" x14ac:dyDescent="0.25">
      <c r="G1330" s="1"/>
      <c r="H1330" s="1"/>
      <c r="I1330" s="1"/>
      <c r="J1330" s="1"/>
      <c r="K1330" s="165"/>
      <c r="L1330" s="1"/>
      <c r="M1330" s="1"/>
      <c r="N1330" s="1"/>
      <c r="O1330" s="167"/>
      <c r="P1330" s="1"/>
      <c r="Q1330" s="1"/>
      <c r="R1330" s="1"/>
    </row>
    <row r="1331" spans="7:18" s="27" customFormat="1" x14ac:dyDescent="0.25">
      <c r="G1331" s="1"/>
      <c r="H1331" s="1"/>
      <c r="I1331" s="1"/>
      <c r="J1331" s="1"/>
      <c r="K1331" s="165"/>
      <c r="L1331" s="1"/>
      <c r="M1331" s="1"/>
      <c r="N1331" s="1"/>
      <c r="O1331" s="167"/>
      <c r="P1331" s="1"/>
      <c r="Q1331" s="1"/>
      <c r="R1331" s="1"/>
    </row>
    <row r="1332" spans="7:18" s="27" customFormat="1" x14ac:dyDescent="0.25">
      <c r="G1332" s="1"/>
      <c r="H1332" s="1"/>
      <c r="I1332" s="1"/>
      <c r="J1332" s="1"/>
      <c r="K1332" s="165"/>
      <c r="L1332" s="1"/>
      <c r="M1332" s="1"/>
      <c r="N1332" s="1"/>
      <c r="O1332" s="167"/>
      <c r="P1332" s="1"/>
      <c r="Q1332" s="1"/>
      <c r="R1332" s="1"/>
    </row>
    <row r="1333" spans="7:18" s="27" customFormat="1" x14ac:dyDescent="0.25">
      <c r="G1333" s="1"/>
      <c r="H1333" s="1"/>
      <c r="I1333" s="1"/>
      <c r="J1333" s="1"/>
      <c r="K1333" s="165"/>
      <c r="L1333" s="1"/>
      <c r="M1333" s="1"/>
      <c r="N1333" s="1"/>
      <c r="O1333" s="167"/>
      <c r="P1333" s="1"/>
      <c r="Q1333" s="1"/>
      <c r="R1333" s="1"/>
    </row>
    <row r="1334" spans="7:18" s="27" customFormat="1" x14ac:dyDescent="0.25">
      <c r="G1334" s="1"/>
      <c r="H1334" s="1"/>
      <c r="I1334" s="1"/>
      <c r="J1334" s="1"/>
      <c r="K1334" s="165"/>
      <c r="L1334" s="1"/>
      <c r="M1334" s="1"/>
      <c r="N1334" s="1"/>
      <c r="O1334" s="167"/>
      <c r="P1334" s="1"/>
      <c r="Q1334" s="1"/>
      <c r="R1334" s="1"/>
    </row>
    <row r="1335" spans="7:18" s="27" customFormat="1" x14ac:dyDescent="0.25">
      <c r="G1335" s="1"/>
      <c r="H1335" s="1"/>
      <c r="I1335" s="1"/>
      <c r="J1335" s="1"/>
      <c r="K1335" s="165"/>
      <c r="L1335" s="1"/>
      <c r="M1335" s="1"/>
      <c r="N1335" s="1"/>
      <c r="O1335" s="167"/>
      <c r="P1335" s="1"/>
      <c r="Q1335" s="1"/>
      <c r="R1335" s="1"/>
    </row>
    <row r="1336" spans="7:18" s="27" customFormat="1" x14ac:dyDescent="0.25">
      <c r="G1336" s="1"/>
      <c r="H1336" s="1"/>
      <c r="I1336" s="1"/>
      <c r="J1336" s="1"/>
      <c r="K1336" s="165"/>
      <c r="L1336" s="1"/>
      <c r="M1336" s="1"/>
      <c r="N1336" s="1"/>
      <c r="O1336" s="167"/>
      <c r="P1336" s="1"/>
      <c r="Q1336" s="1"/>
      <c r="R1336" s="1"/>
    </row>
    <row r="1337" spans="7:18" s="27" customFormat="1" x14ac:dyDescent="0.25">
      <c r="G1337" s="1"/>
      <c r="H1337" s="1"/>
      <c r="I1337" s="1"/>
      <c r="J1337" s="1"/>
      <c r="K1337" s="165"/>
      <c r="L1337" s="1"/>
      <c r="M1337" s="1"/>
      <c r="N1337" s="1"/>
      <c r="O1337" s="167"/>
      <c r="P1337" s="1"/>
      <c r="Q1337" s="1"/>
      <c r="R1337" s="1"/>
    </row>
    <row r="1338" spans="7:18" s="27" customFormat="1" x14ac:dyDescent="0.25">
      <c r="G1338" s="1"/>
      <c r="H1338" s="1"/>
      <c r="I1338" s="1"/>
      <c r="J1338" s="1"/>
      <c r="K1338" s="165"/>
      <c r="L1338" s="1"/>
      <c r="M1338" s="1"/>
      <c r="N1338" s="1"/>
      <c r="O1338" s="167"/>
      <c r="P1338" s="1"/>
      <c r="Q1338" s="1"/>
      <c r="R1338" s="1"/>
    </row>
    <row r="1339" spans="7:18" s="27" customFormat="1" x14ac:dyDescent="0.25">
      <c r="G1339" s="1"/>
      <c r="H1339" s="1"/>
      <c r="I1339" s="1"/>
      <c r="J1339" s="1"/>
      <c r="K1339" s="165"/>
      <c r="L1339" s="1"/>
      <c r="M1339" s="1"/>
      <c r="N1339" s="1"/>
      <c r="O1339" s="167"/>
      <c r="P1339" s="1"/>
      <c r="Q1339" s="1"/>
      <c r="R1339" s="1"/>
    </row>
    <row r="1340" spans="7:18" s="27" customFormat="1" x14ac:dyDescent="0.25">
      <c r="G1340" s="1"/>
      <c r="H1340" s="1"/>
      <c r="I1340" s="1"/>
      <c r="J1340" s="1"/>
      <c r="K1340" s="165"/>
      <c r="L1340" s="1"/>
      <c r="M1340" s="1"/>
      <c r="N1340" s="1"/>
      <c r="O1340" s="167"/>
      <c r="P1340" s="1"/>
      <c r="Q1340" s="1"/>
      <c r="R1340" s="1"/>
    </row>
    <row r="1341" spans="7:18" s="27" customFormat="1" x14ac:dyDescent="0.25">
      <c r="G1341" s="1"/>
      <c r="H1341" s="1"/>
      <c r="I1341" s="1"/>
      <c r="J1341" s="1"/>
      <c r="K1341" s="165"/>
      <c r="L1341" s="1"/>
      <c r="M1341" s="1"/>
      <c r="N1341" s="1"/>
      <c r="O1341" s="167"/>
      <c r="P1341" s="1"/>
      <c r="Q1341" s="1"/>
      <c r="R1341" s="1"/>
    </row>
    <row r="1342" spans="7:18" s="27" customFormat="1" x14ac:dyDescent="0.25">
      <c r="G1342" s="1"/>
      <c r="H1342" s="1"/>
      <c r="I1342" s="1"/>
      <c r="J1342" s="1"/>
      <c r="K1342" s="165"/>
      <c r="L1342" s="1"/>
      <c r="M1342" s="1"/>
      <c r="N1342" s="1"/>
      <c r="O1342" s="167"/>
      <c r="P1342" s="1"/>
      <c r="Q1342" s="1"/>
      <c r="R1342" s="1"/>
    </row>
    <row r="1343" spans="7:18" s="27" customFormat="1" x14ac:dyDescent="0.25">
      <c r="G1343" s="1"/>
      <c r="H1343" s="1"/>
      <c r="I1343" s="1"/>
      <c r="J1343" s="1"/>
      <c r="K1343" s="165"/>
      <c r="L1343" s="1"/>
      <c r="M1343" s="1"/>
      <c r="N1343" s="1"/>
      <c r="O1343" s="167"/>
      <c r="P1343" s="1"/>
      <c r="Q1343" s="1"/>
      <c r="R1343" s="1"/>
    </row>
    <row r="1344" spans="7:18" s="27" customFormat="1" x14ac:dyDescent="0.25">
      <c r="G1344" s="1"/>
      <c r="H1344" s="1"/>
      <c r="I1344" s="1"/>
      <c r="J1344" s="1"/>
      <c r="K1344" s="165"/>
      <c r="L1344" s="1"/>
      <c r="M1344" s="1"/>
      <c r="N1344" s="1"/>
      <c r="O1344" s="167"/>
      <c r="P1344" s="1"/>
      <c r="Q1344" s="1"/>
      <c r="R1344" s="1"/>
    </row>
    <row r="1345" spans="7:18" s="27" customFormat="1" x14ac:dyDescent="0.25">
      <c r="G1345" s="1"/>
      <c r="H1345" s="1"/>
      <c r="I1345" s="1"/>
      <c r="J1345" s="1"/>
      <c r="K1345" s="165"/>
      <c r="L1345" s="1"/>
      <c r="M1345" s="1"/>
      <c r="N1345" s="1"/>
      <c r="O1345" s="167"/>
      <c r="P1345" s="1"/>
      <c r="Q1345" s="1"/>
      <c r="R1345" s="1"/>
    </row>
    <row r="1346" spans="7:18" s="27" customFormat="1" x14ac:dyDescent="0.25">
      <c r="G1346" s="1"/>
      <c r="H1346" s="1"/>
      <c r="I1346" s="1"/>
      <c r="J1346" s="1"/>
      <c r="K1346" s="165"/>
      <c r="L1346" s="1"/>
      <c r="M1346" s="1"/>
      <c r="N1346" s="1"/>
      <c r="O1346" s="167"/>
      <c r="P1346" s="1"/>
      <c r="Q1346" s="1"/>
      <c r="R1346" s="1"/>
    </row>
    <row r="1347" spans="7:18" s="27" customFormat="1" x14ac:dyDescent="0.25">
      <c r="G1347" s="1"/>
      <c r="H1347" s="1"/>
      <c r="I1347" s="1"/>
      <c r="J1347" s="1"/>
      <c r="K1347" s="165"/>
      <c r="L1347" s="1"/>
      <c r="M1347" s="1"/>
      <c r="N1347" s="1"/>
      <c r="O1347" s="167"/>
      <c r="P1347" s="1"/>
      <c r="Q1347" s="1"/>
      <c r="R1347" s="1"/>
    </row>
    <row r="1348" spans="7:18" s="27" customFormat="1" x14ac:dyDescent="0.25">
      <c r="G1348" s="1"/>
      <c r="H1348" s="1"/>
      <c r="I1348" s="1"/>
      <c r="J1348" s="1"/>
      <c r="K1348" s="165"/>
      <c r="L1348" s="1"/>
      <c r="M1348" s="1"/>
      <c r="N1348" s="1"/>
      <c r="O1348" s="167"/>
      <c r="P1348" s="1"/>
      <c r="Q1348" s="1"/>
      <c r="R1348" s="1"/>
    </row>
    <row r="1349" spans="7:18" s="27" customFormat="1" x14ac:dyDescent="0.25">
      <c r="G1349" s="1"/>
      <c r="H1349" s="1"/>
      <c r="I1349" s="1"/>
      <c r="J1349" s="1"/>
      <c r="K1349" s="165"/>
      <c r="L1349" s="1"/>
      <c r="M1349" s="1"/>
      <c r="N1349" s="1"/>
      <c r="O1349" s="167"/>
      <c r="P1349" s="1"/>
      <c r="Q1349" s="1"/>
      <c r="R1349" s="1"/>
    </row>
    <row r="1350" spans="7:18" s="27" customFormat="1" x14ac:dyDescent="0.25">
      <c r="G1350" s="1"/>
      <c r="H1350" s="1"/>
      <c r="I1350" s="1"/>
      <c r="J1350" s="1"/>
      <c r="K1350" s="165"/>
      <c r="L1350" s="1"/>
      <c r="M1350" s="1"/>
      <c r="N1350" s="1"/>
      <c r="O1350" s="167"/>
      <c r="P1350" s="1"/>
      <c r="Q1350" s="1"/>
      <c r="R1350" s="1"/>
    </row>
    <row r="1351" spans="7:18" s="27" customFormat="1" x14ac:dyDescent="0.25">
      <c r="G1351" s="1"/>
      <c r="H1351" s="1"/>
      <c r="I1351" s="1"/>
      <c r="J1351" s="1"/>
      <c r="K1351" s="165"/>
      <c r="L1351" s="1"/>
      <c r="M1351" s="1"/>
      <c r="N1351" s="1"/>
      <c r="O1351" s="167"/>
      <c r="P1351" s="1"/>
      <c r="Q1351" s="1"/>
      <c r="R1351" s="1"/>
    </row>
    <row r="1352" spans="7:18" s="27" customFormat="1" x14ac:dyDescent="0.25">
      <c r="G1352" s="1"/>
      <c r="H1352" s="1"/>
      <c r="I1352" s="1"/>
      <c r="J1352" s="1"/>
      <c r="K1352" s="165"/>
      <c r="L1352" s="1"/>
      <c r="M1352" s="1"/>
      <c r="N1352" s="1"/>
      <c r="O1352" s="167"/>
      <c r="P1352" s="1"/>
      <c r="Q1352" s="1"/>
      <c r="R1352" s="1"/>
    </row>
    <row r="1353" spans="7:18" s="27" customFormat="1" x14ac:dyDescent="0.25">
      <c r="G1353" s="1"/>
      <c r="H1353" s="1"/>
      <c r="I1353" s="1"/>
      <c r="J1353" s="1"/>
      <c r="K1353" s="165"/>
      <c r="L1353" s="1"/>
      <c r="M1353" s="1"/>
      <c r="N1353" s="1"/>
      <c r="O1353" s="167"/>
      <c r="P1353" s="1"/>
      <c r="Q1353" s="1"/>
      <c r="R1353" s="1"/>
    </row>
    <row r="1354" spans="7:18" s="27" customFormat="1" x14ac:dyDescent="0.25">
      <c r="G1354" s="1"/>
      <c r="H1354" s="1"/>
      <c r="I1354" s="1"/>
      <c r="J1354" s="1"/>
      <c r="K1354" s="165"/>
      <c r="L1354" s="1"/>
      <c r="M1354" s="1"/>
      <c r="N1354" s="1"/>
      <c r="O1354" s="167"/>
      <c r="P1354" s="1"/>
      <c r="Q1354" s="1"/>
      <c r="R1354" s="1"/>
    </row>
    <row r="1355" spans="7:18" s="27" customFormat="1" x14ac:dyDescent="0.25">
      <c r="G1355" s="1"/>
      <c r="H1355" s="1"/>
      <c r="I1355" s="1"/>
      <c r="J1355" s="1"/>
      <c r="K1355" s="165"/>
      <c r="L1355" s="1"/>
      <c r="M1355" s="1"/>
      <c r="N1355" s="1"/>
      <c r="O1355" s="167"/>
      <c r="P1355" s="1"/>
      <c r="Q1355" s="1"/>
      <c r="R1355" s="1"/>
    </row>
    <row r="1356" spans="7:18" s="27" customFormat="1" x14ac:dyDescent="0.25">
      <c r="G1356" s="1"/>
      <c r="H1356" s="1"/>
      <c r="I1356" s="1"/>
      <c r="J1356" s="1"/>
      <c r="K1356" s="165"/>
      <c r="L1356" s="1"/>
      <c r="M1356" s="1"/>
      <c r="N1356" s="1"/>
      <c r="O1356" s="167"/>
      <c r="P1356" s="1"/>
      <c r="Q1356" s="1"/>
      <c r="R1356" s="1"/>
    </row>
    <row r="1357" spans="7:18" s="27" customFormat="1" x14ac:dyDescent="0.25">
      <c r="G1357" s="1"/>
      <c r="H1357" s="1"/>
      <c r="I1357" s="1"/>
      <c r="J1357" s="1"/>
      <c r="K1357" s="165"/>
      <c r="L1357" s="1"/>
      <c r="M1357" s="1"/>
      <c r="N1357" s="1"/>
      <c r="O1357" s="167"/>
      <c r="P1357" s="1"/>
      <c r="Q1357" s="1"/>
      <c r="R1357" s="1"/>
    </row>
    <row r="1358" spans="7:18" s="27" customFormat="1" x14ac:dyDescent="0.25">
      <c r="G1358" s="1"/>
      <c r="H1358" s="1"/>
      <c r="I1358" s="1"/>
      <c r="J1358" s="1"/>
      <c r="K1358" s="165"/>
      <c r="L1358" s="1"/>
      <c r="M1358" s="1"/>
      <c r="N1358" s="1"/>
      <c r="O1358" s="167"/>
      <c r="P1358" s="1"/>
      <c r="Q1358" s="1"/>
      <c r="R1358" s="1"/>
    </row>
    <row r="1359" spans="7:18" s="27" customFormat="1" x14ac:dyDescent="0.25">
      <c r="G1359" s="1"/>
      <c r="H1359" s="1"/>
      <c r="I1359" s="1"/>
      <c r="J1359" s="1"/>
      <c r="K1359" s="165"/>
      <c r="L1359" s="1"/>
      <c r="M1359" s="1"/>
      <c r="N1359" s="1"/>
      <c r="O1359" s="167"/>
      <c r="P1359" s="1"/>
      <c r="Q1359" s="1"/>
      <c r="R1359" s="1"/>
    </row>
    <row r="1360" spans="7:18" s="27" customFormat="1" x14ac:dyDescent="0.25">
      <c r="G1360" s="1"/>
      <c r="H1360" s="1"/>
      <c r="I1360" s="1"/>
      <c r="J1360" s="1"/>
      <c r="K1360" s="165"/>
      <c r="L1360" s="1"/>
      <c r="M1360" s="1"/>
      <c r="N1360" s="1"/>
      <c r="O1360" s="167"/>
      <c r="P1360" s="1"/>
      <c r="Q1360" s="1"/>
      <c r="R1360" s="1"/>
    </row>
    <row r="1361" spans="7:18" s="27" customFormat="1" x14ac:dyDescent="0.25">
      <c r="G1361" s="1"/>
      <c r="H1361" s="1"/>
      <c r="I1361" s="1"/>
      <c r="J1361" s="1"/>
      <c r="K1361" s="165"/>
      <c r="L1361" s="1"/>
      <c r="M1361" s="1"/>
      <c r="N1361" s="1"/>
      <c r="O1361" s="167"/>
      <c r="P1361" s="1"/>
      <c r="Q1361" s="1"/>
      <c r="R1361" s="1"/>
    </row>
    <row r="1362" spans="7:18" s="27" customFormat="1" x14ac:dyDescent="0.25">
      <c r="G1362" s="1"/>
      <c r="H1362" s="1"/>
      <c r="I1362" s="1"/>
      <c r="J1362" s="1"/>
      <c r="K1362" s="165"/>
      <c r="L1362" s="1"/>
      <c r="M1362" s="1"/>
      <c r="N1362" s="1"/>
      <c r="O1362" s="167"/>
      <c r="P1362" s="1"/>
      <c r="Q1362" s="1"/>
      <c r="R1362" s="1"/>
    </row>
    <row r="1363" spans="7:18" s="27" customFormat="1" x14ac:dyDescent="0.25">
      <c r="G1363" s="1"/>
      <c r="H1363" s="1"/>
      <c r="I1363" s="1"/>
      <c r="J1363" s="1"/>
      <c r="K1363" s="165"/>
      <c r="L1363" s="1"/>
      <c r="M1363" s="1"/>
      <c r="N1363" s="1"/>
      <c r="O1363" s="167"/>
      <c r="P1363" s="1"/>
      <c r="Q1363" s="1"/>
      <c r="R1363" s="1"/>
    </row>
    <row r="1364" spans="7:18" s="27" customFormat="1" x14ac:dyDescent="0.25">
      <c r="G1364" s="1"/>
      <c r="H1364" s="1"/>
      <c r="I1364" s="1"/>
      <c r="J1364" s="1"/>
      <c r="K1364" s="165"/>
      <c r="L1364" s="1"/>
      <c r="M1364" s="1"/>
      <c r="N1364" s="1"/>
      <c r="O1364" s="167"/>
      <c r="P1364" s="1"/>
      <c r="Q1364" s="1"/>
      <c r="R1364" s="1"/>
    </row>
    <row r="1365" spans="7:18" s="27" customFormat="1" x14ac:dyDescent="0.25">
      <c r="G1365" s="1"/>
      <c r="H1365" s="1"/>
      <c r="I1365" s="1"/>
      <c r="J1365" s="1"/>
      <c r="K1365" s="165"/>
      <c r="L1365" s="1"/>
      <c r="M1365" s="1"/>
      <c r="N1365" s="1"/>
      <c r="O1365" s="167"/>
      <c r="P1365" s="1"/>
      <c r="Q1365" s="1"/>
      <c r="R1365" s="1"/>
    </row>
    <row r="1366" spans="7:18" s="27" customFormat="1" x14ac:dyDescent="0.25">
      <c r="G1366" s="1"/>
      <c r="H1366" s="1"/>
      <c r="I1366" s="1"/>
      <c r="J1366" s="1"/>
      <c r="K1366" s="165"/>
      <c r="L1366" s="1"/>
      <c r="M1366" s="1"/>
      <c r="N1366" s="1"/>
      <c r="O1366" s="167"/>
      <c r="P1366" s="1"/>
      <c r="Q1366" s="1"/>
      <c r="R1366" s="1"/>
    </row>
    <row r="1367" spans="7:18" s="27" customFormat="1" x14ac:dyDescent="0.25">
      <c r="G1367" s="1"/>
      <c r="H1367" s="1"/>
      <c r="I1367" s="1"/>
      <c r="J1367" s="1"/>
      <c r="K1367" s="165"/>
      <c r="L1367" s="1"/>
      <c r="M1367" s="1"/>
      <c r="N1367" s="1"/>
      <c r="O1367" s="167"/>
      <c r="P1367" s="1"/>
      <c r="Q1367" s="1"/>
      <c r="R1367" s="1"/>
    </row>
    <row r="1368" spans="7:18" s="27" customFormat="1" x14ac:dyDescent="0.25">
      <c r="G1368" s="1"/>
      <c r="H1368" s="1"/>
      <c r="I1368" s="1"/>
      <c r="J1368" s="1"/>
      <c r="K1368" s="165"/>
      <c r="L1368" s="1"/>
      <c r="M1368" s="1"/>
      <c r="N1368" s="1"/>
      <c r="O1368" s="167"/>
      <c r="P1368" s="1"/>
      <c r="Q1368" s="1"/>
      <c r="R1368" s="1"/>
    </row>
    <row r="1369" spans="7:18" s="27" customFormat="1" x14ac:dyDescent="0.25">
      <c r="G1369" s="1"/>
      <c r="H1369" s="1"/>
      <c r="I1369" s="1"/>
      <c r="J1369" s="1"/>
      <c r="K1369" s="165"/>
      <c r="L1369" s="1"/>
      <c r="M1369" s="1"/>
      <c r="N1369" s="1"/>
      <c r="O1369" s="167"/>
      <c r="P1369" s="1"/>
      <c r="Q1369" s="1"/>
      <c r="R1369" s="1"/>
    </row>
    <row r="1370" spans="7:18" s="27" customFormat="1" x14ac:dyDescent="0.25">
      <c r="G1370" s="1"/>
      <c r="H1370" s="1"/>
      <c r="I1370" s="1"/>
      <c r="J1370" s="1"/>
      <c r="K1370" s="165"/>
      <c r="L1370" s="1"/>
      <c r="M1370" s="1"/>
      <c r="N1370" s="1"/>
      <c r="O1370" s="167"/>
      <c r="P1370" s="1"/>
      <c r="Q1370" s="1"/>
      <c r="R1370" s="1"/>
    </row>
    <row r="1371" spans="7:18" s="27" customFormat="1" x14ac:dyDescent="0.25">
      <c r="G1371" s="1"/>
      <c r="H1371" s="1"/>
      <c r="I1371" s="1"/>
      <c r="J1371" s="1"/>
      <c r="K1371" s="165"/>
      <c r="L1371" s="1"/>
      <c r="M1371" s="1"/>
      <c r="N1371" s="1"/>
      <c r="O1371" s="167"/>
      <c r="P1371" s="1"/>
      <c r="Q1371" s="1"/>
      <c r="R1371" s="1"/>
    </row>
    <row r="1372" spans="7:18" s="27" customFormat="1" x14ac:dyDescent="0.25">
      <c r="G1372" s="1"/>
      <c r="H1372" s="1"/>
      <c r="I1372" s="1"/>
      <c r="J1372" s="1"/>
      <c r="K1372" s="165"/>
      <c r="L1372" s="1"/>
      <c r="M1372" s="1"/>
      <c r="N1372" s="1"/>
      <c r="O1372" s="167"/>
      <c r="P1372" s="1"/>
      <c r="Q1372" s="1"/>
      <c r="R1372" s="1"/>
    </row>
    <row r="1373" spans="7:18" s="27" customFormat="1" x14ac:dyDescent="0.25">
      <c r="G1373" s="1"/>
      <c r="H1373" s="1"/>
      <c r="I1373" s="1"/>
      <c r="J1373" s="1"/>
      <c r="K1373" s="165"/>
      <c r="L1373" s="1"/>
      <c r="M1373" s="1"/>
      <c r="N1373" s="1"/>
      <c r="O1373" s="167"/>
      <c r="P1373" s="1"/>
      <c r="Q1373" s="1"/>
      <c r="R1373" s="1"/>
    </row>
    <row r="1374" spans="7:18" s="27" customFormat="1" x14ac:dyDescent="0.25">
      <c r="G1374" s="1"/>
      <c r="H1374" s="1"/>
      <c r="I1374" s="1"/>
      <c r="J1374" s="1"/>
      <c r="K1374" s="165"/>
      <c r="L1374" s="1"/>
      <c r="M1374" s="1"/>
      <c r="N1374" s="1"/>
      <c r="O1374" s="167"/>
      <c r="P1374" s="1"/>
      <c r="Q1374" s="1"/>
      <c r="R1374" s="1"/>
    </row>
    <row r="1375" spans="7:18" s="27" customFormat="1" x14ac:dyDescent="0.25">
      <c r="G1375" s="1"/>
      <c r="H1375" s="1"/>
      <c r="I1375" s="1"/>
      <c r="J1375" s="1"/>
      <c r="K1375" s="165"/>
      <c r="L1375" s="1"/>
      <c r="M1375" s="1"/>
      <c r="N1375" s="1"/>
      <c r="O1375" s="167"/>
      <c r="P1375" s="1"/>
      <c r="Q1375" s="1"/>
      <c r="R1375" s="1"/>
    </row>
    <row r="1376" spans="7:18" s="27" customFormat="1" x14ac:dyDescent="0.25">
      <c r="G1376" s="1"/>
      <c r="H1376" s="1"/>
      <c r="I1376" s="1"/>
      <c r="J1376" s="1"/>
      <c r="K1376" s="165"/>
      <c r="L1376" s="1"/>
      <c r="M1376" s="1"/>
      <c r="N1376" s="1"/>
      <c r="O1376" s="167"/>
      <c r="P1376" s="1"/>
      <c r="Q1376" s="1"/>
      <c r="R1376" s="1"/>
    </row>
    <row r="1377" spans="7:18" s="27" customFormat="1" x14ac:dyDescent="0.25">
      <c r="G1377" s="1"/>
      <c r="H1377" s="1"/>
      <c r="I1377" s="1"/>
      <c r="J1377" s="1"/>
      <c r="K1377" s="165"/>
      <c r="L1377" s="1"/>
      <c r="M1377" s="1"/>
      <c r="N1377" s="1"/>
      <c r="O1377" s="167"/>
      <c r="P1377" s="1"/>
      <c r="Q1377" s="1"/>
      <c r="R1377" s="1"/>
    </row>
    <row r="1378" spans="7:18" s="27" customFormat="1" x14ac:dyDescent="0.25">
      <c r="G1378" s="1"/>
      <c r="H1378" s="1"/>
      <c r="I1378" s="1"/>
      <c r="J1378" s="1"/>
      <c r="K1378" s="165"/>
      <c r="L1378" s="1"/>
      <c r="M1378" s="1"/>
      <c r="N1378" s="1"/>
      <c r="O1378" s="167"/>
      <c r="P1378" s="1"/>
      <c r="Q1378" s="1"/>
      <c r="R1378" s="1"/>
    </row>
    <row r="1379" spans="7:18" s="27" customFormat="1" x14ac:dyDescent="0.25">
      <c r="G1379" s="1"/>
      <c r="H1379" s="1"/>
      <c r="I1379" s="1"/>
      <c r="J1379" s="1"/>
      <c r="K1379" s="165"/>
      <c r="L1379" s="1"/>
      <c r="M1379" s="1"/>
      <c r="N1379" s="1"/>
      <c r="O1379" s="167"/>
      <c r="P1379" s="1"/>
      <c r="Q1379" s="1"/>
      <c r="R1379" s="1"/>
    </row>
    <row r="1380" spans="7:18" s="27" customFormat="1" x14ac:dyDescent="0.25">
      <c r="G1380" s="1"/>
      <c r="H1380" s="1"/>
      <c r="I1380" s="1"/>
      <c r="J1380" s="1"/>
      <c r="K1380" s="165"/>
      <c r="L1380" s="1"/>
      <c r="M1380" s="1"/>
      <c r="N1380" s="1"/>
      <c r="O1380" s="167"/>
      <c r="P1380" s="1"/>
      <c r="Q1380" s="1"/>
      <c r="R1380" s="1"/>
    </row>
    <row r="1381" spans="7:18" s="27" customFormat="1" x14ac:dyDescent="0.25">
      <c r="G1381" s="1"/>
      <c r="H1381" s="1"/>
      <c r="I1381" s="1"/>
      <c r="J1381" s="1"/>
      <c r="K1381" s="165"/>
      <c r="L1381" s="1"/>
      <c r="M1381" s="1"/>
      <c r="N1381" s="1"/>
      <c r="O1381" s="167"/>
      <c r="P1381" s="1"/>
      <c r="Q1381" s="1"/>
      <c r="R1381" s="1"/>
    </row>
    <row r="1382" spans="7:18" s="27" customFormat="1" x14ac:dyDescent="0.25">
      <c r="G1382" s="1"/>
      <c r="H1382" s="1"/>
      <c r="I1382" s="1"/>
      <c r="J1382" s="1"/>
      <c r="K1382" s="165"/>
      <c r="L1382" s="1"/>
      <c r="M1382" s="1"/>
      <c r="N1382" s="1"/>
      <c r="O1382" s="167"/>
      <c r="P1382" s="1"/>
      <c r="Q1382" s="1"/>
      <c r="R1382" s="1"/>
    </row>
    <row r="1383" spans="7:18" s="27" customFormat="1" x14ac:dyDescent="0.25">
      <c r="G1383" s="1"/>
      <c r="H1383" s="1"/>
      <c r="I1383" s="1"/>
      <c r="J1383" s="1"/>
      <c r="K1383" s="165"/>
      <c r="L1383" s="1"/>
      <c r="M1383" s="1"/>
      <c r="N1383" s="1"/>
      <c r="O1383" s="167"/>
      <c r="P1383" s="1"/>
      <c r="Q1383" s="1"/>
      <c r="R1383" s="1"/>
    </row>
    <row r="1384" spans="7:18" s="27" customFormat="1" x14ac:dyDescent="0.25">
      <c r="G1384" s="1"/>
      <c r="H1384" s="1"/>
      <c r="I1384" s="1"/>
      <c r="J1384" s="1"/>
      <c r="K1384" s="165"/>
      <c r="L1384" s="1"/>
      <c r="M1384" s="1"/>
      <c r="N1384" s="1"/>
      <c r="O1384" s="167"/>
      <c r="P1384" s="1"/>
      <c r="Q1384" s="1"/>
      <c r="R1384" s="1"/>
    </row>
    <row r="1385" spans="7:18" s="27" customFormat="1" x14ac:dyDescent="0.25">
      <c r="G1385" s="1"/>
      <c r="H1385" s="1"/>
      <c r="I1385" s="1"/>
      <c r="J1385" s="1"/>
      <c r="K1385" s="165"/>
      <c r="L1385" s="1"/>
      <c r="M1385" s="1"/>
      <c r="N1385" s="1"/>
      <c r="O1385" s="167"/>
      <c r="P1385" s="1"/>
      <c r="Q1385" s="1"/>
      <c r="R1385" s="1"/>
    </row>
    <row r="1386" spans="7:18" s="27" customFormat="1" x14ac:dyDescent="0.25">
      <c r="G1386" s="1"/>
      <c r="H1386" s="1"/>
      <c r="I1386" s="1"/>
      <c r="J1386" s="1"/>
      <c r="K1386" s="165"/>
      <c r="L1386" s="1"/>
      <c r="M1386" s="1"/>
      <c r="N1386" s="1"/>
      <c r="O1386" s="167"/>
      <c r="P1386" s="1"/>
      <c r="Q1386" s="1"/>
      <c r="R1386" s="1"/>
    </row>
    <row r="1387" spans="7:18" s="27" customFormat="1" x14ac:dyDescent="0.25">
      <c r="G1387" s="1"/>
      <c r="H1387" s="1"/>
      <c r="I1387" s="1"/>
      <c r="J1387" s="1"/>
      <c r="K1387" s="165"/>
      <c r="L1387" s="1"/>
      <c r="M1387" s="1"/>
      <c r="N1387" s="1"/>
      <c r="O1387" s="167"/>
      <c r="P1387" s="1"/>
      <c r="Q1387" s="1"/>
      <c r="R1387" s="1"/>
    </row>
    <row r="1388" spans="7:18" s="27" customFormat="1" x14ac:dyDescent="0.25">
      <c r="G1388" s="1"/>
      <c r="H1388" s="1"/>
      <c r="I1388" s="1"/>
      <c r="J1388" s="1"/>
      <c r="K1388" s="165"/>
      <c r="L1388" s="1"/>
      <c r="M1388" s="1"/>
      <c r="N1388" s="1"/>
      <c r="O1388" s="167"/>
      <c r="P1388" s="1"/>
      <c r="Q1388" s="1"/>
      <c r="R1388" s="1"/>
    </row>
    <row r="1389" spans="7:18" s="27" customFormat="1" x14ac:dyDescent="0.25">
      <c r="G1389" s="1"/>
      <c r="H1389" s="1"/>
      <c r="I1389" s="1"/>
      <c r="J1389" s="1"/>
      <c r="K1389" s="165"/>
      <c r="L1389" s="1"/>
      <c r="M1389" s="1"/>
      <c r="N1389" s="1"/>
      <c r="O1389" s="167"/>
      <c r="P1389" s="1"/>
      <c r="Q1389" s="1"/>
      <c r="R1389" s="1"/>
    </row>
    <row r="1390" spans="7:18" s="27" customFormat="1" x14ac:dyDescent="0.25">
      <c r="G1390" s="1"/>
      <c r="H1390" s="1"/>
      <c r="I1390" s="1"/>
      <c r="J1390" s="1"/>
      <c r="K1390" s="165"/>
      <c r="L1390" s="1"/>
      <c r="M1390" s="1"/>
      <c r="N1390" s="1"/>
      <c r="O1390" s="167"/>
      <c r="P1390" s="1"/>
      <c r="Q1390" s="1"/>
      <c r="R1390" s="1"/>
    </row>
    <row r="1391" spans="7:18" s="27" customFormat="1" x14ac:dyDescent="0.25">
      <c r="G1391" s="1"/>
      <c r="H1391" s="1"/>
      <c r="I1391" s="1"/>
      <c r="J1391" s="1"/>
      <c r="K1391" s="165"/>
      <c r="L1391" s="1"/>
      <c r="M1391" s="1"/>
      <c r="N1391" s="1"/>
      <c r="O1391" s="167"/>
      <c r="P1391" s="1"/>
      <c r="Q1391" s="1"/>
      <c r="R1391" s="1"/>
    </row>
    <row r="1392" spans="7:18" s="27" customFormat="1" x14ac:dyDescent="0.25">
      <c r="G1392" s="1"/>
      <c r="H1392" s="1"/>
      <c r="I1392" s="1"/>
      <c r="J1392" s="1"/>
      <c r="K1392" s="165"/>
      <c r="L1392" s="1"/>
      <c r="M1392" s="1"/>
      <c r="N1392" s="1"/>
      <c r="O1392" s="167"/>
      <c r="P1392" s="1"/>
      <c r="Q1392" s="1"/>
      <c r="R1392" s="1"/>
    </row>
    <row r="1393" spans="2:18" s="27" customFormat="1" x14ac:dyDescent="0.25">
      <c r="G1393" s="1"/>
      <c r="H1393" s="1"/>
      <c r="I1393" s="1"/>
      <c r="J1393" s="1"/>
      <c r="K1393" s="165"/>
      <c r="L1393" s="1"/>
      <c r="M1393" s="1"/>
      <c r="N1393" s="1"/>
      <c r="O1393" s="167"/>
      <c r="P1393" s="1"/>
      <c r="Q1393" s="1"/>
      <c r="R1393" s="1"/>
    </row>
    <row r="1394" spans="2:18" s="27" customFormat="1" x14ac:dyDescent="0.25">
      <c r="G1394" s="1"/>
      <c r="H1394" s="1"/>
      <c r="I1394" s="1"/>
      <c r="J1394" s="1"/>
      <c r="K1394" s="165"/>
      <c r="L1394" s="1"/>
      <c r="M1394" s="1"/>
      <c r="N1394" s="1"/>
      <c r="O1394" s="167"/>
      <c r="P1394" s="1"/>
      <c r="Q1394" s="1"/>
      <c r="R1394" s="1"/>
    </row>
    <row r="1395" spans="2:18" s="27" customFormat="1" x14ac:dyDescent="0.25">
      <c r="G1395" s="1"/>
      <c r="H1395" s="1"/>
      <c r="I1395" s="1"/>
      <c r="J1395" s="1"/>
      <c r="K1395" s="165"/>
      <c r="L1395" s="1"/>
      <c r="M1395" s="1"/>
      <c r="N1395" s="1"/>
      <c r="O1395" s="167"/>
      <c r="P1395" s="1"/>
      <c r="Q1395" s="1"/>
      <c r="R1395" s="1"/>
    </row>
    <row r="1396" spans="2:18" s="27" customFormat="1" x14ac:dyDescent="0.25">
      <c r="G1396" s="1"/>
      <c r="H1396" s="1"/>
      <c r="I1396" s="1"/>
      <c r="J1396" s="1"/>
      <c r="K1396" s="165"/>
      <c r="L1396" s="1"/>
      <c r="M1396" s="1"/>
      <c r="N1396" s="1"/>
      <c r="O1396" s="167"/>
      <c r="P1396" s="1"/>
      <c r="Q1396" s="1"/>
      <c r="R1396" s="1"/>
    </row>
    <row r="1397" spans="2:18" s="27" customFormat="1" x14ac:dyDescent="0.25">
      <c r="G1397" s="1"/>
      <c r="H1397" s="1"/>
      <c r="I1397" s="1"/>
      <c r="J1397" s="1"/>
      <c r="K1397" s="165"/>
      <c r="L1397" s="1"/>
      <c r="M1397" s="1"/>
      <c r="N1397" s="1"/>
      <c r="O1397" s="167"/>
      <c r="P1397" s="1"/>
      <c r="Q1397" s="1"/>
      <c r="R1397" s="1"/>
    </row>
    <row r="1398" spans="2:18" s="27" customFormat="1" x14ac:dyDescent="0.25">
      <c r="G1398" s="1"/>
      <c r="H1398" s="1"/>
      <c r="I1398" s="1"/>
      <c r="J1398" s="1"/>
      <c r="K1398" s="165"/>
      <c r="L1398" s="1"/>
      <c r="M1398" s="1"/>
      <c r="N1398" s="1"/>
      <c r="O1398" s="167"/>
      <c r="P1398" s="1"/>
      <c r="Q1398" s="1"/>
      <c r="R1398" s="1"/>
    </row>
    <row r="1399" spans="2:18" s="27" customFormat="1" x14ac:dyDescent="0.25">
      <c r="G1399" s="1"/>
      <c r="H1399" s="1"/>
      <c r="I1399" s="1"/>
      <c r="J1399" s="1"/>
      <c r="K1399" s="165"/>
      <c r="L1399" s="1"/>
      <c r="M1399" s="1"/>
      <c r="N1399" s="1"/>
      <c r="O1399" s="167"/>
      <c r="P1399" s="1"/>
      <c r="Q1399" s="1"/>
      <c r="R1399" s="1"/>
    </row>
    <row r="1400" spans="2:18" s="27" customFormat="1" x14ac:dyDescent="0.25">
      <c r="B1400"/>
      <c r="C1400"/>
      <c r="D1400"/>
      <c r="E1400"/>
      <c r="F1400"/>
      <c r="G1400" s="1"/>
      <c r="H1400" s="1"/>
      <c r="I1400" s="1"/>
      <c r="J1400" s="1"/>
      <c r="K1400" s="165"/>
      <c r="L1400" s="1"/>
      <c r="M1400" s="1"/>
      <c r="N1400" s="1"/>
      <c r="O1400" s="167"/>
      <c r="P1400" s="1"/>
      <c r="Q1400" s="1"/>
      <c r="R1400" s="1"/>
    </row>
  </sheetData>
  <dataValidations count="2">
    <dataValidation type="list" allowBlank="1" showInputMessage="1" showErrorMessage="1" sqref="G9:G1236">
      <formula1>CodigoActividad</formula1>
    </dataValidation>
    <dataValidation type="list" allowBlank="1" showInputMessage="1" showErrorMessage="1" sqref="R9:R1236">
      <formula1>lsFuentesFinanciamiento</formula1>
    </dataValidation>
  </dataValidations>
  <pageMargins left="0.94488188976377963" right="0.15748031496062992" top="0.9055118110236221" bottom="0.74803149606299213" header="0.31496062992125984" footer="0.31496062992125984"/>
  <pageSetup scale="75" orientation="landscape" r:id="rId1"/>
  <drawing r:id="rId2"/>
  <legacyDrawing r:id="rId3"/>
  <controls>
    <mc:AlternateContent xmlns:mc="http://schemas.openxmlformats.org/markup-compatibility/2006">
      <mc:Choice Requires="x14">
        <control shapeId="10449" r:id="rId4" name="CommandButton1">
          <controlPr defaultSize="0" autoLine="0" autoPict="0" r:id="rId5">
            <anchor moveWithCells="1">
              <from>
                <xdr:col>0</xdr:col>
                <xdr:colOff>114300</xdr:colOff>
                <xdr:row>2</xdr:row>
                <xdr:rowOff>38100</xdr:rowOff>
              </from>
              <to>
                <xdr:col>6</xdr:col>
                <xdr:colOff>561975</xdr:colOff>
                <xdr:row>2</xdr:row>
                <xdr:rowOff>161925</xdr:rowOff>
              </to>
            </anchor>
          </controlPr>
        </control>
      </mc:Choice>
      <mc:Fallback>
        <control shapeId="10449" r:id="rId4" name="CommandButton1"/>
      </mc:Fallback>
    </mc:AlternateContent>
  </controls>
  <tableParts count="1"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D43"/>
  <sheetViews>
    <sheetView showGridLines="0" zoomScale="85" zoomScaleNormal="85" workbookViewId="0">
      <selection activeCell="R11" sqref="R11"/>
    </sheetView>
  </sheetViews>
  <sheetFormatPr baseColWidth="10" defaultRowHeight="15" x14ac:dyDescent="0.25"/>
  <cols>
    <col min="1" max="1" width="5" style="3" customWidth="1"/>
    <col min="2" max="6" width="5" style="3" hidden="1" customWidth="1"/>
    <col min="7" max="7" width="54.5703125" style="5" bestFit="1" customWidth="1"/>
    <col min="8" max="8" width="17.140625" style="5" customWidth="1"/>
    <col min="9" max="9" width="25.140625" style="5" customWidth="1"/>
    <col min="10" max="10" width="15" style="5" bestFit="1" customWidth="1"/>
    <col min="11" max="11" width="7.7109375" style="5" hidden="1" customWidth="1"/>
    <col min="12" max="12" width="20.5703125" style="5" bestFit="1" customWidth="1"/>
    <col min="13" max="13" width="16.42578125" style="5" customWidth="1"/>
    <col min="14" max="14" width="15" style="5" customWidth="1"/>
    <col min="15" max="15" width="21" style="205" customWidth="1"/>
    <col min="16" max="16" width="23.28515625" style="5" customWidth="1"/>
    <col min="17" max="18" width="11.42578125" style="30"/>
    <col min="19" max="19" width="19.140625" style="30" bestFit="1" customWidth="1"/>
    <col min="20" max="20" width="24.140625" style="30" bestFit="1" customWidth="1"/>
    <col min="21" max="21" width="11.42578125" style="30"/>
    <col min="22" max="29" width="11.42578125" style="28"/>
    <col min="31" max="16384" width="11.42578125" style="3"/>
  </cols>
  <sheetData>
    <row r="1" spans="1:30" s="181" customFormat="1" ht="15" customHeight="1" x14ac:dyDescent="0.25">
      <c r="A1" s="3"/>
      <c r="B1" s="3"/>
      <c r="C1" s="3"/>
      <c r="D1" s="3"/>
      <c r="E1" s="3"/>
      <c r="F1" s="3"/>
      <c r="G1" s="488"/>
      <c r="H1" s="488"/>
      <c r="I1" s="488"/>
      <c r="J1" s="488"/>
      <c r="K1" s="488"/>
      <c r="L1" s="488"/>
      <c r="M1" s="488"/>
      <c r="N1" s="488"/>
      <c r="O1" s="489"/>
      <c r="P1" s="488"/>
      <c r="Q1" s="179"/>
      <c r="R1" s="179"/>
      <c r="S1" s="179"/>
      <c r="T1" s="179"/>
      <c r="U1" s="179"/>
      <c r="V1" s="180"/>
      <c r="W1" s="180"/>
      <c r="X1" s="180"/>
      <c r="Y1" s="180"/>
      <c r="Z1" s="180"/>
      <c r="AA1" s="180"/>
      <c r="AB1" s="180"/>
      <c r="AC1" s="180"/>
      <c r="AD1" s="57"/>
    </row>
    <row r="2" spans="1:30" s="57" customFormat="1" ht="15.75" x14ac:dyDescent="0.25">
      <c r="A2" s="490"/>
      <c r="B2" s="490"/>
      <c r="C2" s="490"/>
      <c r="D2" s="490"/>
      <c r="E2" s="490"/>
      <c r="F2" s="490"/>
      <c r="G2" s="490"/>
      <c r="H2" s="503" t="str">
        <f>'[2]Formulario PPGR1'!H2</f>
        <v>Servicio Nacional de Salud</v>
      </c>
      <c r="I2" s="504"/>
      <c r="J2" s="490"/>
      <c r="K2" s="490"/>
      <c r="L2" s="491"/>
      <c r="M2" s="491"/>
      <c r="N2" s="491"/>
      <c r="O2" s="492"/>
      <c r="P2" s="491"/>
      <c r="Q2" s="58"/>
      <c r="R2" s="58"/>
      <c r="S2" s="58"/>
      <c r="T2" s="58"/>
      <c r="U2" s="58"/>
      <c r="V2" s="74"/>
      <c r="W2" s="70"/>
      <c r="X2" s="70"/>
      <c r="Y2" s="70"/>
      <c r="Z2" s="72"/>
    </row>
    <row r="3" spans="1:30" s="57" customFormat="1" x14ac:dyDescent="0.25">
      <c r="A3" s="490"/>
      <c r="B3" s="490"/>
      <c r="C3" s="490"/>
      <c r="D3" s="490"/>
      <c r="E3" s="490"/>
      <c r="F3" s="490"/>
      <c r="G3" s="490"/>
      <c r="H3" s="505" t="str">
        <f>'[2]Formulario PPGR1'!H3</f>
        <v>Dirección de Planificación y Desarrollo</v>
      </c>
      <c r="I3" s="504"/>
      <c r="J3" s="490"/>
      <c r="K3" s="490"/>
      <c r="L3" s="491"/>
      <c r="M3" s="491"/>
      <c r="N3" s="491"/>
      <c r="O3" s="492"/>
      <c r="P3" s="491"/>
      <c r="Q3" s="58"/>
      <c r="R3" s="58"/>
      <c r="S3" s="58"/>
      <c r="T3" s="58"/>
      <c r="U3" s="58"/>
      <c r="V3" s="74"/>
      <c r="W3" s="70"/>
      <c r="X3" s="70"/>
      <c r="Y3" s="70"/>
      <c r="Z3" s="72"/>
    </row>
    <row r="4" spans="1:30" s="57" customFormat="1" x14ac:dyDescent="0.25">
      <c r="A4" s="490"/>
      <c r="B4" s="490"/>
      <c r="C4" s="490"/>
      <c r="D4" s="490"/>
      <c r="E4" s="490"/>
      <c r="F4" s="490"/>
      <c r="G4" s="490"/>
      <c r="H4" s="506" t="s">
        <v>2355</v>
      </c>
      <c r="I4" s="504"/>
      <c r="J4" s="490"/>
      <c r="K4" s="490"/>
      <c r="L4" s="491"/>
      <c r="M4" s="491"/>
      <c r="N4" s="491"/>
      <c r="O4" s="492"/>
      <c r="P4" s="491"/>
      <c r="Q4" s="58"/>
      <c r="R4" s="58"/>
      <c r="S4" s="58"/>
      <c r="T4" s="58"/>
      <c r="U4" s="58"/>
      <c r="V4" s="74"/>
      <c r="W4" s="70"/>
      <c r="X4" s="70"/>
      <c r="Y4" s="70"/>
      <c r="Z4" s="72"/>
    </row>
    <row r="5" spans="1:30" s="57" customFormat="1" x14ac:dyDescent="0.25">
      <c r="A5" s="490"/>
      <c r="B5" s="490"/>
      <c r="C5" s="490"/>
      <c r="D5" s="490"/>
      <c r="E5" s="490"/>
      <c r="F5" s="490"/>
      <c r="G5" s="490"/>
      <c r="H5" s="506" t="s">
        <v>1124</v>
      </c>
      <c r="I5" s="504"/>
      <c r="J5" s="490"/>
      <c r="K5" s="490"/>
      <c r="L5" s="491"/>
      <c r="M5" s="491"/>
      <c r="N5" s="491"/>
      <c r="O5" s="492"/>
      <c r="P5" s="491"/>
      <c r="Q5" s="58"/>
      <c r="R5" s="58"/>
      <c r="S5" s="58"/>
      <c r="T5" s="58"/>
      <c r="U5" s="58"/>
      <c r="V5" s="74"/>
      <c r="W5" s="70"/>
      <c r="X5" s="70"/>
      <c r="Y5" s="70"/>
      <c r="Z5" s="72"/>
    </row>
    <row r="6" spans="1:30" s="181" customFormat="1" x14ac:dyDescent="0.25">
      <c r="A6" s="3"/>
      <c r="B6" s="3"/>
      <c r="C6" s="3"/>
      <c r="D6" s="3"/>
      <c r="E6" s="3"/>
      <c r="F6" s="3"/>
      <c r="G6" s="493"/>
      <c r="H6" s="507" t="str">
        <f>'[2]Formulario PPGR1'!$N$3</f>
        <v>R2 - SRS Norcentral</v>
      </c>
      <c r="I6" s="508"/>
      <c r="J6" s="490"/>
      <c r="K6" s="490"/>
      <c r="L6" s="491"/>
      <c r="M6" s="491"/>
      <c r="N6" s="491"/>
      <c r="O6" s="492"/>
      <c r="P6" s="491"/>
      <c r="Q6" s="58"/>
      <c r="R6" s="58"/>
      <c r="S6" s="179"/>
      <c r="T6" s="179"/>
      <c r="U6" s="179"/>
      <c r="V6" s="180"/>
      <c r="W6" s="180"/>
      <c r="X6" s="180"/>
      <c r="Y6" s="180"/>
      <c r="Z6" s="180"/>
      <c r="AA6" s="180"/>
      <c r="AB6" s="180"/>
      <c r="AC6" s="180"/>
      <c r="AD6" s="57"/>
    </row>
    <row r="7" spans="1:30" s="181" customFormat="1" ht="18.75" customHeight="1" x14ac:dyDescent="0.25">
      <c r="A7" s="3"/>
      <c r="B7" s="3"/>
      <c r="C7" s="3"/>
      <c r="D7" s="3"/>
      <c r="E7" s="3"/>
      <c r="F7" s="3"/>
      <c r="G7" s="493"/>
      <c r="H7" s="493"/>
      <c r="I7" s="493"/>
      <c r="J7" s="490"/>
      <c r="K7" s="490"/>
      <c r="L7" s="491"/>
      <c r="M7" s="491"/>
      <c r="N7" s="491"/>
      <c r="O7" s="492"/>
      <c r="P7" s="491"/>
      <c r="Q7" s="58"/>
      <c r="R7" s="58"/>
      <c r="S7" s="179"/>
      <c r="T7" s="179"/>
      <c r="U7" s="179"/>
      <c r="V7" s="180"/>
      <c r="W7" s="180"/>
      <c r="X7" s="180"/>
      <c r="Y7" s="180"/>
      <c r="Z7" s="180"/>
      <c r="AA7" s="180"/>
      <c r="AB7" s="180"/>
      <c r="AC7" s="180"/>
      <c r="AD7" s="57"/>
    </row>
    <row r="8" spans="1:30" ht="25.5" x14ac:dyDescent="0.25">
      <c r="B8" s="494" t="s">
        <v>1193</v>
      </c>
      <c r="C8" s="495" t="s">
        <v>1190</v>
      </c>
      <c r="D8" s="495" t="s">
        <v>471</v>
      </c>
      <c r="E8" s="495" t="s">
        <v>1191</v>
      </c>
      <c r="F8" s="496" t="s">
        <v>1192</v>
      </c>
      <c r="G8" s="455" t="s">
        <v>927</v>
      </c>
      <c r="H8" s="455" t="s">
        <v>929</v>
      </c>
      <c r="I8" s="455" t="s">
        <v>466</v>
      </c>
      <c r="J8" s="455" t="s">
        <v>464</v>
      </c>
      <c r="K8" s="455" t="s">
        <v>1181</v>
      </c>
      <c r="L8" s="455" t="s">
        <v>465</v>
      </c>
      <c r="M8" s="457" t="s">
        <v>2</v>
      </c>
      <c r="N8" s="497" t="s">
        <v>67</v>
      </c>
      <c r="O8" s="458" t="s">
        <v>71</v>
      </c>
      <c r="P8" s="460" t="s">
        <v>66</v>
      </c>
    </row>
    <row r="9" spans="1:30" x14ac:dyDescent="0.25">
      <c r="B9" s="498" t="e">
        <f>IF([2]!Tabla4[[#This Row],[Tipo de Intervención]]="","",CONCATENATE([2]!Tabla4[[#This Row],[POA]],".",[2]!Tabla4[[#This Row],[SRS]],".",[2]!Tabla4[[#This Row],[AREA]],".",[2]!Tabla4[[#This Row],[TIPO]]))</f>
        <v>#REF!</v>
      </c>
      <c r="C9" s="498" t="e">
        <f>IF([2]!Tabla4[[#This Row],[Tipo de Intervención]]="","",'[2]Formulario PPGR1'!#REF!)</f>
        <v>#REF!</v>
      </c>
      <c r="D9" s="498" t="e">
        <f>IF([2]!Tabla4[[#This Row],[Tipo de Intervención]]="","",'[2]Formulario PPGR1'!#REF!)</f>
        <v>#REF!</v>
      </c>
      <c r="E9" s="498" t="e">
        <f>IF([2]!Tabla4[[#This Row],[Tipo de Intervención]]="","",'[2]Formulario PPGR1'!#REF!)</f>
        <v>#REF!</v>
      </c>
      <c r="F9" s="498" t="e">
        <f>IF([2]!Tabla4[[#This Row],[Tipo de Intervención]]="","",'[2]Formulario PPGR1'!#REF!)</f>
        <v>#REF!</v>
      </c>
      <c r="G9" s="461" t="s">
        <v>941</v>
      </c>
      <c r="H9" s="499" t="s">
        <v>468</v>
      </c>
      <c r="I9" s="500" t="s">
        <v>2331</v>
      </c>
      <c r="J9" s="500" t="s">
        <v>1134</v>
      </c>
      <c r="K9" s="500" t="s">
        <v>1902</v>
      </c>
      <c r="L9" s="498" t="s">
        <v>1099</v>
      </c>
      <c r="M9" s="498" t="s">
        <v>2332</v>
      </c>
      <c r="N9" s="502">
        <v>180954</v>
      </c>
      <c r="O9" s="458" t="s">
        <v>2357</v>
      </c>
      <c r="P9" s="501" t="s">
        <v>925</v>
      </c>
    </row>
    <row r="10" spans="1:30" x14ac:dyDescent="0.25">
      <c r="B10" s="498" t="e">
        <f>IF([2]!Tabla4[[#This Row],[Tipo de Intervención]]="","",CONCATENATE([2]!Tabla4[[#This Row],[POA]],".",[2]!Tabla4[[#This Row],[SRS]],".",[2]!Tabla4[[#This Row],[AREA]],".",[2]!Tabla4[[#This Row],[TIPO]]))</f>
        <v>#REF!</v>
      </c>
      <c r="C10" s="498" t="e">
        <f>IF([2]!Tabla4[[#This Row],[Tipo de Intervención]]="","",'[2]Formulario PPGR1'!#REF!)</f>
        <v>#REF!</v>
      </c>
      <c r="D10" s="498" t="e">
        <f>IF([2]!Tabla4[[#This Row],[Tipo de Intervención]]="","",'[2]Formulario PPGR1'!#REF!)</f>
        <v>#REF!</v>
      </c>
      <c r="E10" s="498" t="e">
        <f>IF([2]!Tabla4[[#This Row],[Tipo de Intervención]]="","",'[2]Formulario PPGR1'!#REF!)</f>
        <v>#REF!</v>
      </c>
      <c r="F10" s="498" t="e">
        <f>IF([2]!Tabla4[[#This Row],[Tipo de Intervención]]="","",'[2]Formulario PPGR1'!#REF!)</f>
        <v>#REF!</v>
      </c>
      <c r="G10" s="461" t="s">
        <v>941</v>
      </c>
      <c r="H10" s="499" t="s">
        <v>468</v>
      </c>
      <c r="I10" s="500" t="s">
        <v>2333</v>
      </c>
      <c r="J10" s="500" t="s">
        <v>1134</v>
      </c>
      <c r="K10" s="500" t="s">
        <v>1902</v>
      </c>
      <c r="L10" s="498" t="s">
        <v>1099</v>
      </c>
      <c r="M10" s="498" t="s">
        <v>2332</v>
      </c>
      <c r="N10" s="502">
        <v>320642</v>
      </c>
      <c r="O10" s="458" t="s">
        <v>2357</v>
      </c>
      <c r="P10" s="501" t="s">
        <v>925</v>
      </c>
    </row>
    <row r="11" spans="1:30" x14ac:dyDescent="0.25">
      <c r="B11" s="498"/>
      <c r="C11" s="498"/>
      <c r="D11" s="498"/>
      <c r="E11" s="498"/>
      <c r="F11" s="498"/>
      <c r="G11" s="499" t="s">
        <v>941</v>
      </c>
      <c r="H11" s="499" t="s">
        <v>468</v>
      </c>
      <c r="I11" s="500" t="s">
        <v>2334</v>
      </c>
      <c r="J11" s="500" t="s">
        <v>1134</v>
      </c>
      <c r="K11" s="500" t="s">
        <v>1902</v>
      </c>
      <c r="L11" s="498" t="s">
        <v>1099</v>
      </c>
      <c r="M11" s="498" t="s">
        <v>2332</v>
      </c>
      <c r="N11" s="502">
        <v>245125</v>
      </c>
      <c r="O11" s="458" t="s">
        <v>2357</v>
      </c>
      <c r="P11" s="501" t="s">
        <v>925</v>
      </c>
    </row>
    <row r="12" spans="1:30" x14ac:dyDescent="0.25">
      <c r="B12" s="498"/>
      <c r="C12" s="498"/>
      <c r="D12" s="498"/>
      <c r="E12" s="498"/>
      <c r="F12" s="498"/>
      <c r="G12" s="499" t="s">
        <v>941</v>
      </c>
      <c r="H12" s="499" t="s">
        <v>468</v>
      </c>
      <c r="I12" s="500" t="s">
        <v>2335</v>
      </c>
      <c r="J12" s="500" t="s">
        <v>1134</v>
      </c>
      <c r="K12" s="500" t="s">
        <v>1902</v>
      </c>
      <c r="L12" s="498" t="s">
        <v>1105</v>
      </c>
      <c r="M12" s="498" t="s">
        <v>2332</v>
      </c>
      <c r="N12" s="502">
        <v>168792</v>
      </c>
      <c r="O12" s="458" t="s">
        <v>2357</v>
      </c>
      <c r="P12" s="501" t="s">
        <v>925</v>
      </c>
    </row>
    <row r="13" spans="1:30" x14ac:dyDescent="0.25">
      <c r="B13" s="498"/>
      <c r="C13" s="498"/>
      <c r="D13" s="498"/>
      <c r="E13" s="498"/>
      <c r="F13" s="498"/>
      <c r="G13" s="499" t="s">
        <v>941</v>
      </c>
      <c r="H13" s="499" t="s">
        <v>468</v>
      </c>
      <c r="I13" s="500" t="s">
        <v>2336</v>
      </c>
      <c r="J13" s="500" t="s">
        <v>1134</v>
      </c>
      <c r="K13" s="500" t="s">
        <v>1902</v>
      </c>
      <c r="L13" s="498" t="s">
        <v>1101</v>
      </c>
      <c r="M13" s="498" t="s">
        <v>2332</v>
      </c>
      <c r="N13" s="502">
        <v>375245</v>
      </c>
      <c r="O13" s="458" t="s">
        <v>2357</v>
      </c>
      <c r="P13" s="501" t="s">
        <v>925</v>
      </c>
    </row>
    <row r="14" spans="1:30" x14ac:dyDescent="0.25">
      <c r="B14" s="498"/>
      <c r="C14" s="498"/>
      <c r="D14" s="498"/>
      <c r="E14" s="498"/>
      <c r="F14" s="498"/>
      <c r="G14" s="499" t="s">
        <v>941</v>
      </c>
      <c r="H14" s="499" t="s">
        <v>468</v>
      </c>
      <c r="I14" s="500" t="s">
        <v>2337</v>
      </c>
      <c r="J14" s="500" t="s">
        <v>1133</v>
      </c>
      <c r="K14" s="500" t="s">
        <v>1902</v>
      </c>
      <c r="L14" s="498" t="s">
        <v>1060</v>
      </c>
      <c r="M14" s="498" t="s">
        <v>2332</v>
      </c>
      <c r="N14" s="502">
        <v>317456</v>
      </c>
      <c r="O14" s="458" t="s">
        <v>2357</v>
      </c>
      <c r="P14" s="501" t="s">
        <v>2356</v>
      </c>
    </row>
    <row r="15" spans="1:30" x14ac:dyDescent="0.25">
      <c r="B15" s="498"/>
      <c r="C15" s="498"/>
      <c r="D15" s="498"/>
      <c r="E15" s="498"/>
      <c r="F15" s="498"/>
      <c r="G15" s="499" t="s">
        <v>941</v>
      </c>
      <c r="H15" s="499" t="s">
        <v>468</v>
      </c>
      <c r="I15" s="500" t="s">
        <v>2338</v>
      </c>
      <c r="J15" s="500" t="s">
        <v>1134</v>
      </c>
      <c r="K15" s="500" t="s">
        <v>1902</v>
      </c>
      <c r="L15" s="498" t="s">
        <v>1105</v>
      </c>
      <c r="M15" s="498" t="s">
        <v>2332</v>
      </c>
      <c r="N15" s="502">
        <v>359268</v>
      </c>
      <c r="O15" s="458" t="s">
        <v>2357</v>
      </c>
      <c r="P15" s="501" t="s">
        <v>2356</v>
      </c>
    </row>
    <row r="16" spans="1:30" x14ac:dyDescent="0.25">
      <c r="B16" s="498"/>
      <c r="C16" s="498"/>
      <c r="D16" s="498"/>
      <c r="E16" s="498"/>
      <c r="F16" s="498"/>
      <c r="G16" s="499" t="s">
        <v>941</v>
      </c>
      <c r="H16" s="499" t="s">
        <v>468</v>
      </c>
      <c r="I16" s="500" t="s">
        <v>2339</v>
      </c>
      <c r="J16" s="500" t="s">
        <v>1134</v>
      </c>
      <c r="K16" s="500" t="s">
        <v>1902</v>
      </c>
      <c r="L16" s="498" t="s">
        <v>1099</v>
      </c>
      <c r="M16" s="498" t="s">
        <v>2332</v>
      </c>
      <c r="N16" s="502">
        <v>184265</v>
      </c>
      <c r="O16" s="458" t="s">
        <v>2357</v>
      </c>
      <c r="P16" s="501" t="s">
        <v>925</v>
      </c>
    </row>
    <row r="17" spans="2:16" x14ac:dyDescent="0.25">
      <c r="B17" s="498"/>
      <c r="C17" s="498"/>
      <c r="D17" s="498"/>
      <c r="E17" s="498"/>
      <c r="F17" s="498"/>
      <c r="G17" s="499" t="s">
        <v>941</v>
      </c>
      <c r="H17" s="499" t="s">
        <v>468</v>
      </c>
      <c r="I17" s="500" t="s">
        <v>2340</v>
      </c>
      <c r="J17" s="500" t="s">
        <v>1134</v>
      </c>
      <c r="K17" s="500" t="s">
        <v>1902</v>
      </c>
      <c r="L17" s="498" t="s">
        <v>1099</v>
      </c>
      <c r="M17" s="498" t="s">
        <v>2332</v>
      </c>
      <c r="N17" s="502">
        <v>187626</v>
      </c>
      <c r="O17" s="458" t="s">
        <v>2357</v>
      </c>
      <c r="P17" s="501" t="s">
        <v>925</v>
      </c>
    </row>
    <row r="18" spans="2:16" x14ac:dyDescent="0.25">
      <c r="B18" s="498"/>
      <c r="C18" s="498"/>
      <c r="D18" s="498"/>
      <c r="E18" s="498"/>
      <c r="F18" s="498"/>
      <c r="G18" s="499" t="s">
        <v>941</v>
      </c>
      <c r="H18" s="499" t="s">
        <v>468</v>
      </c>
      <c r="I18" s="500" t="s">
        <v>2341</v>
      </c>
      <c r="J18" s="500" t="s">
        <v>1134</v>
      </c>
      <c r="K18" s="500" t="s">
        <v>1902</v>
      </c>
      <c r="L18" s="498" t="s">
        <v>1099</v>
      </c>
      <c r="M18" s="498" t="s">
        <v>2332</v>
      </c>
      <c r="N18" s="502">
        <v>258963</v>
      </c>
      <c r="O18" s="458" t="s">
        <v>2357</v>
      </c>
      <c r="P18" s="501" t="s">
        <v>925</v>
      </c>
    </row>
    <row r="19" spans="2:16" x14ac:dyDescent="0.25">
      <c r="B19" s="498"/>
      <c r="C19" s="498"/>
      <c r="D19" s="498"/>
      <c r="E19" s="498"/>
      <c r="F19" s="498"/>
      <c r="G19" s="499" t="s">
        <v>941</v>
      </c>
      <c r="H19" s="499" t="s">
        <v>469</v>
      </c>
      <c r="I19" s="500" t="s">
        <v>2342</v>
      </c>
      <c r="J19" s="500" t="s">
        <v>1134</v>
      </c>
      <c r="K19" s="500" t="s">
        <v>1902</v>
      </c>
      <c r="L19" s="498" t="s">
        <v>1106</v>
      </c>
      <c r="M19" s="498" t="s">
        <v>2332</v>
      </c>
      <c r="N19" s="502">
        <v>369874</v>
      </c>
      <c r="O19" s="458" t="s">
        <v>2357</v>
      </c>
      <c r="P19" s="501" t="s">
        <v>2356</v>
      </c>
    </row>
    <row r="20" spans="2:16" x14ac:dyDescent="0.25">
      <c r="B20" s="498"/>
      <c r="C20" s="498"/>
      <c r="D20" s="498"/>
      <c r="E20" s="498"/>
      <c r="F20" s="498"/>
      <c r="G20" s="499" t="s">
        <v>941</v>
      </c>
      <c r="H20" s="499" t="s">
        <v>468</v>
      </c>
      <c r="I20" s="500" t="s">
        <v>2343</v>
      </c>
      <c r="J20" s="500" t="s">
        <v>1134</v>
      </c>
      <c r="K20" s="500" t="s">
        <v>1902</v>
      </c>
      <c r="L20" s="498" t="s">
        <v>1099</v>
      </c>
      <c r="M20" s="498" t="s">
        <v>2332</v>
      </c>
      <c r="N20" s="502">
        <v>235610</v>
      </c>
      <c r="O20" s="458" t="s">
        <v>2357</v>
      </c>
      <c r="P20" s="501" t="s">
        <v>925</v>
      </c>
    </row>
    <row r="21" spans="2:16" x14ac:dyDescent="0.25">
      <c r="B21" s="498"/>
      <c r="C21" s="498"/>
      <c r="D21" s="498"/>
      <c r="E21" s="498"/>
      <c r="F21" s="498"/>
      <c r="G21" s="499" t="s">
        <v>941</v>
      </c>
      <c r="H21" s="499" t="s">
        <v>472</v>
      </c>
      <c r="I21" s="500" t="s">
        <v>2344</v>
      </c>
      <c r="J21" s="500" t="s">
        <v>1132</v>
      </c>
      <c r="K21" s="500" t="s">
        <v>1902</v>
      </c>
      <c r="L21" s="498" t="s">
        <v>1013</v>
      </c>
      <c r="M21" s="498" t="s">
        <v>2332</v>
      </c>
      <c r="N21" s="502">
        <v>178963</v>
      </c>
      <c r="O21" s="458" t="s">
        <v>2357</v>
      </c>
      <c r="P21" s="501" t="s">
        <v>925</v>
      </c>
    </row>
    <row r="22" spans="2:16" x14ac:dyDescent="0.25">
      <c r="B22" s="498"/>
      <c r="C22" s="498"/>
      <c r="D22" s="498"/>
      <c r="E22" s="498"/>
      <c r="F22" s="498"/>
      <c r="G22" s="499" t="s">
        <v>941</v>
      </c>
      <c r="H22" s="499" t="s">
        <v>468</v>
      </c>
      <c r="I22" s="500" t="s">
        <v>2345</v>
      </c>
      <c r="J22" s="500" t="s">
        <v>1133</v>
      </c>
      <c r="K22" s="500"/>
      <c r="L22" s="498"/>
      <c r="M22" s="498" t="s">
        <v>2332</v>
      </c>
      <c r="N22" s="502">
        <v>364894</v>
      </c>
      <c r="O22" s="458" t="s">
        <v>2357</v>
      </c>
      <c r="P22" s="501" t="s">
        <v>925</v>
      </c>
    </row>
    <row r="23" spans="2:16" x14ac:dyDescent="0.25">
      <c r="B23" s="498"/>
      <c r="C23" s="498"/>
      <c r="D23" s="498"/>
      <c r="E23" s="498"/>
      <c r="F23" s="498"/>
      <c r="G23" s="499" t="s">
        <v>941</v>
      </c>
      <c r="H23" s="499" t="s">
        <v>468</v>
      </c>
      <c r="I23" s="500" t="s">
        <v>2346</v>
      </c>
      <c r="J23" s="500" t="s">
        <v>1134</v>
      </c>
      <c r="K23" s="500" t="s">
        <v>1902</v>
      </c>
      <c r="L23" s="498" t="s">
        <v>1099</v>
      </c>
      <c r="M23" s="498" t="s">
        <v>2332</v>
      </c>
      <c r="N23" s="502">
        <v>256841</v>
      </c>
      <c r="O23" s="458" t="s">
        <v>2357</v>
      </c>
      <c r="P23" s="501" t="s">
        <v>925</v>
      </c>
    </row>
    <row r="24" spans="2:16" x14ac:dyDescent="0.25">
      <c r="B24" s="498"/>
      <c r="C24" s="498"/>
      <c r="D24" s="498"/>
      <c r="E24" s="498"/>
      <c r="F24" s="498"/>
      <c r="G24" s="499" t="s">
        <v>941</v>
      </c>
      <c r="H24" s="499" t="s">
        <v>468</v>
      </c>
      <c r="I24" s="500" t="s">
        <v>2347</v>
      </c>
      <c r="J24" s="500" t="s">
        <v>1134</v>
      </c>
      <c r="K24" s="500" t="s">
        <v>1902</v>
      </c>
      <c r="L24" s="498" t="s">
        <v>1099</v>
      </c>
      <c r="M24" s="498" t="s">
        <v>2332</v>
      </c>
      <c r="N24" s="502">
        <v>215478</v>
      </c>
      <c r="O24" s="458" t="s">
        <v>2357</v>
      </c>
      <c r="P24" s="501" t="s">
        <v>925</v>
      </c>
    </row>
    <row r="25" spans="2:16" x14ac:dyDescent="0.25">
      <c r="B25" s="498"/>
      <c r="C25" s="498"/>
      <c r="D25" s="498"/>
      <c r="E25" s="498"/>
      <c r="F25" s="498"/>
      <c r="G25" s="499" t="s">
        <v>941</v>
      </c>
      <c r="H25" s="499" t="s">
        <v>468</v>
      </c>
      <c r="I25" s="500" t="s">
        <v>2348</v>
      </c>
      <c r="J25" s="500" t="s">
        <v>1134</v>
      </c>
      <c r="K25" s="500" t="s">
        <v>1902</v>
      </c>
      <c r="L25" s="498" t="s">
        <v>1099</v>
      </c>
      <c r="M25" s="498" t="s">
        <v>2332</v>
      </c>
      <c r="N25" s="502">
        <v>178158</v>
      </c>
      <c r="O25" s="458" t="s">
        <v>2357</v>
      </c>
      <c r="P25" s="501" t="s">
        <v>925</v>
      </c>
    </row>
    <row r="26" spans="2:16" x14ac:dyDescent="0.25">
      <c r="B26" s="498"/>
      <c r="C26" s="498"/>
      <c r="D26" s="498"/>
      <c r="E26" s="498"/>
      <c r="F26" s="498"/>
      <c r="G26" s="499" t="s">
        <v>941</v>
      </c>
      <c r="H26" s="499" t="s">
        <v>468</v>
      </c>
      <c r="I26" s="500" t="s">
        <v>2349</v>
      </c>
      <c r="J26" s="500" t="s">
        <v>1133</v>
      </c>
      <c r="K26" s="500" t="s">
        <v>1902</v>
      </c>
      <c r="L26" s="498" t="s">
        <v>1060</v>
      </c>
      <c r="M26" s="498" t="s">
        <v>2332</v>
      </c>
      <c r="N26" s="502">
        <v>398456</v>
      </c>
      <c r="O26" s="458" t="s">
        <v>2357</v>
      </c>
      <c r="P26" s="501" t="s">
        <v>925</v>
      </c>
    </row>
    <row r="27" spans="2:16" x14ac:dyDescent="0.25">
      <c r="B27" s="498"/>
      <c r="C27" s="498"/>
      <c r="D27" s="498"/>
      <c r="E27" s="498"/>
      <c r="F27" s="498"/>
      <c r="G27" s="499" t="s">
        <v>941</v>
      </c>
      <c r="H27" s="499" t="s">
        <v>468</v>
      </c>
      <c r="I27" s="500" t="s">
        <v>2350</v>
      </c>
      <c r="J27" s="500" t="s">
        <v>1134</v>
      </c>
      <c r="K27" s="500" t="s">
        <v>1902</v>
      </c>
      <c r="L27" s="498" t="s">
        <v>1099</v>
      </c>
      <c r="M27" s="498" t="s">
        <v>2332</v>
      </c>
      <c r="N27" s="502">
        <v>254890</v>
      </c>
      <c r="O27" s="458" t="s">
        <v>2357</v>
      </c>
      <c r="P27" s="501" t="s">
        <v>2356</v>
      </c>
    </row>
    <row r="28" spans="2:16" x14ac:dyDescent="0.25">
      <c r="B28" s="498"/>
      <c r="C28" s="498"/>
      <c r="D28" s="498"/>
      <c r="E28" s="498"/>
      <c r="F28" s="498"/>
      <c r="G28" s="499" t="s">
        <v>941</v>
      </c>
      <c r="H28" s="499" t="s">
        <v>468</v>
      </c>
      <c r="I28" s="500" t="s">
        <v>2351</v>
      </c>
      <c r="J28" s="500" t="s">
        <v>1133</v>
      </c>
      <c r="K28" s="500" t="s">
        <v>1902</v>
      </c>
      <c r="L28" s="498" t="s">
        <v>1067</v>
      </c>
      <c r="M28" s="498" t="s">
        <v>2332</v>
      </c>
      <c r="N28" s="502">
        <v>381235</v>
      </c>
      <c r="O28" s="458" t="s">
        <v>2357</v>
      </c>
      <c r="P28" s="501" t="s">
        <v>2356</v>
      </c>
    </row>
    <row r="29" spans="2:16" x14ac:dyDescent="0.25">
      <c r="B29" s="498"/>
      <c r="C29" s="498"/>
      <c r="D29" s="498"/>
      <c r="E29" s="498"/>
      <c r="F29" s="498"/>
      <c r="G29" s="499" t="s">
        <v>941</v>
      </c>
      <c r="H29" s="499" t="s">
        <v>468</v>
      </c>
      <c r="I29" s="500" t="s">
        <v>2352</v>
      </c>
      <c r="J29" s="500" t="s">
        <v>1134</v>
      </c>
      <c r="K29" s="500" t="s">
        <v>1902</v>
      </c>
      <c r="L29" s="498" t="s">
        <v>1099</v>
      </c>
      <c r="M29" s="498" t="s">
        <v>2332</v>
      </c>
      <c r="N29" s="502">
        <v>1000000</v>
      </c>
      <c r="O29" s="458" t="s">
        <v>2357</v>
      </c>
      <c r="P29" s="501" t="s">
        <v>925</v>
      </c>
    </row>
    <row r="30" spans="2:16" ht="18.75" customHeight="1" x14ac:dyDescent="0.25">
      <c r="B30" s="498"/>
      <c r="C30" s="498"/>
      <c r="D30" s="498"/>
      <c r="E30" s="498"/>
      <c r="F30" s="498"/>
      <c r="G30" s="461" t="s">
        <v>941</v>
      </c>
      <c r="H30" s="499" t="s">
        <v>468</v>
      </c>
      <c r="I30" s="500" t="s">
        <v>2352</v>
      </c>
      <c r="J30" s="500" t="s">
        <v>1134</v>
      </c>
      <c r="K30" s="500" t="s">
        <v>1902</v>
      </c>
      <c r="L30" s="498" t="s">
        <v>1099</v>
      </c>
      <c r="M30" s="498" t="s">
        <v>2332</v>
      </c>
      <c r="N30" s="502">
        <v>1000001</v>
      </c>
      <c r="O30" s="458" t="s">
        <v>2357</v>
      </c>
      <c r="P30" s="501" t="s">
        <v>925</v>
      </c>
    </row>
    <row r="31" spans="2:16" x14ac:dyDescent="0.25">
      <c r="B31" s="498"/>
      <c r="C31" s="498"/>
      <c r="D31" s="498"/>
      <c r="E31" s="498"/>
      <c r="F31" s="498"/>
      <c r="G31" s="499" t="s">
        <v>941</v>
      </c>
      <c r="H31" s="499" t="s">
        <v>468</v>
      </c>
      <c r="I31" s="500" t="s">
        <v>2352</v>
      </c>
      <c r="J31" s="500" t="s">
        <v>1134</v>
      </c>
      <c r="K31" s="500" t="s">
        <v>1902</v>
      </c>
      <c r="L31" s="498" t="s">
        <v>1099</v>
      </c>
      <c r="M31" s="498" t="s">
        <v>2332</v>
      </c>
      <c r="N31" s="502">
        <v>1000002</v>
      </c>
      <c r="O31" s="458" t="s">
        <v>2357</v>
      </c>
      <c r="P31" s="501" t="s">
        <v>925</v>
      </c>
    </row>
    <row r="32" spans="2:16" x14ac:dyDescent="0.25">
      <c r="B32" s="498"/>
      <c r="C32" s="498"/>
      <c r="D32" s="498"/>
      <c r="E32" s="498"/>
      <c r="F32" s="498"/>
      <c r="G32" s="499" t="s">
        <v>939</v>
      </c>
      <c r="H32" s="499" t="s">
        <v>471</v>
      </c>
      <c r="I32" s="500" t="s">
        <v>2353</v>
      </c>
      <c r="J32" s="500" t="s">
        <v>1134</v>
      </c>
      <c r="K32" s="500" t="s">
        <v>966</v>
      </c>
      <c r="L32" s="498" t="s">
        <v>1099</v>
      </c>
      <c r="M32" s="498" t="s">
        <v>2332</v>
      </c>
      <c r="N32" s="502">
        <v>1000000</v>
      </c>
      <c r="O32" s="458" t="s">
        <v>2354</v>
      </c>
      <c r="P32" s="501" t="s">
        <v>925</v>
      </c>
    </row>
    <row r="33" spans="2:16" ht="15" customHeight="1" x14ac:dyDescent="0.25">
      <c r="B33" s="498"/>
      <c r="C33" s="498"/>
      <c r="D33" s="498"/>
      <c r="E33" s="498"/>
      <c r="F33" s="498"/>
      <c r="G33" s="499"/>
      <c r="H33" s="499"/>
      <c r="I33" s="500"/>
      <c r="J33" s="500"/>
      <c r="K33" s="500"/>
      <c r="L33" s="498"/>
      <c r="M33" s="498"/>
      <c r="N33" s="502"/>
      <c r="O33" s="458"/>
      <c r="P33" s="501"/>
    </row>
    <row r="34" spans="2:16" ht="5.25" customHeight="1" x14ac:dyDescent="0.25">
      <c r="B34" s="204" t="str">
        <f>IF(Tabla4[[#This Row],[Tipo de Intervención]]="","",CONCATENATE(Tabla4[[#This Row],[POA]],".",Tabla4[[#This Row],[SRS]],".",Tabla4[[#This Row],[AREA]],".",Tabla4[[#This Row],[TIPO]]))</f>
        <v/>
      </c>
      <c r="C34" s="204" t="str">
        <f>IF(Tabla4[[#This Row],[Tipo de Intervención]]="","",'Formulario PPGR1'!#REF!)</f>
        <v/>
      </c>
      <c r="D34" s="204" t="str">
        <f>IF(Tabla4[[#This Row],[Tipo de Intervención]]="","",'Formulario PPGR1'!#REF!)</f>
        <v/>
      </c>
      <c r="E34" s="204" t="str">
        <f>IF(Tabla4[[#This Row],[Tipo de Intervención]]="","",'Formulario PPGR1'!#REF!)</f>
        <v/>
      </c>
      <c r="F34" s="204" t="str">
        <f>IF(Tabla4[[#This Row],[Tipo de Intervención]]="","",'Formulario PPGR1'!#REF!)</f>
        <v/>
      </c>
      <c r="G34" s="202"/>
      <c r="H34" s="202"/>
      <c r="I34" s="203"/>
      <c r="J34" s="203"/>
      <c r="K34" s="203" t="str">
        <f>IFERROR(VLOOKUP(Tabla4[[#This Row],[Provincia]],Prov!$A$2:$B$156,2,FALSE),"")</f>
        <v/>
      </c>
      <c r="L34" s="204"/>
      <c r="M34" s="204"/>
      <c r="N34" s="204"/>
      <c r="O34" s="206" t="str">
        <f>IFERROR(VLOOKUP($G34,Catalogo!$G$19:$H$24,2,FALSE),"")</f>
        <v/>
      </c>
      <c r="P34" s="207"/>
    </row>
    <row r="35" spans="2:16" ht="15" hidden="1" customHeight="1" x14ac:dyDescent="0.25">
      <c r="B35" s="204" t="str">
        <f>IF(Tabla4[[#This Row],[Tipo de Intervención]]="","",CONCATENATE(Tabla4[[#This Row],[POA]],".",Tabla4[[#This Row],[SRS]],".",Tabla4[[#This Row],[AREA]],".",Tabla4[[#This Row],[TIPO]]))</f>
        <v/>
      </c>
      <c r="C35" s="204" t="str">
        <f>IF(Tabla4[[#This Row],[Tipo de Intervención]]="","",'Formulario PPGR1'!#REF!)</f>
        <v/>
      </c>
      <c r="D35" s="204" t="str">
        <f>IF(Tabla4[[#This Row],[Tipo de Intervención]]="","",'Formulario PPGR1'!#REF!)</f>
        <v/>
      </c>
      <c r="E35" s="204" t="str">
        <f>IF(Tabla4[[#This Row],[Tipo de Intervención]]="","",'Formulario PPGR1'!#REF!)</f>
        <v/>
      </c>
      <c r="F35" s="204" t="str">
        <f>IF(Tabla4[[#This Row],[Tipo de Intervención]]="","",'Formulario PPGR1'!#REF!)</f>
        <v/>
      </c>
      <c r="G35" s="202"/>
      <c r="H35" s="202"/>
      <c r="I35" s="203"/>
      <c r="J35" s="203"/>
      <c r="K35" s="203" t="str">
        <f>IFERROR(VLOOKUP(Tabla4[[#This Row],[Provincia]],Prov!$A$2:$B$156,2,FALSE),"")</f>
        <v/>
      </c>
      <c r="L35" s="204"/>
      <c r="M35" s="204"/>
      <c r="N35" s="204"/>
      <c r="O35" s="206" t="str">
        <f>IFERROR(VLOOKUP($G35,Catalogo!$G$19:$H$24,2,FALSE),"")</f>
        <v/>
      </c>
      <c r="P35" s="207"/>
    </row>
    <row r="36" spans="2:16" ht="15" hidden="1" customHeight="1" x14ac:dyDescent="0.25">
      <c r="B36" s="204" t="str">
        <f>IF(Tabla4[[#This Row],[Tipo de Intervención]]="","",CONCATENATE(Tabla4[[#This Row],[POA]],".",Tabla4[[#This Row],[SRS]],".",Tabla4[[#This Row],[AREA]],".",Tabla4[[#This Row],[TIPO]]))</f>
        <v/>
      </c>
      <c r="C36" s="204" t="str">
        <f>IF(Tabla4[[#This Row],[Tipo de Intervención]]="","",'Formulario PPGR1'!#REF!)</f>
        <v/>
      </c>
      <c r="D36" s="204" t="str">
        <f>IF(Tabla4[[#This Row],[Tipo de Intervención]]="","",'Formulario PPGR1'!#REF!)</f>
        <v/>
      </c>
      <c r="E36" s="204" t="str">
        <f>IF(Tabla4[[#This Row],[Tipo de Intervención]]="","",'Formulario PPGR1'!#REF!)</f>
        <v/>
      </c>
      <c r="F36" s="204" t="str">
        <f>IF(Tabla4[[#This Row],[Tipo de Intervención]]="","",'Formulario PPGR1'!#REF!)</f>
        <v/>
      </c>
      <c r="G36" s="202"/>
      <c r="H36" s="202"/>
      <c r="I36" s="203"/>
      <c r="J36" s="203"/>
      <c r="K36" s="203" t="str">
        <f>IFERROR(VLOOKUP(Tabla4[[#This Row],[Provincia]],Prov!$A$2:$B$156,2,FALSE),"")</f>
        <v/>
      </c>
      <c r="L36" s="204"/>
      <c r="M36" s="204"/>
      <c r="N36" s="204"/>
      <c r="O36" s="206" t="str">
        <f>IFERROR(VLOOKUP($G36,Catalogo!$G$19:$H$24,2,FALSE),"")</f>
        <v/>
      </c>
      <c r="P36" s="207"/>
    </row>
    <row r="37" spans="2:16" ht="15" hidden="1" customHeight="1" x14ac:dyDescent="0.25">
      <c r="B37" s="204" t="str">
        <f>IF(Tabla4[[#This Row],[Tipo de Intervención]]="","",CONCATENATE(Tabla4[[#This Row],[POA]],".",Tabla4[[#This Row],[SRS]],".",Tabla4[[#This Row],[AREA]],".",Tabla4[[#This Row],[TIPO]]))</f>
        <v/>
      </c>
      <c r="C37" s="204" t="str">
        <f>IF(Tabla4[[#This Row],[Tipo de Intervención]]="","",'Formulario PPGR1'!#REF!)</f>
        <v/>
      </c>
      <c r="D37" s="204" t="str">
        <f>IF(Tabla4[[#This Row],[Tipo de Intervención]]="","",'Formulario PPGR1'!#REF!)</f>
        <v/>
      </c>
      <c r="E37" s="204" t="str">
        <f>IF(Tabla4[[#This Row],[Tipo de Intervención]]="","",'Formulario PPGR1'!#REF!)</f>
        <v/>
      </c>
      <c r="F37" s="204" t="str">
        <f>IF(Tabla4[[#This Row],[Tipo de Intervención]]="","",'Formulario PPGR1'!#REF!)</f>
        <v/>
      </c>
      <c r="G37" s="202"/>
      <c r="H37" s="202"/>
      <c r="I37" s="203"/>
      <c r="J37" s="203"/>
      <c r="K37" s="203" t="str">
        <f>IFERROR(VLOOKUP(Tabla4[[#This Row],[Provincia]],Prov!$A$2:$B$156,2,FALSE),"")</f>
        <v/>
      </c>
      <c r="L37" s="204"/>
      <c r="M37" s="204"/>
      <c r="N37" s="204"/>
      <c r="O37" s="206" t="str">
        <f>IFERROR(VLOOKUP($G37,Catalogo!$G$19:$H$24,2,FALSE),"")</f>
        <v/>
      </c>
      <c r="P37" s="207"/>
    </row>
    <row r="38" spans="2:16" ht="15" hidden="1" customHeight="1" x14ac:dyDescent="0.25">
      <c r="B38" s="204" t="str">
        <f>IF(Tabla4[[#This Row],[Tipo de Intervención]]="","",CONCATENATE(Tabla4[[#This Row],[POA]],".",Tabla4[[#This Row],[SRS]],".",Tabla4[[#This Row],[AREA]],".",Tabla4[[#This Row],[TIPO]]))</f>
        <v/>
      </c>
      <c r="C38" s="204" t="str">
        <f>IF(Tabla4[[#This Row],[Tipo de Intervención]]="","",'Formulario PPGR1'!#REF!)</f>
        <v/>
      </c>
      <c r="D38" s="204" t="str">
        <f>IF(Tabla4[[#This Row],[Tipo de Intervención]]="","",'Formulario PPGR1'!#REF!)</f>
        <v/>
      </c>
      <c r="E38" s="204" t="str">
        <f>IF(Tabla4[[#This Row],[Tipo de Intervención]]="","",'Formulario PPGR1'!#REF!)</f>
        <v/>
      </c>
      <c r="F38" s="204" t="str">
        <f>IF(Tabla4[[#This Row],[Tipo de Intervención]]="","",'Formulario PPGR1'!#REF!)</f>
        <v/>
      </c>
      <c r="G38" s="224"/>
      <c r="H38" s="202"/>
      <c r="I38" s="203"/>
      <c r="J38" s="203"/>
      <c r="K38" s="203" t="str">
        <f>IFERROR(VLOOKUP(Tabla4[[#This Row],[Provincia]],Prov!$A$2:$B$156,2,FALSE),"")</f>
        <v/>
      </c>
      <c r="L38" s="204"/>
      <c r="M38" s="204"/>
      <c r="N38" s="204"/>
      <c r="O38" s="206" t="str">
        <f>IFERROR(VLOOKUP($G38,Catalogo!$G$19:$H$24,2,FALSE),"")</f>
        <v/>
      </c>
      <c r="P38" s="207"/>
    </row>
    <row r="39" spans="2:16" ht="15" hidden="1" customHeight="1" x14ac:dyDescent="0.25">
      <c r="B39" s="204" t="str">
        <f>IF(Tabla4[[#This Row],[Tipo de Intervención]]="","",CONCATENATE(Tabla4[[#This Row],[POA]],".",Tabla4[[#This Row],[SRS]],".",Tabla4[[#This Row],[AREA]],".",Tabla4[[#This Row],[TIPO]]))</f>
        <v/>
      </c>
      <c r="C39" s="204" t="str">
        <f>IF(Tabla4[[#This Row],[Tipo de Intervención]]="","",'Formulario PPGR1'!#REF!)</f>
        <v/>
      </c>
      <c r="D39" s="204" t="str">
        <f>IF(Tabla4[[#This Row],[Tipo de Intervención]]="","",'Formulario PPGR1'!#REF!)</f>
        <v/>
      </c>
      <c r="E39" s="204" t="str">
        <f>IF(Tabla4[[#This Row],[Tipo de Intervención]]="","",'Formulario PPGR1'!#REF!)</f>
        <v/>
      </c>
      <c r="F39" s="204" t="str">
        <f>IF(Tabla4[[#This Row],[Tipo de Intervención]]="","",'Formulario PPGR1'!#REF!)</f>
        <v/>
      </c>
      <c r="G39" s="202"/>
      <c r="H39" s="202"/>
      <c r="I39" s="203"/>
      <c r="J39" s="203"/>
      <c r="K39" s="203" t="str">
        <f>IFERROR(VLOOKUP(Tabla4[[#This Row],[Provincia]],Prov!$A$2:$B$156,2,FALSE),"")</f>
        <v/>
      </c>
      <c r="L39" s="204"/>
      <c r="M39" s="204"/>
      <c r="N39" s="204"/>
      <c r="O39" s="206" t="str">
        <f>IFERROR(VLOOKUP($G39,Catalogo!$G$19:$H$24,2,FALSE),"")</f>
        <v/>
      </c>
      <c r="P39" s="207"/>
    </row>
    <row r="40" spans="2:16" ht="15" hidden="1" customHeight="1" x14ac:dyDescent="0.25">
      <c r="B40" s="204" t="str">
        <f>IF(Tabla4[[#This Row],[Tipo de Intervención]]="","",CONCATENATE(Tabla4[[#This Row],[POA]],".",Tabla4[[#This Row],[SRS]],".",Tabla4[[#This Row],[AREA]],".",Tabla4[[#This Row],[TIPO]]))</f>
        <v/>
      </c>
      <c r="C40" s="204" t="str">
        <f>IF(Tabla4[[#This Row],[Tipo de Intervención]]="","",'Formulario PPGR1'!#REF!)</f>
        <v/>
      </c>
      <c r="D40" s="204" t="str">
        <f>IF(Tabla4[[#This Row],[Tipo de Intervención]]="","",'Formulario PPGR1'!#REF!)</f>
        <v/>
      </c>
      <c r="E40" s="204" t="str">
        <f>IF(Tabla4[[#This Row],[Tipo de Intervención]]="","",'Formulario PPGR1'!#REF!)</f>
        <v/>
      </c>
      <c r="F40" s="204" t="str">
        <f>IF(Tabla4[[#This Row],[Tipo de Intervención]]="","",'Formulario PPGR1'!#REF!)</f>
        <v/>
      </c>
      <c r="G40" s="202"/>
      <c r="H40" s="202"/>
      <c r="I40" s="203"/>
      <c r="J40" s="203"/>
      <c r="K40" s="203" t="str">
        <f>IFERROR(VLOOKUP(Tabla4[[#This Row],[Provincia]],Prov!$A$2:$B$156,2,FALSE),"")</f>
        <v/>
      </c>
      <c r="L40" s="204"/>
      <c r="M40" s="204"/>
      <c r="N40" s="204"/>
      <c r="O40" s="206" t="str">
        <f>IFERROR(VLOOKUP($G40,Catalogo!$G$19:$H$24,2,FALSE),"")</f>
        <v/>
      </c>
      <c r="P40" s="207"/>
    </row>
    <row r="41" spans="2:16" ht="15" hidden="1" customHeight="1" x14ac:dyDescent="0.25">
      <c r="B41" s="204" t="str">
        <f>IF(Tabla4[[#This Row],[Tipo de Intervención]]="","",CONCATENATE(Tabla4[[#This Row],[POA]],".",Tabla4[[#This Row],[SRS]],".",Tabla4[[#This Row],[AREA]],".",Tabla4[[#This Row],[TIPO]]))</f>
        <v/>
      </c>
      <c r="C41" s="204" t="str">
        <f>IF(Tabla4[[#This Row],[Tipo de Intervención]]="","",'Formulario PPGR1'!#REF!)</f>
        <v/>
      </c>
      <c r="D41" s="204" t="str">
        <f>IF(Tabla4[[#This Row],[Tipo de Intervención]]="","",'Formulario PPGR1'!#REF!)</f>
        <v/>
      </c>
      <c r="E41" s="204" t="str">
        <f>IF(Tabla4[[#This Row],[Tipo de Intervención]]="","",'Formulario PPGR1'!#REF!)</f>
        <v/>
      </c>
      <c r="F41" s="204" t="str">
        <f>IF(Tabla4[[#This Row],[Tipo de Intervención]]="","",'Formulario PPGR1'!#REF!)</f>
        <v/>
      </c>
      <c r="G41" s="202"/>
      <c r="H41" s="202"/>
      <c r="I41" s="203"/>
      <c r="J41" s="203"/>
      <c r="K41" s="203" t="str">
        <f>IFERROR(VLOOKUP(Tabla4[[#This Row],[Provincia]],Prov!$A$2:$B$156,2,FALSE),"")</f>
        <v/>
      </c>
      <c r="L41" s="204"/>
      <c r="M41" s="204"/>
      <c r="N41" s="204"/>
      <c r="O41" s="206" t="str">
        <f>IFERROR(VLOOKUP($G41,Catalogo!$G$19:$H$24,2,FALSE),"")</f>
        <v/>
      </c>
      <c r="P41" s="207"/>
    </row>
    <row r="42" spans="2:16" ht="15" hidden="1" customHeight="1" x14ac:dyDescent="0.25">
      <c r="B42" s="204" t="str">
        <f>IF(Tabla4[[#This Row],[Tipo de Intervención]]="","",CONCATENATE(Tabla4[[#This Row],[POA]],".",Tabla4[[#This Row],[SRS]],".",Tabla4[[#This Row],[AREA]],".",Tabla4[[#This Row],[TIPO]]))</f>
        <v/>
      </c>
      <c r="C42" s="204" t="str">
        <f>IF(Tabla4[[#This Row],[Tipo de Intervención]]="","",'Formulario PPGR1'!#REF!)</f>
        <v/>
      </c>
      <c r="D42" s="204" t="str">
        <f>IF(Tabla4[[#This Row],[Tipo de Intervención]]="","",'Formulario PPGR1'!#REF!)</f>
        <v/>
      </c>
      <c r="E42" s="204" t="str">
        <f>IF(Tabla4[[#This Row],[Tipo de Intervención]]="","",'Formulario PPGR1'!#REF!)</f>
        <v/>
      </c>
      <c r="F42" s="204" t="str">
        <f>IF(Tabla4[[#This Row],[Tipo de Intervención]]="","",'Formulario PPGR1'!#REF!)</f>
        <v/>
      </c>
      <c r="G42" s="202"/>
      <c r="H42" s="202"/>
      <c r="I42" s="203"/>
      <c r="J42" s="203"/>
      <c r="K42" s="203" t="str">
        <f>IFERROR(VLOOKUP(Tabla4[[#This Row],[Provincia]],Prov!$A$2:$B$156,2,FALSE),"")</f>
        <v/>
      </c>
      <c r="L42" s="204"/>
      <c r="M42" s="204"/>
      <c r="N42" s="204"/>
      <c r="O42" s="206" t="str">
        <f>IFERROR(VLOOKUP($G42,Catalogo!$G$19:$H$24,2,FALSE),"")</f>
        <v/>
      </c>
      <c r="P42" s="207"/>
    </row>
    <row r="43" spans="2:16" ht="15" hidden="1" customHeight="1" x14ac:dyDescent="0.25">
      <c r="B43" s="204" t="str">
        <f>IF(Tabla4[[#This Row],[Tipo de Intervención]]="","",CONCATENATE(Tabla4[[#This Row],[POA]],".",Tabla4[[#This Row],[SRS]],".",Tabla4[[#This Row],[AREA]],".",Tabla4[[#This Row],[TIPO]]))</f>
        <v/>
      </c>
      <c r="C43" s="204" t="str">
        <f>IF(Tabla4[[#This Row],[Tipo de Intervención]]="","",'Formulario PPGR1'!#REF!)</f>
        <v/>
      </c>
      <c r="D43" s="204" t="str">
        <f>IF(Tabla4[[#This Row],[Tipo de Intervención]]="","",'Formulario PPGR1'!#REF!)</f>
        <v/>
      </c>
      <c r="E43" s="204" t="str">
        <f>IF(Tabla4[[#This Row],[Tipo de Intervención]]="","",'Formulario PPGR1'!#REF!)</f>
        <v/>
      </c>
      <c r="F43" s="204" t="str">
        <f>IF(Tabla4[[#This Row],[Tipo de Intervención]]="","",'Formulario PPGR1'!#REF!)</f>
        <v/>
      </c>
      <c r="G43" s="202"/>
      <c r="H43" s="202"/>
      <c r="I43" s="203"/>
      <c r="J43" s="203"/>
      <c r="K43" s="203" t="str">
        <f>IFERROR(VLOOKUP(Tabla4[[#This Row],[Provincia]],Prov!$A$2:$B$156,2,FALSE),"")</f>
        <v/>
      </c>
      <c r="L43" s="204"/>
      <c r="M43" s="204"/>
      <c r="N43" s="204"/>
      <c r="O43" s="206" t="str">
        <f>IFERROR(VLOOKUP($G43,Catalogo!$G$19:$H$24,2,FALSE),"")</f>
        <v/>
      </c>
      <c r="P43" s="207"/>
    </row>
  </sheetData>
  <dataValidations count="6">
    <dataValidation type="list" allowBlank="1" showInputMessage="1" showErrorMessage="1" sqref="J9:J43">
      <formula1>Provincias</formula1>
    </dataValidation>
    <dataValidation type="list" allowBlank="1" showInputMessage="1" showErrorMessage="1" sqref="H9:H43">
      <formula1>LsTipoEESS</formula1>
    </dataValidation>
    <dataValidation type="list" allowBlank="1" showInputMessage="1" showErrorMessage="1" sqref="G39:G43 G9:G37">
      <formula1>lsTipoIntervencion</formula1>
    </dataValidation>
    <dataValidation type="list" allowBlank="1" showInputMessage="1" showErrorMessage="1" sqref="P9:P43">
      <formula1>lsFuentesFinanciamiento</formula1>
    </dataValidation>
    <dataValidation type="list" allowBlank="1" showInputMessage="1" showErrorMessage="1" sqref="L9:L43">
      <formula1>INDIRECT($K9)</formula1>
    </dataValidation>
    <dataValidation type="whole" allowBlank="1" showInputMessage="1" showErrorMessage="1" sqref="N9:N43">
      <formula1>0</formula1>
      <formula2>1000000</formula2>
    </dataValidation>
  </dataValidations>
  <pageMargins left="1.0629921259842521" right="0.11811023622047245" top="0.94488188976377963" bottom="0.15748031496062992" header="0" footer="0"/>
  <pageSetup scale="75" orientation="landscape" r:id="rId1"/>
  <headerFooter alignWithMargins="0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5"/>
  <dimension ref="B1:AE576"/>
  <sheetViews>
    <sheetView showGridLines="0" zoomScale="90" zoomScaleNormal="90" workbookViewId="0">
      <selection activeCell="N6" sqref="N6"/>
    </sheetView>
  </sheetViews>
  <sheetFormatPr baseColWidth="10" defaultRowHeight="18.75" customHeight="1" x14ac:dyDescent="0.2"/>
  <cols>
    <col min="1" max="1" width="3.85546875" style="3" customWidth="1"/>
    <col min="2" max="4" width="6.5703125" style="3" hidden="1" customWidth="1"/>
    <col min="5" max="5" width="8" style="3" hidden="1" customWidth="1"/>
    <col min="6" max="6" width="6.5703125" style="3" hidden="1" customWidth="1"/>
    <col min="7" max="7" width="30.7109375" style="5" customWidth="1"/>
    <col min="8" max="8" width="28.42578125" style="5" customWidth="1"/>
    <col min="9" max="9" width="16.7109375" style="5" hidden="1" customWidth="1"/>
    <col min="10" max="10" width="0.140625" style="5" customWidth="1"/>
    <col min="11" max="11" width="21.85546875" style="5" customWidth="1"/>
    <col min="12" max="13" width="20.5703125" style="5" customWidth="1"/>
    <col min="14" max="14" width="10.42578125" style="5" customWidth="1"/>
    <col min="15" max="15" width="11.42578125" style="5" hidden="1" customWidth="1"/>
    <col min="16" max="16" width="15.28515625" style="5" hidden="1" customWidth="1"/>
    <col min="17" max="17" width="13" style="5" customWidth="1"/>
    <col min="18" max="18" width="14.42578125" style="5" customWidth="1"/>
    <col min="19" max="19" width="18" style="5" customWidth="1"/>
    <col min="20" max="20" width="18.140625" style="320" customWidth="1"/>
    <col min="21" max="21" width="17.85546875" style="5" customWidth="1"/>
    <col min="22" max="22" width="23" style="3" customWidth="1"/>
    <col min="23" max="23" width="0" style="3" hidden="1" customWidth="1"/>
    <col min="24" max="16384" width="11.42578125" style="3"/>
  </cols>
  <sheetData>
    <row r="1" spans="2:31" s="181" customFormat="1" ht="18.75" customHeight="1" x14ac:dyDescent="0.25"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9"/>
      <c r="S1" s="179"/>
      <c r="T1" s="319"/>
      <c r="U1" s="179"/>
      <c r="V1" s="179"/>
      <c r="W1" s="180"/>
      <c r="X1" s="180"/>
      <c r="Y1" s="180"/>
      <c r="Z1" s="180"/>
      <c r="AA1" s="180"/>
      <c r="AB1" s="180"/>
      <c r="AC1" s="180"/>
      <c r="AD1" s="180"/>
      <c r="AE1" s="57"/>
    </row>
    <row r="2" spans="2:31" s="57" customFormat="1" ht="18.75" customHeight="1" x14ac:dyDescent="0.25">
      <c r="H2" s="175" t="str">
        <f>'Formulario PPGR1'!H2</f>
        <v>Servicio Nacional de Salud</v>
      </c>
      <c r="I2" s="175"/>
      <c r="L2" s="58"/>
      <c r="M2" s="58"/>
      <c r="N2" s="58"/>
      <c r="O2" s="58"/>
      <c r="P2" s="58"/>
      <c r="Q2" s="58"/>
      <c r="R2" s="58"/>
      <c r="S2" s="58"/>
      <c r="T2" s="74"/>
      <c r="U2" s="58"/>
      <c r="V2" s="58"/>
      <c r="W2" s="74"/>
      <c r="X2" s="70"/>
      <c r="Y2" s="70"/>
      <c r="Z2" s="70"/>
      <c r="AA2" s="72"/>
    </row>
    <row r="3" spans="2:31" s="57" customFormat="1" ht="18.75" customHeight="1" x14ac:dyDescent="0.25">
      <c r="H3" s="176" t="str">
        <f>'Formulario PPGR1'!H3</f>
        <v>Dirección de Planificación y Desarrollo</v>
      </c>
      <c r="I3" s="176"/>
      <c r="L3" s="58"/>
      <c r="M3" s="58"/>
      <c r="N3" s="58"/>
      <c r="O3" s="58"/>
      <c r="P3" s="58"/>
      <c r="Q3" s="58"/>
      <c r="R3" s="58"/>
      <c r="S3" s="58"/>
      <c r="T3" s="74"/>
      <c r="U3" s="58"/>
      <c r="V3" s="58"/>
      <c r="W3" s="74"/>
      <c r="X3" s="70"/>
      <c r="Y3" s="70"/>
      <c r="Z3" s="70"/>
      <c r="AA3" s="72"/>
    </row>
    <row r="4" spans="2:31" s="57" customFormat="1" ht="18.75" customHeight="1" x14ac:dyDescent="0.25">
      <c r="H4" s="177" t="s">
        <v>2121</v>
      </c>
      <c r="I4" s="177"/>
      <c r="L4" s="58"/>
      <c r="M4" s="58"/>
      <c r="N4" s="58"/>
      <c r="O4" s="58"/>
      <c r="P4" s="58"/>
      <c r="Q4" s="58"/>
      <c r="R4" s="58"/>
      <c r="S4" s="58"/>
      <c r="T4" s="74"/>
      <c r="U4" s="58"/>
      <c r="V4" s="58"/>
      <c r="W4" s="74"/>
      <c r="X4" s="70"/>
      <c r="Y4" s="70"/>
      <c r="Z4" s="70"/>
      <c r="AA4" s="72"/>
    </row>
    <row r="5" spans="2:31" s="57" customFormat="1" ht="18.75" customHeight="1" x14ac:dyDescent="0.25">
      <c r="H5" s="177" t="s">
        <v>1123</v>
      </c>
      <c r="I5" s="177"/>
      <c r="L5" s="58"/>
      <c r="M5" s="58"/>
      <c r="N5" s="58"/>
      <c r="O5" s="58"/>
      <c r="P5" s="58"/>
      <c r="Q5" s="58"/>
      <c r="R5" s="58"/>
      <c r="S5" s="58"/>
      <c r="T5" s="74"/>
      <c r="U5" s="58"/>
      <c r="V5" s="58"/>
      <c r="W5" s="74"/>
      <c r="X5" s="70"/>
      <c r="Y5" s="70"/>
      <c r="Z5" s="70"/>
      <c r="AA5" s="72"/>
    </row>
    <row r="6" spans="2:31" s="181" customFormat="1" ht="18.75" customHeight="1" x14ac:dyDescent="0.25">
      <c r="G6" s="182"/>
      <c r="H6" s="62" t="str">
        <f>'Formulario PPGR1'!$N$3</f>
        <v>R2 - SRS Norcentral</v>
      </c>
      <c r="I6" s="62"/>
      <c r="L6" s="58"/>
      <c r="M6" s="58"/>
      <c r="N6" s="58"/>
      <c r="O6" s="58"/>
      <c r="P6" s="58"/>
      <c r="Q6" s="58"/>
      <c r="R6" s="58"/>
      <c r="S6" s="58"/>
      <c r="T6" s="319"/>
      <c r="U6" s="179"/>
      <c r="V6" s="179"/>
      <c r="W6" s="180"/>
      <c r="X6" s="180"/>
      <c r="Y6" s="180"/>
      <c r="Z6" s="180"/>
      <c r="AA6" s="180"/>
      <c r="AB6" s="180"/>
      <c r="AC6" s="180"/>
      <c r="AD6" s="180"/>
      <c r="AE6" s="57"/>
    </row>
    <row r="8" spans="2:31" ht="26.25" customHeight="1" x14ac:dyDescent="0.2">
      <c r="B8" s="221" t="s">
        <v>1193</v>
      </c>
      <c r="C8" s="222" t="s">
        <v>1190</v>
      </c>
      <c r="D8" s="222" t="s">
        <v>471</v>
      </c>
      <c r="E8" s="222" t="s">
        <v>1191</v>
      </c>
      <c r="F8" s="223" t="s">
        <v>1192</v>
      </c>
      <c r="G8" s="455" t="s">
        <v>948</v>
      </c>
      <c r="H8" s="455" t="s">
        <v>1184</v>
      </c>
      <c r="I8" s="456" t="s">
        <v>855</v>
      </c>
      <c r="J8" s="455" t="s">
        <v>1189</v>
      </c>
      <c r="K8" s="455" t="s">
        <v>62</v>
      </c>
      <c r="L8" s="455" t="s">
        <v>929</v>
      </c>
      <c r="M8" s="455" t="s">
        <v>466</v>
      </c>
      <c r="N8" s="455" t="s">
        <v>464</v>
      </c>
      <c r="O8" s="455" t="s">
        <v>1181</v>
      </c>
      <c r="P8" s="455" t="s">
        <v>465</v>
      </c>
      <c r="Q8" s="457" t="s">
        <v>2</v>
      </c>
      <c r="R8" s="457" t="s">
        <v>3</v>
      </c>
      <c r="S8" s="458" t="s">
        <v>4</v>
      </c>
      <c r="T8" s="459" t="s">
        <v>952</v>
      </c>
      <c r="U8" s="458" t="s">
        <v>71</v>
      </c>
      <c r="V8" s="460" t="s">
        <v>66</v>
      </c>
      <c r="W8" s="457" t="s">
        <v>1209</v>
      </c>
    </row>
    <row r="9" spans="2:31" ht="25.5" customHeight="1" x14ac:dyDescent="0.2">
      <c r="B9" s="230" t="e">
        <f>IF(Tabla46[[#This Row],[Tipos de Acciones]]="","",CONCATENATE(Tabla46[[#This Row],[POA]],".",Tabla46[[#This Row],[SRS]],".",Tabla46[[#This Row],[AREA]],".",Tabla46[[#This Row],[TIPO]]))</f>
        <v>#REF!</v>
      </c>
      <c r="C9" s="230" t="e">
        <f>IF(Tabla46[[#This Row],[Tipos de Acciones]]="","",'Formulario PPGR1'!#REF!)</f>
        <v>#REF!</v>
      </c>
      <c r="D9" s="230" t="e">
        <f>IF(Tabla46[[#This Row],[Tipos de Acciones]]="","",'Formulario PPGR1'!#REF!)</f>
        <v>#REF!</v>
      </c>
      <c r="E9" s="230" t="e">
        <f>IF(Tabla46[[#This Row],[Tipos de Acciones]]="","",'Formulario PPGR1'!#REF!)</f>
        <v>#REF!</v>
      </c>
      <c r="F9" s="230" t="e">
        <f>IF(Tabla46[[#This Row],[Tipos de Acciones]]="","",'Formulario PPGR1'!#REF!)</f>
        <v>#REF!</v>
      </c>
      <c r="G9" s="461" t="s">
        <v>935</v>
      </c>
      <c r="H9" s="462" t="s">
        <v>2126</v>
      </c>
      <c r="I9" s="463"/>
      <c r="J9" s="464"/>
      <c r="K9" s="461" t="s">
        <v>2127</v>
      </c>
      <c r="L9" s="461" t="s">
        <v>472</v>
      </c>
      <c r="M9" s="465" t="s">
        <v>2128</v>
      </c>
      <c r="N9" s="465" t="s">
        <v>1134</v>
      </c>
      <c r="O9" s="466" t="s">
        <v>1902</v>
      </c>
      <c r="P9" s="466" t="s">
        <v>1134</v>
      </c>
      <c r="Q9" s="204" t="s">
        <v>1904</v>
      </c>
      <c r="R9" s="467">
        <v>59</v>
      </c>
      <c r="S9" s="468">
        <v>8000</v>
      </c>
      <c r="T9" s="469" t="e">
        <f>[2]!Tabla46[[#This Row],[Cantidad de Insumos]]*[2]!Tabla46[[#This Row],[Precio Unitario]]</f>
        <v>#REF!</v>
      </c>
      <c r="U9" s="458" t="s">
        <v>2129</v>
      </c>
      <c r="V9" s="470" t="s">
        <v>925</v>
      </c>
      <c r="W9" s="471"/>
    </row>
    <row r="10" spans="2:31" ht="25.5" customHeight="1" x14ac:dyDescent="0.2">
      <c r="B10" s="230" t="e">
        <f>IF(Tabla46[[#This Row],[Tipos de Acciones]]="","",CONCATENATE(Tabla46[[#This Row],[POA]],".",Tabla46[[#This Row],[SRS]],".",Tabla46[[#This Row],[AREA]],".",Tabla46[[#This Row],[TIPO]]))</f>
        <v>#REF!</v>
      </c>
      <c r="C10" s="230" t="e">
        <f>IF(Tabla46[[#This Row],[Tipos de Acciones]]="","",'Formulario PPGR1'!#REF!)</f>
        <v>#REF!</v>
      </c>
      <c r="D10" s="230" t="e">
        <f>IF(Tabla46[[#This Row],[Tipos de Acciones]]="","",'Formulario PPGR1'!#REF!)</f>
        <v>#REF!</v>
      </c>
      <c r="E10" s="230" t="e">
        <f>IF(Tabla46[[#This Row],[Tipos de Acciones]]="","",'Formulario PPGR1'!#REF!)</f>
        <v>#REF!</v>
      </c>
      <c r="F10" s="230" t="e">
        <f>IF(Tabla46[[#This Row],[Tipos de Acciones]]="","",'Formulario PPGR1'!#REF!)</f>
        <v>#REF!</v>
      </c>
      <c r="G10" s="461" t="s">
        <v>935</v>
      </c>
      <c r="H10" s="461" t="s">
        <v>2130</v>
      </c>
      <c r="I10" s="472"/>
      <c r="J10" s="473"/>
      <c r="K10" s="473" t="s">
        <v>2131</v>
      </c>
      <c r="L10" s="461" t="s">
        <v>472</v>
      </c>
      <c r="M10" s="465" t="s">
        <v>2128</v>
      </c>
      <c r="N10" s="465" t="s">
        <v>1134</v>
      </c>
      <c r="O10" s="466" t="s">
        <v>1902</v>
      </c>
      <c r="P10" s="466" t="s">
        <v>1134</v>
      </c>
      <c r="Q10" s="204" t="s">
        <v>1904</v>
      </c>
      <c r="R10" s="474">
        <v>18</v>
      </c>
      <c r="S10" s="468">
        <v>5000</v>
      </c>
      <c r="T10" s="475" t="e">
        <f>[2]!Tabla46[[#This Row],[Cantidad de Insumos]]*[2]!Tabla46[[#This Row],[Precio Unitario]]</f>
        <v>#REF!</v>
      </c>
      <c r="U10" s="208" t="s">
        <v>2132</v>
      </c>
      <c r="V10" s="470" t="s">
        <v>925</v>
      </c>
      <c r="W10" s="476"/>
    </row>
    <row r="11" spans="2:31" ht="18.75" customHeight="1" x14ac:dyDescent="0.2">
      <c r="B11" s="230" t="e">
        <f>IF(Tabla46[[#This Row],[Tipos de Acciones]]="","",CONCATENATE(Tabla46[[#This Row],[POA]],".",Tabla46[[#This Row],[SRS]],".",Tabla46[[#This Row],[AREA]],".",Tabla46[[#This Row],[TIPO]]))</f>
        <v>#REF!</v>
      </c>
      <c r="C11" s="230" t="e">
        <f>IF(Tabla46[[#This Row],[Tipos de Acciones]]="","",'Formulario PPGR1'!#REF!)</f>
        <v>#REF!</v>
      </c>
      <c r="D11" s="230" t="e">
        <f>IF(Tabla46[[#This Row],[Tipos de Acciones]]="","",'Formulario PPGR1'!#REF!)</f>
        <v>#REF!</v>
      </c>
      <c r="E11" s="230" t="e">
        <f>IF(Tabla46[[#This Row],[Tipos de Acciones]]="","",'Formulario PPGR1'!#REF!)</f>
        <v>#REF!</v>
      </c>
      <c r="F11" s="230" t="e">
        <f>IF(Tabla46[[#This Row],[Tipos de Acciones]]="","",'Formulario PPGR1'!#REF!)</f>
        <v>#REF!</v>
      </c>
      <c r="G11" s="461" t="s">
        <v>935</v>
      </c>
      <c r="H11" s="462" t="s">
        <v>2126</v>
      </c>
      <c r="I11" s="472"/>
      <c r="J11" s="473"/>
      <c r="K11" s="473" t="s">
        <v>2133</v>
      </c>
      <c r="L11" s="461" t="s">
        <v>472</v>
      </c>
      <c r="M11" s="465" t="s">
        <v>2128</v>
      </c>
      <c r="N11" s="465" t="s">
        <v>1134</v>
      </c>
      <c r="O11" s="466" t="s">
        <v>1902</v>
      </c>
      <c r="P11" s="466" t="s">
        <v>1134</v>
      </c>
      <c r="Q11" s="204" t="s">
        <v>1904</v>
      </c>
      <c r="R11" s="474">
        <v>10</v>
      </c>
      <c r="S11" s="468">
        <v>40000</v>
      </c>
      <c r="T11" s="475" t="e">
        <f>[2]!Tabla46[[#This Row],[Cantidad de Insumos]]*[2]!Tabla46[[#This Row],[Precio Unitario]]</f>
        <v>#REF!</v>
      </c>
      <c r="U11" s="458" t="s">
        <v>2129</v>
      </c>
      <c r="V11" s="470" t="s">
        <v>925</v>
      </c>
      <c r="W11" s="476"/>
    </row>
    <row r="12" spans="2:31" ht="18.75" customHeight="1" x14ac:dyDescent="0.2">
      <c r="B12" s="230" t="e">
        <f>IF(Tabla46[[#This Row],[Tipos de Acciones]]="","",CONCATENATE(Tabla46[[#This Row],[POA]],".",Tabla46[[#This Row],[SRS]],".",Tabla46[[#This Row],[AREA]],".",Tabla46[[#This Row],[TIPO]]))</f>
        <v>#REF!</v>
      </c>
      <c r="C12" s="230" t="e">
        <f>IF(Tabla46[[#This Row],[Tipos de Acciones]]="","",'Formulario PPGR1'!#REF!)</f>
        <v>#REF!</v>
      </c>
      <c r="D12" s="230" t="e">
        <f>IF(Tabla46[[#This Row],[Tipos de Acciones]]="","",'Formulario PPGR1'!#REF!)</f>
        <v>#REF!</v>
      </c>
      <c r="E12" s="230" t="e">
        <f>IF(Tabla46[[#This Row],[Tipos de Acciones]]="","",'Formulario PPGR1'!#REF!)</f>
        <v>#REF!</v>
      </c>
      <c r="F12" s="230" t="e">
        <f>IF(Tabla46[[#This Row],[Tipos de Acciones]]="","",'Formulario PPGR1'!#REF!)</f>
        <v>#REF!</v>
      </c>
      <c r="G12" s="461" t="s">
        <v>935</v>
      </c>
      <c r="H12" s="461" t="s">
        <v>2134</v>
      </c>
      <c r="I12" s="463"/>
      <c r="J12" s="464"/>
      <c r="K12" s="461" t="s">
        <v>2134</v>
      </c>
      <c r="L12" s="461" t="s">
        <v>472</v>
      </c>
      <c r="M12" s="465" t="s">
        <v>2128</v>
      </c>
      <c r="N12" s="465" t="s">
        <v>1134</v>
      </c>
      <c r="O12" s="466" t="s">
        <v>1902</v>
      </c>
      <c r="P12" s="466" t="s">
        <v>1134</v>
      </c>
      <c r="Q12" s="204" t="s">
        <v>1904</v>
      </c>
      <c r="R12" s="467">
        <v>26</v>
      </c>
      <c r="S12" s="468">
        <v>35000</v>
      </c>
      <c r="T12" s="469" t="e">
        <f>[2]!Tabla46[[#This Row],[Cantidad de Insumos]]*[2]!Tabla46[[#This Row],[Precio Unitario]]</f>
        <v>#REF!</v>
      </c>
      <c r="U12" s="208" t="s">
        <v>892</v>
      </c>
      <c r="V12" s="470" t="s">
        <v>925</v>
      </c>
      <c r="W12" s="471"/>
    </row>
    <row r="13" spans="2:31" ht="26.25" customHeight="1" x14ac:dyDescent="0.2">
      <c r="B13" s="230" t="e">
        <f>IF(Tabla46[[#This Row],[Tipos de Acciones]]="","",CONCATENATE(Tabla46[[#This Row],[POA]],".",Tabla46[[#This Row],[SRS]],".",Tabla46[[#This Row],[AREA]],".",Tabla46[[#This Row],[TIPO]]))</f>
        <v>#REF!</v>
      </c>
      <c r="C13" s="230" t="e">
        <f>IF(Tabla46[[#This Row],[Tipos de Acciones]]="","",'Formulario PPGR1'!#REF!)</f>
        <v>#REF!</v>
      </c>
      <c r="D13" s="230" t="e">
        <f>IF(Tabla46[[#This Row],[Tipos de Acciones]]="","",'Formulario PPGR1'!#REF!)</f>
        <v>#REF!</v>
      </c>
      <c r="E13" s="230" t="e">
        <f>IF(Tabla46[[#This Row],[Tipos de Acciones]]="","",'Formulario PPGR1'!#REF!)</f>
        <v>#REF!</v>
      </c>
      <c r="F13" s="230" t="e">
        <f>IF(Tabla46[[#This Row],[Tipos de Acciones]]="","",'Formulario PPGR1'!#REF!)</f>
        <v>#REF!</v>
      </c>
      <c r="G13" s="461" t="s">
        <v>935</v>
      </c>
      <c r="H13" s="473" t="s">
        <v>2135</v>
      </c>
      <c r="I13" s="472"/>
      <c r="J13" s="473"/>
      <c r="K13" s="473" t="s">
        <v>2136</v>
      </c>
      <c r="L13" s="461" t="s">
        <v>472</v>
      </c>
      <c r="M13" s="465" t="s">
        <v>2128</v>
      </c>
      <c r="N13" s="465" t="s">
        <v>1134</v>
      </c>
      <c r="O13" s="466" t="s">
        <v>1902</v>
      </c>
      <c r="P13" s="466" t="s">
        <v>1134</v>
      </c>
      <c r="Q13" s="204" t="s">
        <v>1904</v>
      </c>
      <c r="R13" s="474">
        <v>39</v>
      </c>
      <c r="S13" s="468">
        <v>9400</v>
      </c>
      <c r="T13" s="475" t="e">
        <f>[2]!Tabla46[[#This Row],[Cantidad de Insumos]]*[2]!Tabla46[[#This Row],[Precio Unitario]]</f>
        <v>#REF!</v>
      </c>
      <c r="U13" s="208" t="s">
        <v>892</v>
      </c>
      <c r="V13" s="470" t="s">
        <v>925</v>
      </c>
      <c r="W13" s="476"/>
    </row>
    <row r="14" spans="2:31" ht="33" customHeight="1" x14ac:dyDescent="0.2">
      <c r="B14" s="230" t="e">
        <f>IF(Tabla46[[#This Row],[Tipos de Acciones]]="","",CONCATENATE(Tabla46[[#This Row],[POA]],".",Tabla46[[#This Row],[SRS]],".",Tabla46[[#This Row],[AREA]],".",Tabla46[[#This Row],[TIPO]]))</f>
        <v>#REF!</v>
      </c>
      <c r="C14" s="230" t="e">
        <f>IF(Tabla46[[#This Row],[Tipos de Acciones]]="","",'Formulario PPGR1'!#REF!)</f>
        <v>#REF!</v>
      </c>
      <c r="D14" s="230" t="e">
        <f>IF(Tabla46[[#This Row],[Tipos de Acciones]]="","",'Formulario PPGR1'!#REF!)</f>
        <v>#REF!</v>
      </c>
      <c r="E14" s="230" t="e">
        <f>IF(Tabla46[[#This Row],[Tipos de Acciones]]="","",'Formulario PPGR1'!#REF!)</f>
        <v>#REF!</v>
      </c>
      <c r="F14" s="230" t="e">
        <f>IF(Tabla46[[#This Row],[Tipos de Acciones]]="","",'Formulario PPGR1'!#REF!)</f>
        <v>#REF!</v>
      </c>
      <c r="G14" s="461" t="s">
        <v>935</v>
      </c>
      <c r="H14" s="461" t="s">
        <v>2137</v>
      </c>
      <c r="I14" s="472"/>
      <c r="J14" s="473"/>
      <c r="K14" s="473" t="s">
        <v>2138</v>
      </c>
      <c r="L14" s="461" t="s">
        <v>472</v>
      </c>
      <c r="M14" s="465" t="s">
        <v>2128</v>
      </c>
      <c r="N14" s="465" t="s">
        <v>1134</v>
      </c>
      <c r="O14" s="466" t="s">
        <v>1902</v>
      </c>
      <c r="P14" s="466" t="s">
        <v>1134</v>
      </c>
      <c r="Q14" s="204" t="s">
        <v>1904</v>
      </c>
      <c r="R14" s="474">
        <v>13</v>
      </c>
      <c r="S14" s="468">
        <v>40000</v>
      </c>
      <c r="T14" s="475" t="e">
        <f>[2]!Tabla46[[#This Row],[Cantidad de Insumos]]*[2]!Tabla46[[#This Row],[Precio Unitario]]</f>
        <v>#REF!</v>
      </c>
      <c r="U14" s="208" t="s">
        <v>865</v>
      </c>
      <c r="V14" s="470" t="s">
        <v>925</v>
      </c>
      <c r="W14" s="476"/>
    </row>
    <row r="15" spans="2:31" ht="27" customHeight="1" x14ac:dyDescent="0.2">
      <c r="B15" s="230" t="e">
        <f>IF(Tabla46[[#This Row],[Tipos de Acciones]]="","",CONCATENATE(Tabla46[[#This Row],[POA]],".",Tabla46[[#This Row],[SRS]],".",Tabla46[[#This Row],[AREA]],".",Tabla46[[#This Row],[TIPO]]))</f>
        <v>#REF!</v>
      </c>
      <c r="C15" s="230" t="e">
        <f>IF(Tabla46[[#This Row],[Tipos de Acciones]]="","",'Formulario PPGR1'!#REF!)</f>
        <v>#REF!</v>
      </c>
      <c r="D15" s="230" t="e">
        <f>IF(Tabla46[[#This Row],[Tipos de Acciones]]="","",'Formulario PPGR1'!#REF!)</f>
        <v>#REF!</v>
      </c>
      <c r="E15" s="230" t="e">
        <f>IF(Tabla46[[#This Row],[Tipos de Acciones]]="","",'Formulario PPGR1'!#REF!)</f>
        <v>#REF!</v>
      </c>
      <c r="F15" s="230" t="e">
        <f>IF(Tabla46[[#This Row],[Tipos de Acciones]]="","",'Formulario PPGR1'!#REF!)</f>
        <v>#REF!</v>
      </c>
      <c r="G15" s="461" t="s">
        <v>935</v>
      </c>
      <c r="H15" s="461" t="s">
        <v>2137</v>
      </c>
      <c r="I15" s="472"/>
      <c r="J15" s="473"/>
      <c r="K15" s="473" t="s">
        <v>2139</v>
      </c>
      <c r="L15" s="461" t="s">
        <v>472</v>
      </c>
      <c r="M15" s="465" t="s">
        <v>2128</v>
      </c>
      <c r="N15" s="465" t="s">
        <v>1134</v>
      </c>
      <c r="O15" s="466" t="s">
        <v>1902</v>
      </c>
      <c r="P15" s="466" t="s">
        <v>1134</v>
      </c>
      <c r="Q15" s="204" t="s">
        <v>1904</v>
      </c>
      <c r="R15" s="474">
        <v>29</v>
      </c>
      <c r="S15" s="468">
        <v>35000</v>
      </c>
      <c r="T15" s="475" t="e">
        <f>[2]!Tabla46[[#This Row],[Cantidad de Insumos]]*[2]!Tabla46[[#This Row],[Precio Unitario]]</f>
        <v>#REF!</v>
      </c>
      <c r="U15" s="208" t="s">
        <v>865</v>
      </c>
      <c r="V15" s="470" t="s">
        <v>925</v>
      </c>
      <c r="W15" s="476"/>
    </row>
    <row r="16" spans="2:31" ht="27" customHeight="1" x14ac:dyDescent="0.2">
      <c r="B16" s="230" t="e">
        <f>IF(Tabla46[[#This Row],[Tipos de Acciones]]="","",CONCATENATE(Tabla46[[#This Row],[POA]],".",Tabla46[[#This Row],[SRS]],".",Tabla46[[#This Row],[AREA]],".",Tabla46[[#This Row],[TIPO]]))</f>
        <v>#REF!</v>
      </c>
      <c r="C16" s="230" t="e">
        <f>IF(Tabla46[[#This Row],[Tipos de Acciones]]="","",'Formulario PPGR1'!#REF!)</f>
        <v>#REF!</v>
      </c>
      <c r="D16" s="230" t="e">
        <f>IF(Tabla46[[#This Row],[Tipos de Acciones]]="","",'Formulario PPGR1'!#REF!)</f>
        <v>#REF!</v>
      </c>
      <c r="E16" s="230" t="e">
        <f>IF(Tabla46[[#This Row],[Tipos de Acciones]]="","",'Formulario PPGR1'!#REF!)</f>
        <v>#REF!</v>
      </c>
      <c r="F16" s="230" t="e">
        <f>IF(Tabla46[[#This Row],[Tipos de Acciones]]="","",'Formulario PPGR1'!#REF!)</f>
        <v>#REF!</v>
      </c>
      <c r="G16" s="461" t="s">
        <v>935</v>
      </c>
      <c r="H16" s="461" t="s">
        <v>2137</v>
      </c>
      <c r="I16" s="472"/>
      <c r="J16" s="473"/>
      <c r="K16" s="473" t="s">
        <v>2140</v>
      </c>
      <c r="L16" s="461" t="s">
        <v>472</v>
      </c>
      <c r="M16" s="465" t="s">
        <v>2128</v>
      </c>
      <c r="N16" s="465" t="s">
        <v>1134</v>
      </c>
      <c r="O16" s="466" t="s">
        <v>1902</v>
      </c>
      <c r="P16" s="466" t="s">
        <v>1134</v>
      </c>
      <c r="Q16" s="204" t="s">
        <v>1904</v>
      </c>
      <c r="R16" s="474">
        <v>19</v>
      </c>
      <c r="S16" s="468">
        <v>15000</v>
      </c>
      <c r="T16" s="475" t="e">
        <f>[2]!Tabla46[[#This Row],[Cantidad de Insumos]]*[2]!Tabla46[[#This Row],[Precio Unitario]]</f>
        <v>#REF!</v>
      </c>
      <c r="U16" s="208" t="s">
        <v>865</v>
      </c>
      <c r="V16" s="470" t="s">
        <v>925</v>
      </c>
      <c r="W16" s="476"/>
    </row>
    <row r="17" spans="2:23" ht="29.25" customHeight="1" x14ac:dyDescent="0.2">
      <c r="B17" s="230" t="e">
        <f>IF(Tabla46[[#This Row],[Tipos de Acciones]]="","",CONCATENATE(Tabla46[[#This Row],[POA]],".",Tabla46[[#This Row],[SRS]],".",Tabla46[[#This Row],[AREA]],".",Tabla46[[#This Row],[TIPO]]))</f>
        <v>#REF!</v>
      </c>
      <c r="C17" s="230" t="e">
        <f>IF(Tabla46[[#This Row],[Tipos de Acciones]]="","",'Formulario PPGR1'!#REF!)</f>
        <v>#REF!</v>
      </c>
      <c r="D17" s="230" t="e">
        <f>IF(Tabla46[[#This Row],[Tipos de Acciones]]="","",'Formulario PPGR1'!#REF!)</f>
        <v>#REF!</v>
      </c>
      <c r="E17" s="230" t="e">
        <f>IF(Tabla46[[#This Row],[Tipos de Acciones]]="","",'Formulario PPGR1'!#REF!)</f>
        <v>#REF!</v>
      </c>
      <c r="F17" s="230" t="e">
        <f>IF(Tabla46[[#This Row],[Tipos de Acciones]]="","",'Formulario PPGR1'!#REF!)</f>
        <v>#REF!</v>
      </c>
      <c r="G17" s="461" t="s">
        <v>935</v>
      </c>
      <c r="H17" s="461" t="s">
        <v>2137</v>
      </c>
      <c r="I17" s="472"/>
      <c r="J17" s="473"/>
      <c r="K17" s="473" t="s">
        <v>2141</v>
      </c>
      <c r="L17" s="461" t="s">
        <v>472</v>
      </c>
      <c r="M17" s="465" t="s">
        <v>2128</v>
      </c>
      <c r="N17" s="465" t="s">
        <v>1134</v>
      </c>
      <c r="O17" s="466" t="s">
        <v>1902</v>
      </c>
      <c r="P17" s="466" t="s">
        <v>1134</v>
      </c>
      <c r="Q17" s="204" t="s">
        <v>1904</v>
      </c>
      <c r="R17" s="474">
        <v>24</v>
      </c>
      <c r="S17" s="468">
        <v>23000</v>
      </c>
      <c r="T17" s="475" t="e">
        <f>[2]!Tabla46[[#This Row],[Cantidad de Insumos]]*[2]!Tabla46[[#This Row],[Precio Unitario]]</f>
        <v>#REF!</v>
      </c>
      <c r="U17" s="208" t="s">
        <v>865</v>
      </c>
      <c r="V17" s="470" t="s">
        <v>925</v>
      </c>
      <c r="W17" s="476"/>
    </row>
    <row r="18" spans="2:23" ht="25.5" customHeight="1" x14ac:dyDescent="0.2">
      <c r="B18" s="230" t="e">
        <f>IF(Tabla46[[#This Row],[Tipos de Acciones]]="","",CONCATENATE(Tabla46[[#This Row],[POA]],".",Tabla46[[#This Row],[SRS]],".",Tabla46[[#This Row],[AREA]],".",Tabla46[[#This Row],[TIPO]]))</f>
        <v>#REF!</v>
      </c>
      <c r="C18" s="230" t="e">
        <f>IF(Tabla46[[#This Row],[Tipos de Acciones]]="","",'Formulario PPGR1'!#REF!)</f>
        <v>#REF!</v>
      </c>
      <c r="D18" s="230" t="e">
        <f>IF(Tabla46[[#This Row],[Tipos de Acciones]]="","",'Formulario PPGR1'!#REF!)</f>
        <v>#REF!</v>
      </c>
      <c r="E18" s="230" t="e">
        <f>IF(Tabla46[[#This Row],[Tipos de Acciones]]="","",'Formulario PPGR1'!#REF!)</f>
        <v>#REF!</v>
      </c>
      <c r="F18" s="230" t="e">
        <f>IF(Tabla46[[#This Row],[Tipos de Acciones]]="","",'Formulario PPGR1'!#REF!)</f>
        <v>#REF!</v>
      </c>
      <c r="G18" s="461" t="s">
        <v>935</v>
      </c>
      <c r="H18" s="473" t="s">
        <v>2135</v>
      </c>
      <c r="I18" s="472"/>
      <c r="J18" s="473"/>
      <c r="K18" s="473" t="s">
        <v>2142</v>
      </c>
      <c r="L18" s="461" t="s">
        <v>472</v>
      </c>
      <c r="M18" s="465" t="s">
        <v>2128</v>
      </c>
      <c r="N18" s="465" t="s">
        <v>1134</v>
      </c>
      <c r="O18" s="466" t="s">
        <v>1902</v>
      </c>
      <c r="P18" s="466" t="s">
        <v>1134</v>
      </c>
      <c r="Q18" s="204" t="s">
        <v>1904</v>
      </c>
      <c r="R18" s="474">
        <v>43</v>
      </c>
      <c r="S18" s="468">
        <v>8000</v>
      </c>
      <c r="T18" s="475" t="e">
        <f>[2]!Tabla46[[#This Row],[Cantidad de Insumos]]*[2]!Tabla46[[#This Row],[Precio Unitario]]</f>
        <v>#REF!</v>
      </c>
      <c r="U18" s="208" t="s">
        <v>892</v>
      </c>
      <c r="V18" s="470" t="s">
        <v>925</v>
      </c>
      <c r="W18" s="476"/>
    </row>
    <row r="19" spans="2:23" ht="27" customHeight="1" x14ac:dyDescent="0.2">
      <c r="B19" s="230" t="e">
        <f>IF(Tabla46[[#This Row],[Tipos de Acciones]]="","",CONCATENATE(Tabla46[[#This Row],[POA]],".",Tabla46[[#This Row],[SRS]],".",Tabla46[[#This Row],[AREA]],".",Tabla46[[#This Row],[TIPO]]))</f>
        <v>#REF!</v>
      </c>
      <c r="C19" s="230" t="e">
        <f>IF(Tabla46[[#This Row],[Tipos de Acciones]]="","",'Formulario PPGR1'!#REF!)</f>
        <v>#REF!</v>
      </c>
      <c r="D19" s="230" t="e">
        <f>IF(Tabla46[[#This Row],[Tipos de Acciones]]="","",'Formulario PPGR1'!#REF!)</f>
        <v>#REF!</v>
      </c>
      <c r="E19" s="230" t="e">
        <f>IF(Tabla46[[#This Row],[Tipos de Acciones]]="","",'Formulario PPGR1'!#REF!)</f>
        <v>#REF!</v>
      </c>
      <c r="F19" s="230" t="e">
        <f>IF(Tabla46[[#This Row],[Tipos de Acciones]]="","",'Formulario PPGR1'!#REF!)</f>
        <v>#REF!</v>
      </c>
      <c r="G19" s="461" t="s">
        <v>935</v>
      </c>
      <c r="H19" s="473" t="s">
        <v>2135</v>
      </c>
      <c r="I19" s="472"/>
      <c r="J19" s="473"/>
      <c r="K19" s="473" t="s">
        <v>2143</v>
      </c>
      <c r="L19" s="461" t="s">
        <v>472</v>
      </c>
      <c r="M19" s="465" t="s">
        <v>2128</v>
      </c>
      <c r="N19" s="465" t="s">
        <v>1134</v>
      </c>
      <c r="O19" s="466" t="s">
        <v>1902</v>
      </c>
      <c r="P19" s="466" t="s">
        <v>1134</v>
      </c>
      <c r="Q19" s="204" t="s">
        <v>1904</v>
      </c>
      <c r="R19" s="474">
        <v>46</v>
      </c>
      <c r="S19" s="468">
        <v>13570</v>
      </c>
      <c r="T19" s="475" t="e">
        <f>[2]!Tabla46[[#This Row],[Cantidad de Insumos]]*[2]!Tabla46[[#This Row],[Precio Unitario]]</f>
        <v>#REF!</v>
      </c>
      <c r="U19" s="208" t="s">
        <v>892</v>
      </c>
      <c r="V19" s="470" t="s">
        <v>925</v>
      </c>
      <c r="W19" s="476"/>
    </row>
    <row r="20" spans="2:23" ht="24" customHeight="1" x14ac:dyDescent="0.2">
      <c r="B20" s="230" t="e">
        <f>IF(Tabla46[[#This Row],[Tipos de Acciones]]="","",CONCATENATE(Tabla46[[#This Row],[POA]],".",Tabla46[[#This Row],[SRS]],".",Tabla46[[#This Row],[AREA]],".",Tabla46[[#This Row],[TIPO]]))</f>
        <v>#REF!</v>
      </c>
      <c r="C20" s="230" t="e">
        <f>IF(Tabla46[[#This Row],[Tipos de Acciones]]="","",'Formulario PPGR1'!#REF!)</f>
        <v>#REF!</v>
      </c>
      <c r="D20" s="230" t="e">
        <f>IF(Tabla46[[#This Row],[Tipos de Acciones]]="","",'Formulario PPGR1'!#REF!)</f>
        <v>#REF!</v>
      </c>
      <c r="E20" s="230" t="e">
        <f>IF(Tabla46[[#This Row],[Tipos de Acciones]]="","",'Formulario PPGR1'!#REF!)</f>
        <v>#REF!</v>
      </c>
      <c r="F20" s="230" t="e">
        <f>IF(Tabla46[[#This Row],[Tipos de Acciones]]="","",'Formulario PPGR1'!#REF!)</f>
        <v>#REF!</v>
      </c>
      <c r="G20" s="461" t="s">
        <v>935</v>
      </c>
      <c r="H20" s="462" t="s">
        <v>2144</v>
      </c>
      <c r="I20" s="472"/>
      <c r="J20" s="473"/>
      <c r="K20" s="473" t="s">
        <v>2145</v>
      </c>
      <c r="L20" s="461" t="s">
        <v>472</v>
      </c>
      <c r="M20" s="465" t="s">
        <v>2128</v>
      </c>
      <c r="N20" s="465" t="s">
        <v>1134</v>
      </c>
      <c r="O20" s="466" t="s">
        <v>1902</v>
      </c>
      <c r="P20" s="466" t="s">
        <v>1134</v>
      </c>
      <c r="Q20" s="204" t="s">
        <v>1904</v>
      </c>
      <c r="R20" s="474">
        <v>48</v>
      </c>
      <c r="S20" s="468">
        <v>6700</v>
      </c>
      <c r="T20" s="475" t="e">
        <f>[2]!Tabla46[[#This Row],[Cantidad de Insumos]]*[2]!Tabla46[[#This Row],[Precio Unitario]]</f>
        <v>#REF!</v>
      </c>
      <c r="U20" s="208" t="s">
        <v>2146</v>
      </c>
      <c r="V20" s="470" t="s">
        <v>925</v>
      </c>
      <c r="W20" s="476"/>
    </row>
    <row r="21" spans="2:23" ht="18.75" customHeight="1" x14ac:dyDescent="0.2">
      <c r="B21" s="251" t="e">
        <f>IF(Tabla46[[#This Row],[Tipos de Acciones]]="","",CONCATENATE(Tabla46[[#This Row],[POA]],".",Tabla46[[#This Row],[SRS]],".",Tabla46[[#This Row],[AREA]],".",Tabla46[[#This Row],[TIPO]]))</f>
        <v>#REF!</v>
      </c>
      <c r="C21" s="251" t="e">
        <f>IF(Tabla46[[#This Row],[Tipos de Acciones]]="","",'Formulario PPGR1'!#REF!)</f>
        <v>#REF!</v>
      </c>
      <c r="D21" s="251" t="e">
        <f>IF(Tabla46[[#This Row],[Tipos de Acciones]]="","",'Formulario PPGR1'!#REF!)</f>
        <v>#REF!</v>
      </c>
      <c r="E21" s="251" t="e">
        <f>IF(Tabla46[[#This Row],[Tipos de Acciones]]="","",'Formulario PPGR1'!#REF!)</f>
        <v>#REF!</v>
      </c>
      <c r="F21" s="251" t="e">
        <f>IF(Tabla46[[#This Row],[Tipos de Acciones]]="","",'Formulario PPGR1'!#REF!)</f>
        <v>#REF!</v>
      </c>
      <c r="G21" s="461" t="s">
        <v>935</v>
      </c>
      <c r="H21" s="462" t="s">
        <v>2126</v>
      </c>
      <c r="I21" s="472"/>
      <c r="J21" s="473"/>
      <c r="K21" s="473" t="s">
        <v>2147</v>
      </c>
      <c r="L21" s="461" t="s">
        <v>472</v>
      </c>
      <c r="M21" s="465" t="s">
        <v>2128</v>
      </c>
      <c r="N21" s="465" t="s">
        <v>1134</v>
      </c>
      <c r="O21" s="466" t="s">
        <v>1902</v>
      </c>
      <c r="P21" s="466" t="s">
        <v>1134</v>
      </c>
      <c r="Q21" s="204" t="s">
        <v>1904</v>
      </c>
      <c r="R21" s="474">
        <v>12</v>
      </c>
      <c r="S21" s="468">
        <v>11000</v>
      </c>
      <c r="T21" s="475" t="e">
        <f>[2]!Tabla46[[#This Row],[Cantidad de Insumos]]*[2]!Tabla46[[#This Row],[Precio Unitario]]</f>
        <v>#REF!</v>
      </c>
      <c r="U21" s="458" t="s">
        <v>2129</v>
      </c>
      <c r="V21" s="470" t="s">
        <v>925</v>
      </c>
      <c r="W21" s="476"/>
    </row>
    <row r="22" spans="2:23" ht="25.5" customHeight="1" x14ac:dyDescent="0.2">
      <c r="B22" s="251" t="e">
        <f>IF(Tabla46[[#This Row],[Tipos de Acciones]]="","",CONCATENATE(Tabla46[[#This Row],[POA]],".",Tabla46[[#This Row],[SRS]],".",Tabla46[[#This Row],[AREA]],".",Tabla46[[#This Row],[TIPO]]))</f>
        <v>#REF!</v>
      </c>
      <c r="C22" s="251" t="e">
        <f>IF(Tabla46[[#This Row],[Tipos de Acciones]]="","",'Formulario PPGR1'!#REF!)</f>
        <v>#REF!</v>
      </c>
      <c r="D22" s="251" t="e">
        <f>IF(Tabla46[[#This Row],[Tipos de Acciones]]="","",'Formulario PPGR1'!#REF!)</f>
        <v>#REF!</v>
      </c>
      <c r="E22" s="251" t="e">
        <f>IF(Tabla46[[#This Row],[Tipos de Acciones]]="","",'Formulario PPGR1'!#REF!)</f>
        <v>#REF!</v>
      </c>
      <c r="F22" s="251" t="e">
        <f>IF(Tabla46[[#This Row],[Tipos de Acciones]]="","",'Formulario PPGR1'!#REF!)</f>
        <v>#REF!</v>
      </c>
      <c r="G22" s="461" t="s">
        <v>935</v>
      </c>
      <c r="H22" s="462" t="s">
        <v>2144</v>
      </c>
      <c r="I22" s="472"/>
      <c r="J22" s="473"/>
      <c r="K22" s="473" t="s">
        <v>2148</v>
      </c>
      <c r="L22" s="461" t="s">
        <v>472</v>
      </c>
      <c r="M22" s="465" t="s">
        <v>2128</v>
      </c>
      <c r="N22" s="465" t="s">
        <v>1134</v>
      </c>
      <c r="O22" s="466" t="s">
        <v>1902</v>
      </c>
      <c r="P22" s="466" t="s">
        <v>1134</v>
      </c>
      <c r="Q22" s="204" t="s">
        <v>1904</v>
      </c>
      <c r="R22" s="474">
        <v>100</v>
      </c>
      <c r="S22" s="468">
        <v>180</v>
      </c>
      <c r="T22" s="475" t="e">
        <f>[2]!Tabla46[[#This Row],[Cantidad de Insumos]]*[2]!Tabla46[[#This Row],[Precio Unitario]]</f>
        <v>#REF!</v>
      </c>
      <c r="U22" s="208" t="s">
        <v>2146</v>
      </c>
      <c r="V22" s="470" t="s">
        <v>925</v>
      </c>
      <c r="W22" s="476"/>
    </row>
    <row r="23" spans="2:23" ht="26.25" customHeight="1" x14ac:dyDescent="0.2">
      <c r="B23" s="251" t="e">
        <f>IF(Tabla46[[#This Row],[Tipos de Acciones]]="","",CONCATENATE(Tabla46[[#This Row],[POA]],".",Tabla46[[#This Row],[SRS]],".",Tabla46[[#This Row],[AREA]],".",Tabla46[[#This Row],[TIPO]]))</f>
        <v>#REF!</v>
      </c>
      <c r="C23" s="251" t="e">
        <f>IF(Tabla46[[#This Row],[Tipos de Acciones]]="","",'Formulario PPGR1'!#REF!)</f>
        <v>#REF!</v>
      </c>
      <c r="D23" s="251" t="e">
        <f>IF(Tabla46[[#This Row],[Tipos de Acciones]]="","",'Formulario PPGR1'!#REF!)</f>
        <v>#REF!</v>
      </c>
      <c r="E23" s="251" t="e">
        <f>IF(Tabla46[[#This Row],[Tipos de Acciones]]="","",'Formulario PPGR1'!#REF!)</f>
        <v>#REF!</v>
      </c>
      <c r="F23" s="251" t="e">
        <f>IF(Tabla46[[#This Row],[Tipos de Acciones]]="","",'Formulario PPGR1'!#REF!)</f>
        <v>#REF!</v>
      </c>
      <c r="G23" s="461" t="s">
        <v>935</v>
      </c>
      <c r="H23" s="461" t="s">
        <v>2137</v>
      </c>
      <c r="I23" s="472"/>
      <c r="J23" s="473"/>
      <c r="K23" s="473" t="s">
        <v>2149</v>
      </c>
      <c r="L23" s="461" t="s">
        <v>472</v>
      </c>
      <c r="M23" s="465" t="s">
        <v>2128</v>
      </c>
      <c r="N23" s="465" t="s">
        <v>1134</v>
      </c>
      <c r="O23" s="466" t="s">
        <v>1902</v>
      </c>
      <c r="P23" s="466" t="s">
        <v>1134</v>
      </c>
      <c r="Q23" s="204" t="s">
        <v>1904</v>
      </c>
      <c r="R23" s="474">
        <v>42</v>
      </c>
      <c r="S23" s="468">
        <v>4000</v>
      </c>
      <c r="T23" s="475" t="e">
        <f>[2]!Tabla46[[#This Row],[Cantidad de Insumos]]*[2]!Tabla46[[#This Row],[Precio Unitario]]</f>
        <v>#REF!</v>
      </c>
      <c r="U23" s="208" t="s">
        <v>865</v>
      </c>
      <c r="V23" s="470" t="s">
        <v>925</v>
      </c>
      <c r="W23" s="476"/>
    </row>
    <row r="24" spans="2:23" ht="24.75" customHeight="1" x14ac:dyDescent="0.2">
      <c r="B24" s="230" t="e">
        <f>IF(Tabla46[[#This Row],[Tipos de Acciones]]="","",CONCATENATE(Tabla46[[#This Row],[POA]],".",Tabla46[[#This Row],[SRS]],".",Tabla46[[#This Row],[AREA]],".",Tabla46[[#This Row],[TIPO]]))</f>
        <v>#REF!</v>
      </c>
      <c r="C24" s="230" t="e">
        <f>IF(Tabla46[[#This Row],[Tipos de Acciones]]="","",'Formulario PPGR1'!#REF!)</f>
        <v>#REF!</v>
      </c>
      <c r="D24" s="230" t="e">
        <f>IF(Tabla46[[#This Row],[Tipos de Acciones]]="","",'Formulario PPGR1'!#REF!)</f>
        <v>#REF!</v>
      </c>
      <c r="E24" s="230" t="e">
        <f>IF(Tabla46[[#This Row],[Tipos de Acciones]]="","",'Formulario PPGR1'!#REF!)</f>
        <v>#REF!</v>
      </c>
      <c r="F24" s="230" t="e">
        <f>IF(Tabla46[[#This Row],[Tipos de Acciones]]="","",'Formulario PPGR1'!#REF!)</f>
        <v>#REF!</v>
      </c>
      <c r="G24" s="461" t="s">
        <v>935</v>
      </c>
      <c r="H24" s="461" t="s">
        <v>2130</v>
      </c>
      <c r="I24" s="472"/>
      <c r="J24" s="473"/>
      <c r="K24" s="473" t="s">
        <v>2150</v>
      </c>
      <c r="L24" s="461" t="s">
        <v>472</v>
      </c>
      <c r="M24" s="465" t="s">
        <v>2128</v>
      </c>
      <c r="N24" s="465" t="s">
        <v>1134</v>
      </c>
      <c r="O24" s="466" t="s">
        <v>1902</v>
      </c>
      <c r="P24" s="466" t="s">
        <v>1134</v>
      </c>
      <c r="Q24" s="204" t="s">
        <v>1904</v>
      </c>
      <c r="R24" s="474">
        <v>20</v>
      </c>
      <c r="S24" s="468">
        <v>3000</v>
      </c>
      <c r="T24" s="475" t="e">
        <f>[2]!Tabla46[[#This Row],[Cantidad de Insumos]]*[2]!Tabla46[[#This Row],[Precio Unitario]]</f>
        <v>#REF!</v>
      </c>
      <c r="U24" s="208" t="s">
        <v>2132</v>
      </c>
      <c r="V24" s="470" t="s">
        <v>925</v>
      </c>
      <c r="W24" s="476"/>
    </row>
    <row r="25" spans="2:23" ht="25.5" customHeight="1" x14ac:dyDescent="0.2">
      <c r="B25" s="251" t="e">
        <f>IF(Tabla46[[#This Row],[Tipos de Acciones]]="","",CONCATENATE(Tabla46[[#This Row],[POA]],".",Tabla46[[#This Row],[SRS]],".",Tabla46[[#This Row],[AREA]],".",Tabla46[[#This Row],[TIPO]]))</f>
        <v>#REF!</v>
      </c>
      <c r="C25" s="251" t="e">
        <f>IF(Tabla46[[#This Row],[Tipos de Acciones]]="","",'Formulario PPGR1'!#REF!)</f>
        <v>#REF!</v>
      </c>
      <c r="D25" s="251" t="e">
        <f>IF(Tabla46[[#This Row],[Tipos de Acciones]]="","",'Formulario PPGR1'!#REF!)</f>
        <v>#REF!</v>
      </c>
      <c r="E25" s="251" t="e">
        <f>IF(Tabla46[[#This Row],[Tipos de Acciones]]="","",'Formulario PPGR1'!#REF!)</f>
        <v>#REF!</v>
      </c>
      <c r="F25" s="251" t="e">
        <f>IF(Tabla46[[#This Row],[Tipos de Acciones]]="","",'Formulario PPGR1'!#REF!)</f>
        <v>#REF!</v>
      </c>
      <c r="G25" s="461" t="s">
        <v>935</v>
      </c>
      <c r="H25" s="461" t="s">
        <v>2137</v>
      </c>
      <c r="I25" s="472"/>
      <c r="J25" s="473"/>
      <c r="K25" s="473" t="s">
        <v>2151</v>
      </c>
      <c r="L25" s="461" t="s">
        <v>472</v>
      </c>
      <c r="M25" s="465" t="s">
        <v>2128</v>
      </c>
      <c r="N25" s="465" t="s">
        <v>1134</v>
      </c>
      <c r="O25" s="466" t="s">
        <v>1902</v>
      </c>
      <c r="P25" s="466" t="s">
        <v>1134</v>
      </c>
      <c r="Q25" s="204" t="s">
        <v>1904</v>
      </c>
      <c r="R25" s="474">
        <v>20</v>
      </c>
      <c r="S25" s="468">
        <v>120000</v>
      </c>
      <c r="T25" s="475" t="e">
        <f>[2]!Tabla46[[#This Row],[Cantidad de Insumos]]*[2]!Tabla46[[#This Row],[Precio Unitario]]</f>
        <v>#REF!</v>
      </c>
      <c r="U25" s="208" t="s">
        <v>865</v>
      </c>
      <c r="V25" s="470" t="s">
        <v>925</v>
      </c>
      <c r="W25" s="476"/>
    </row>
    <row r="26" spans="2:23" ht="38.25" customHeight="1" x14ac:dyDescent="0.2">
      <c r="B26" s="251" t="e">
        <f>IF(Tabla46[[#This Row],[Tipos de Acciones]]="","",CONCATENATE(Tabla46[[#This Row],[POA]],".",Tabla46[[#This Row],[SRS]],".",Tabla46[[#This Row],[AREA]],".",Tabla46[[#This Row],[TIPO]]))</f>
        <v>#REF!</v>
      </c>
      <c r="C26" s="251" t="e">
        <f>IF(Tabla46[[#This Row],[Tipos de Acciones]]="","",'Formulario PPGR1'!#REF!)</f>
        <v>#REF!</v>
      </c>
      <c r="D26" s="251" t="e">
        <f>IF(Tabla46[[#This Row],[Tipos de Acciones]]="","",'Formulario PPGR1'!#REF!)</f>
        <v>#REF!</v>
      </c>
      <c r="E26" s="251" t="e">
        <f>IF(Tabla46[[#This Row],[Tipos de Acciones]]="","",'Formulario PPGR1'!#REF!)</f>
        <v>#REF!</v>
      </c>
      <c r="F26" s="251" t="e">
        <f>IF(Tabla46[[#This Row],[Tipos de Acciones]]="","",'Formulario PPGR1'!#REF!)</f>
        <v>#REF!</v>
      </c>
      <c r="G26" s="461" t="s">
        <v>935</v>
      </c>
      <c r="H26" s="461" t="s">
        <v>2137</v>
      </c>
      <c r="I26" s="472"/>
      <c r="J26" s="473"/>
      <c r="K26" s="473" t="s">
        <v>2152</v>
      </c>
      <c r="L26" s="461" t="s">
        <v>472</v>
      </c>
      <c r="M26" s="465" t="s">
        <v>2128</v>
      </c>
      <c r="N26" s="465" t="s">
        <v>1134</v>
      </c>
      <c r="O26" s="466" t="s">
        <v>1902</v>
      </c>
      <c r="P26" s="466" t="s">
        <v>1134</v>
      </c>
      <c r="Q26" s="204" t="s">
        <v>1904</v>
      </c>
      <c r="R26" s="474">
        <v>19</v>
      </c>
      <c r="S26" s="468">
        <v>150000</v>
      </c>
      <c r="T26" s="475" t="e">
        <f>[2]!Tabla46[[#This Row],[Cantidad de Insumos]]*[2]!Tabla46[[#This Row],[Precio Unitario]]</f>
        <v>#REF!</v>
      </c>
      <c r="U26" s="208" t="s">
        <v>865</v>
      </c>
      <c r="V26" s="470" t="s">
        <v>925</v>
      </c>
      <c r="W26" s="476"/>
    </row>
    <row r="27" spans="2:23" ht="26.25" customHeight="1" x14ac:dyDescent="0.2">
      <c r="B27" s="251" t="e">
        <f>IF(Tabla46[[#This Row],[Tipos de Acciones]]="","",CONCATENATE(Tabla46[[#This Row],[POA]],".",Tabla46[[#This Row],[SRS]],".",Tabla46[[#This Row],[AREA]],".",Tabla46[[#This Row],[TIPO]]))</f>
        <v>#REF!</v>
      </c>
      <c r="C27" s="251" t="e">
        <f>IF(Tabla46[[#This Row],[Tipos de Acciones]]="","",'Formulario PPGR1'!#REF!)</f>
        <v>#REF!</v>
      </c>
      <c r="D27" s="251" t="e">
        <f>IF(Tabla46[[#This Row],[Tipos de Acciones]]="","",'Formulario PPGR1'!#REF!)</f>
        <v>#REF!</v>
      </c>
      <c r="E27" s="251" t="e">
        <f>IF(Tabla46[[#This Row],[Tipos de Acciones]]="","",'Formulario PPGR1'!#REF!)</f>
        <v>#REF!</v>
      </c>
      <c r="F27" s="251" t="e">
        <f>IF(Tabla46[[#This Row],[Tipos de Acciones]]="","",'Formulario PPGR1'!#REF!)</f>
        <v>#REF!</v>
      </c>
      <c r="G27" s="461" t="s">
        <v>935</v>
      </c>
      <c r="H27" s="461" t="s">
        <v>2137</v>
      </c>
      <c r="I27" s="472"/>
      <c r="J27" s="473"/>
      <c r="K27" s="473" t="s">
        <v>2153</v>
      </c>
      <c r="L27" s="461" t="s">
        <v>472</v>
      </c>
      <c r="M27" s="465" t="s">
        <v>2128</v>
      </c>
      <c r="N27" s="465" t="s">
        <v>1134</v>
      </c>
      <c r="O27" s="466" t="s">
        <v>1902</v>
      </c>
      <c r="P27" s="466" t="s">
        <v>1134</v>
      </c>
      <c r="Q27" s="204" t="s">
        <v>1904</v>
      </c>
      <c r="R27" s="474">
        <v>16</v>
      </c>
      <c r="S27" s="468">
        <v>120000</v>
      </c>
      <c r="T27" s="475" t="e">
        <f>[2]!Tabla46[[#This Row],[Cantidad de Insumos]]*[2]!Tabla46[[#This Row],[Precio Unitario]]</f>
        <v>#REF!</v>
      </c>
      <c r="U27" s="208" t="s">
        <v>865</v>
      </c>
      <c r="V27" s="470" t="s">
        <v>925</v>
      </c>
      <c r="W27" s="476"/>
    </row>
    <row r="28" spans="2:23" ht="26.25" customHeight="1" x14ac:dyDescent="0.2">
      <c r="B28" s="251" t="e">
        <f>IF(Tabla46[[#This Row],[Tipos de Acciones]]="","",CONCATENATE(Tabla46[[#This Row],[POA]],".",Tabla46[[#This Row],[SRS]],".",Tabla46[[#This Row],[AREA]],".",Tabla46[[#This Row],[TIPO]]))</f>
        <v>#REF!</v>
      </c>
      <c r="C28" s="251" t="e">
        <f>IF(Tabla46[[#This Row],[Tipos de Acciones]]="","",'Formulario PPGR1'!#REF!)</f>
        <v>#REF!</v>
      </c>
      <c r="D28" s="251" t="e">
        <f>IF(Tabla46[[#This Row],[Tipos de Acciones]]="","",'Formulario PPGR1'!#REF!)</f>
        <v>#REF!</v>
      </c>
      <c r="E28" s="251" t="e">
        <f>IF(Tabla46[[#This Row],[Tipos de Acciones]]="","",'Formulario PPGR1'!#REF!)</f>
        <v>#REF!</v>
      </c>
      <c r="F28" s="251" t="e">
        <f>IF(Tabla46[[#This Row],[Tipos de Acciones]]="","",'Formulario PPGR1'!#REF!)</f>
        <v>#REF!</v>
      </c>
      <c r="G28" s="461" t="s">
        <v>935</v>
      </c>
      <c r="H28" s="461" t="s">
        <v>2130</v>
      </c>
      <c r="I28" s="472"/>
      <c r="J28" s="473"/>
      <c r="K28" s="473" t="s">
        <v>2154</v>
      </c>
      <c r="L28" s="461" t="s">
        <v>472</v>
      </c>
      <c r="M28" s="465" t="s">
        <v>2128</v>
      </c>
      <c r="N28" s="465" t="s">
        <v>1134</v>
      </c>
      <c r="O28" s="466" t="s">
        <v>1902</v>
      </c>
      <c r="P28" s="466" t="s">
        <v>1134</v>
      </c>
      <c r="Q28" s="204" t="s">
        <v>1904</v>
      </c>
      <c r="R28" s="474">
        <v>7</v>
      </c>
      <c r="S28" s="468">
        <v>2800</v>
      </c>
      <c r="T28" s="475" t="e">
        <f>[2]!Tabla46[[#This Row],[Cantidad de Insumos]]*[2]!Tabla46[[#This Row],[Precio Unitario]]</f>
        <v>#REF!</v>
      </c>
      <c r="U28" s="208" t="s">
        <v>2132</v>
      </c>
      <c r="V28" s="470" t="s">
        <v>925</v>
      </c>
      <c r="W28" s="476"/>
    </row>
    <row r="29" spans="2:23" ht="23.25" customHeight="1" x14ac:dyDescent="0.2">
      <c r="B29" s="251" t="e">
        <f>IF(Tabla46[[#This Row],[Tipos de Acciones]]="","",CONCATENATE(Tabla46[[#This Row],[POA]],".",Tabla46[[#This Row],[SRS]],".",Tabla46[[#This Row],[AREA]],".",Tabla46[[#This Row],[TIPO]]))</f>
        <v>#REF!</v>
      </c>
      <c r="C29" s="251" t="e">
        <f>IF(Tabla46[[#This Row],[Tipos de Acciones]]="","",'Formulario PPGR1'!#REF!)</f>
        <v>#REF!</v>
      </c>
      <c r="D29" s="251" t="e">
        <f>IF(Tabla46[[#This Row],[Tipos de Acciones]]="","",'Formulario PPGR1'!#REF!)</f>
        <v>#REF!</v>
      </c>
      <c r="E29" s="251" t="e">
        <f>IF(Tabla46[[#This Row],[Tipos de Acciones]]="","",'Formulario PPGR1'!#REF!)</f>
        <v>#REF!</v>
      </c>
      <c r="F29" s="251" t="e">
        <f>IF(Tabla46[[#This Row],[Tipos de Acciones]]="","",'Formulario PPGR1'!#REF!)</f>
        <v>#REF!</v>
      </c>
      <c r="G29" s="461" t="s">
        <v>935</v>
      </c>
      <c r="H29" s="461" t="s">
        <v>2130</v>
      </c>
      <c r="I29" s="472"/>
      <c r="J29" s="473"/>
      <c r="K29" s="473" t="s">
        <v>2155</v>
      </c>
      <c r="L29" s="461" t="s">
        <v>472</v>
      </c>
      <c r="M29" s="465" t="s">
        <v>2128</v>
      </c>
      <c r="N29" s="465" t="s">
        <v>1134</v>
      </c>
      <c r="O29" s="466" t="s">
        <v>1902</v>
      </c>
      <c r="P29" s="466" t="s">
        <v>1134</v>
      </c>
      <c r="Q29" s="204" t="s">
        <v>1904</v>
      </c>
      <c r="R29" s="474">
        <v>6</v>
      </c>
      <c r="S29" s="468">
        <v>2800</v>
      </c>
      <c r="T29" s="475" t="e">
        <f>[2]!Tabla46[[#This Row],[Cantidad de Insumos]]*[2]!Tabla46[[#This Row],[Precio Unitario]]</f>
        <v>#REF!</v>
      </c>
      <c r="U29" s="208" t="s">
        <v>2132</v>
      </c>
      <c r="V29" s="470" t="s">
        <v>925</v>
      </c>
      <c r="W29" s="476"/>
    </row>
    <row r="30" spans="2:23" ht="32.25" customHeight="1" x14ac:dyDescent="0.2">
      <c r="B30" s="251" t="e">
        <f>IF(Tabla46[[#This Row],[Tipos de Acciones]]="","",CONCATENATE(Tabla46[[#This Row],[POA]],".",Tabla46[[#This Row],[SRS]],".",Tabla46[[#This Row],[AREA]],".",Tabla46[[#This Row],[TIPO]]))</f>
        <v>#REF!</v>
      </c>
      <c r="C30" s="251" t="e">
        <f>IF(Tabla46[[#This Row],[Tipos de Acciones]]="","",'Formulario PPGR1'!#REF!)</f>
        <v>#REF!</v>
      </c>
      <c r="D30" s="251" t="e">
        <f>IF(Tabla46[[#This Row],[Tipos de Acciones]]="","",'Formulario PPGR1'!#REF!)</f>
        <v>#REF!</v>
      </c>
      <c r="E30" s="251" t="e">
        <f>IF(Tabla46[[#This Row],[Tipos de Acciones]]="","",'Formulario PPGR1'!#REF!)</f>
        <v>#REF!</v>
      </c>
      <c r="F30" s="251" t="e">
        <f>IF(Tabla46[[#This Row],[Tipos de Acciones]]="","",'Formulario PPGR1'!#REF!)</f>
        <v>#REF!</v>
      </c>
      <c r="G30" s="461" t="s">
        <v>935</v>
      </c>
      <c r="H30" s="461" t="s">
        <v>2130</v>
      </c>
      <c r="I30" s="472"/>
      <c r="J30" s="473"/>
      <c r="K30" s="473" t="s">
        <v>2156</v>
      </c>
      <c r="L30" s="461" t="s">
        <v>472</v>
      </c>
      <c r="M30" s="465" t="s">
        <v>2128</v>
      </c>
      <c r="N30" s="465" t="s">
        <v>1134</v>
      </c>
      <c r="O30" s="466" t="s">
        <v>1902</v>
      </c>
      <c r="P30" s="466" t="s">
        <v>1134</v>
      </c>
      <c r="Q30" s="204" t="s">
        <v>1904</v>
      </c>
      <c r="R30" s="474">
        <v>6</v>
      </c>
      <c r="S30" s="468">
        <v>2800</v>
      </c>
      <c r="T30" s="475" t="e">
        <f>[2]!Tabla46[[#This Row],[Cantidad de Insumos]]*[2]!Tabla46[[#This Row],[Precio Unitario]]</f>
        <v>#REF!</v>
      </c>
      <c r="U30" s="208" t="s">
        <v>2132</v>
      </c>
      <c r="V30" s="470" t="s">
        <v>925</v>
      </c>
      <c r="W30" s="476"/>
    </row>
    <row r="31" spans="2:23" ht="23.25" customHeight="1" x14ac:dyDescent="0.2">
      <c r="B31" s="251" t="e">
        <f>IF(Tabla46[[#This Row],[Tipos de Acciones]]="","",CONCATENATE(Tabla46[[#This Row],[POA]],".",Tabla46[[#This Row],[SRS]],".",Tabla46[[#This Row],[AREA]],".",Tabla46[[#This Row],[TIPO]]))</f>
        <v>#REF!</v>
      </c>
      <c r="C31" s="251" t="e">
        <f>IF(Tabla46[[#This Row],[Tipos de Acciones]]="","",'Formulario PPGR1'!#REF!)</f>
        <v>#REF!</v>
      </c>
      <c r="D31" s="251" t="e">
        <f>IF(Tabla46[[#This Row],[Tipos de Acciones]]="","",'Formulario PPGR1'!#REF!)</f>
        <v>#REF!</v>
      </c>
      <c r="E31" s="251" t="e">
        <f>IF(Tabla46[[#This Row],[Tipos de Acciones]]="","",'Formulario PPGR1'!#REF!)</f>
        <v>#REF!</v>
      </c>
      <c r="F31" s="251" t="e">
        <f>IF(Tabla46[[#This Row],[Tipos de Acciones]]="","",'Formulario PPGR1'!#REF!)</f>
        <v>#REF!</v>
      </c>
      <c r="G31" s="461" t="s">
        <v>935</v>
      </c>
      <c r="H31" s="462" t="s">
        <v>2126</v>
      </c>
      <c r="I31" s="472"/>
      <c r="J31" s="473"/>
      <c r="K31" s="473" t="s">
        <v>2157</v>
      </c>
      <c r="L31" s="461" t="s">
        <v>472</v>
      </c>
      <c r="M31" s="465" t="s">
        <v>2128</v>
      </c>
      <c r="N31" s="465" t="s">
        <v>1134</v>
      </c>
      <c r="O31" s="466" t="s">
        <v>1902</v>
      </c>
      <c r="P31" s="466" t="s">
        <v>1134</v>
      </c>
      <c r="Q31" s="204" t="s">
        <v>1904</v>
      </c>
      <c r="R31" s="474">
        <v>11</v>
      </c>
      <c r="S31" s="468">
        <v>6500</v>
      </c>
      <c r="T31" s="475" t="e">
        <f>[2]!Tabla46[[#This Row],[Cantidad de Insumos]]*[2]!Tabla46[[#This Row],[Precio Unitario]]</f>
        <v>#REF!</v>
      </c>
      <c r="U31" s="458" t="s">
        <v>2129</v>
      </c>
      <c r="V31" s="470" t="s">
        <v>925</v>
      </c>
      <c r="W31" s="476"/>
    </row>
    <row r="32" spans="2:23" ht="29.25" customHeight="1" x14ac:dyDescent="0.2">
      <c r="B32" s="251" t="e">
        <f>IF(Tabla46[[#This Row],[Tipos de Acciones]]="","",CONCATENATE(Tabla46[[#This Row],[POA]],".",Tabla46[[#This Row],[SRS]],".",Tabla46[[#This Row],[AREA]],".",Tabla46[[#This Row],[TIPO]]))</f>
        <v>#REF!</v>
      </c>
      <c r="C32" s="251" t="e">
        <f>IF(Tabla46[[#This Row],[Tipos de Acciones]]="","",'Formulario PPGR1'!#REF!)</f>
        <v>#REF!</v>
      </c>
      <c r="D32" s="251" t="e">
        <f>IF(Tabla46[[#This Row],[Tipos de Acciones]]="","",'Formulario PPGR1'!#REF!)</f>
        <v>#REF!</v>
      </c>
      <c r="E32" s="251" t="e">
        <f>IF(Tabla46[[#This Row],[Tipos de Acciones]]="","",'Formulario PPGR1'!#REF!)</f>
        <v>#REF!</v>
      </c>
      <c r="F32" s="251" t="e">
        <f>IF(Tabla46[[#This Row],[Tipos de Acciones]]="","",'Formulario PPGR1'!#REF!)</f>
        <v>#REF!</v>
      </c>
      <c r="G32" s="461" t="s">
        <v>935</v>
      </c>
      <c r="H32" s="461" t="s">
        <v>2137</v>
      </c>
      <c r="I32" s="472"/>
      <c r="J32" s="473"/>
      <c r="K32" s="473" t="s">
        <v>2158</v>
      </c>
      <c r="L32" s="461" t="s">
        <v>472</v>
      </c>
      <c r="M32" s="465" t="s">
        <v>2128</v>
      </c>
      <c r="N32" s="465" t="s">
        <v>1134</v>
      </c>
      <c r="O32" s="466" t="s">
        <v>1902</v>
      </c>
      <c r="P32" s="466" t="s">
        <v>1134</v>
      </c>
      <c r="Q32" s="204" t="s">
        <v>1904</v>
      </c>
      <c r="R32" s="474">
        <v>27</v>
      </c>
      <c r="S32" s="468">
        <v>150</v>
      </c>
      <c r="T32" s="475" t="e">
        <f>[2]!Tabla46[[#This Row],[Cantidad de Insumos]]*[2]!Tabla46[[#This Row],[Precio Unitario]]</f>
        <v>#REF!</v>
      </c>
      <c r="U32" s="208" t="s">
        <v>865</v>
      </c>
      <c r="V32" s="470" t="s">
        <v>925</v>
      </c>
      <c r="W32" s="476"/>
    </row>
    <row r="33" spans="2:23" ht="33.75" customHeight="1" x14ac:dyDescent="0.2">
      <c r="B33" s="251" t="e">
        <f>IF(Tabla46[[#This Row],[Tipos de Acciones]]="","",CONCATENATE(Tabla46[[#This Row],[POA]],".",Tabla46[[#This Row],[SRS]],".",Tabla46[[#This Row],[AREA]],".",Tabla46[[#This Row],[TIPO]]))</f>
        <v>#REF!</v>
      </c>
      <c r="C33" s="251" t="e">
        <f>IF(Tabla46[[#This Row],[Tipos de Acciones]]="","",'Formulario PPGR1'!#REF!)</f>
        <v>#REF!</v>
      </c>
      <c r="D33" s="251" t="e">
        <f>IF(Tabla46[[#This Row],[Tipos de Acciones]]="","",'Formulario PPGR1'!#REF!)</f>
        <v>#REF!</v>
      </c>
      <c r="E33" s="251" t="e">
        <f>IF(Tabla46[[#This Row],[Tipos de Acciones]]="","",'Formulario PPGR1'!#REF!)</f>
        <v>#REF!</v>
      </c>
      <c r="F33" s="251" t="e">
        <f>IF(Tabla46[[#This Row],[Tipos de Acciones]]="","",'Formulario PPGR1'!#REF!)</f>
        <v>#REF!</v>
      </c>
      <c r="G33" s="461" t="s">
        <v>935</v>
      </c>
      <c r="H33" s="462" t="s">
        <v>2159</v>
      </c>
      <c r="I33" s="472"/>
      <c r="J33" s="473"/>
      <c r="K33" s="473" t="s">
        <v>2160</v>
      </c>
      <c r="L33" s="461" t="s">
        <v>472</v>
      </c>
      <c r="M33" s="465" t="s">
        <v>2128</v>
      </c>
      <c r="N33" s="465" t="s">
        <v>1134</v>
      </c>
      <c r="O33" s="466" t="s">
        <v>1902</v>
      </c>
      <c r="P33" s="466" t="s">
        <v>1134</v>
      </c>
      <c r="Q33" s="204" t="s">
        <v>1904</v>
      </c>
      <c r="R33" s="474">
        <v>21</v>
      </c>
      <c r="S33" s="468">
        <v>42500</v>
      </c>
      <c r="T33" s="475" t="e">
        <f>[2]!Tabla46[[#This Row],[Cantidad de Insumos]]*[2]!Tabla46[[#This Row],[Precio Unitario]]</f>
        <v>#REF!</v>
      </c>
      <c r="U33" s="208" t="s">
        <v>2117</v>
      </c>
      <c r="V33" s="470" t="s">
        <v>925</v>
      </c>
      <c r="W33" s="476"/>
    </row>
    <row r="34" spans="2:23" ht="18.75" customHeight="1" x14ac:dyDescent="0.2">
      <c r="B34" s="251" t="e">
        <f>IF(Tabla46[[#This Row],[Tipos de Acciones]]="","",CONCATENATE(Tabla46[[#This Row],[POA]],".",Tabla46[[#This Row],[SRS]],".",Tabla46[[#This Row],[AREA]],".",Tabla46[[#This Row],[TIPO]]))</f>
        <v>#REF!</v>
      </c>
      <c r="C34" s="251" t="e">
        <f>IF(Tabla46[[#This Row],[Tipos de Acciones]]="","",'Formulario PPGR1'!#REF!)</f>
        <v>#REF!</v>
      </c>
      <c r="D34" s="251" t="e">
        <f>IF(Tabla46[[#This Row],[Tipos de Acciones]]="","",'Formulario PPGR1'!#REF!)</f>
        <v>#REF!</v>
      </c>
      <c r="E34" s="251" t="e">
        <f>IF(Tabla46[[#This Row],[Tipos de Acciones]]="","",'Formulario PPGR1'!#REF!)</f>
        <v>#REF!</v>
      </c>
      <c r="F34" s="251" t="e">
        <f>IF(Tabla46[[#This Row],[Tipos de Acciones]]="","",'Formulario PPGR1'!#REF!)</f>
        <v>#REF!</v>
      </c>
      <c r="G34" s="461" t="s">
        <v>935</v>
      </c>
      <c r="H34" s="462" t="s">
        <v>2159</v>
      </c>
      <c r="I34" s="472"/>
      <c r="J34" s="473"/>
      <c r="K34" s="473" t="s">
        <v>2161</v>
      </c>
      <c r="L34" s="461" t="s">
        <v>472</v>
      </c>
      <c r="M34" s="465" t="s">
        <v>2128</v>
      </c>
      <c r="N34" s="465" t="s">
        <v>1134</v>
      </c>
      <c r="O34" s="466" t="s">
        <v>1902</v>
      </c>
      <c r="P34" s="466" t="s">
        <v>1134</v>
      </c>
      <c r="Q34" s="204" t="s">
        <v>1904</v>
      </c>
      <c r="R34" s="474">
        <v>23</v>
      </c>
      <c r="S34" s="468">
        <v>35000</v>
      </c>
      <c r="T34" s="475" t="e">
        <f>[2]!Tabla46[[#This Row],[Cantidad de Insumos]]*[2]!Tabla46[[#This Row],[Precio Unitario]]</f>
        <v>#REF!</v>
      </c>
      <c r="U34" s="208" t="s">
        <v>2117</v>
      </c>
      <c r="V34" s="470" t="s">
        <v>925</v>
      </c>
      <c r="W34" s="476"/>
    </row>
    <row r="35" spans="2:23" ht="26.25" customHeight="1" x14ac:dyDescent="0.2">
      <c r="B35" s="251" t="e">
        <f>IF(Tabla46[[#This Row],[Tipos de Acciones]]="","",CONCATENATE(Tabla46[[#This Row],[POA]],".",Tabla46[[#This Row],[SRS]],".",Tabla46[[#This Row],[AREA]],".",Tabla46[[#This Row],[TIPO]]))</f>
        <v>#REF!</v>
      </c>
      <c r="C35" s="251" t="e">
        <f>IF(Tabla46[[#This Row],[Tipos de Acciones]]="","",'Formulario PPGR1'!#REF!)</f>
        <v>#REF!</v>
      </c>
      <c r="D35" s="251" t="e">
        <f>IF(Tabla46[[#This Row],[Tipos de Acciones]]="","",'Formulario PPGR1'!#REF!)</f>
        <v>#REF!</v>
      </c>
      <c r="E35" s="251" t="e">
        <f>IF(Tabla46[[#This Row],[Tipos de Acciones]]="","",'Formulario PPGR1'!#REF!)</f>
        <v>#REF!</v>
      </c>
      <c r="F35" s="251" t="e">
        <f>IF(Tabla46[[#This Row],[Tipos de Acciones]]="","",'Formulario PPGR1'!#REF!)</f>
        <v>#REF!</v>
      </c>
      <c r="G35" s="461" t="s">
        <v>935</v>
      </c>
      <c r="H35" s="461" t="s">
        <v>2137</v>
      </c>
      <c r="I35" s="472"/>
      <c r="J35" s="473"/>
      <c r="K35" s="473" t="s">
        <v>2162</v>
      </c>
      <c r="L35" s="461" t="s">
        <v>472</v>
      </c>
      <c r="M35" s="465" t="s">
        <v>2128</v>
      </c>
      <c r="N35" s="465" t="s">
        <v>1134</v>
      </c>
      <c r="O35" s="466" t="s">
        <v>1902</v>
      </c>
      <c r="P35" s="466" t="s">
        <v>1134</v>
      </c>
      <c r="Q35" s="204" t="s">
        <v>1904</v>
      </c>
      <c r="R35" s="474">
        <v>14</v>
      </c>
      <c r="S35" s="468">
        <v>10000</v>
      </c>
      <c r="T35" s="475" t="e">
        <f>[2]!Tabla46[[#This Row],[Cantidad de Insumos]]*[2]!Tabla46[[#This Row],[Precio Unitario]]</f>
        <v>#REF!</v>
      </c>
      <c r="U35" s="208" t="s">
        <v>865</v>
      </c>
      <c r="V35" s="470" t="s">
        <v>925</v>
      </c>
      <c r="W35" s="476"/>
    </row>
    <row r="36" spans="2:23" ht="31.5" customHeight="1" x14ac:dyDescent="0.2">
      <c r="B36" s="251" t="e">
        <f>IF(Tabla46[[#This Row],[Tipos de Acciones]]="","",CONCATENATE(Tabla46[[#This Row],[POA]],".",Tabla46[[#This Row],[SRS]],".",Tabla46[[#This Row],[AREA]],".",Tabla46[[#This Row],[TIPO]]))</f>
        <v>#REF!</v>
      </c>
      <c r="C36" s="251" t="e">
        <f>IF(Tabla46[[#This Row],[Tipos de Acciones]]="","",'Formulario PPGR1'!#REF!)</f>
        <v>#REF!</v>
      </c>
      <c r="D36" s="251" t="e">
        <f>IF(Tabla46[[#This Row],[Tipos de Acciones]]="","",'Formulario PPGR1'!#REF!)</f>
        <v>#REF!</v>
      </c>
      <c r="E36" s="251" t="e">
        <f>IF(Tabla46[[#This Row],[Tipos de Acciones]]="","",'Formulario PPGR1'!#REF!)</f>
        <v>#REF!</v>
      </c>
      <c r="F36" s="251" t="e">
        <f>IF(Tabla46[[#This Row],[Tipos de Acciones]]="","",'Formulario PPGR1'!#REF!)</f>
        <v>#REF!</v>
      </c>
      <c r="G36" s="461" t="s">
        <v>935</v>
      </c>
      <c r="H36" s="461" t="s">
        <v>2137</v>
      </c>
      <c r="I36" s="472"/>
      <c r="J36" s="473"/>
      <c r="K36" s="473" t="s">
        <v>2163</v>
      </c>
      <c r="L36" s="461" t="s">
        <v>472</v>
      </c>
      <c r="M36" s="465" t="s">
        <v>2128</v>
      </c>
      <c r="N36" s="465" t="s">
        <v>1134</v>
      </c>
      <c r="O36" s="466" t="s">
        <v>1902</v>
      </c>
      <c r="P36" s="466" t="s">
        <v>1134</v>
      </c>
      <c r="Q36" s="204" t="s">
        <v>1904</v>
      </c>
      <c r="R36" s="474">
        <v>31</v>
      </c>
      <c r="S36" s="468">
        <v>3000</v>
      </c>
      <c r="T36" s="475" t="e">
        <f>[2]!Tabla46[[#This Row],[Cantidad de Insumos]]*[2]!Tabla46[[#This Row],[Precio Unitario]]</f>
        <v>#REF!</v>
      </c>
      <c r="U36" s="208" t="s">
        <v>865</v>
      </c>
      <c r="V36" s="470" t="s">
        <v>925</v>
      </c>
      <c r="W36" s="476"/>
    </row>
    <row r="37" spans="2:23" ht="32.25" customHeight="1" x14ac:dyDescent="0.2">
      <c r="B37" s="251" t="e">
        <f>IF(Tabla46[[#This Row],[Tipos de Acciones]]="","",CONCATENATE(Tabla46[[#This Row],[POA]],".",Tabla46[[#This Row],[SRS]],".",Tabla46[[#This Row],[AREA]],".",Tabla46[[#This Row],[TIPO]]))</f>
        <v>#REF!</v>
      </c>
      <c r="C37" s="251" t="e">
        <f>IF(Tabla46[[#This Row],[Tipos de Acciones]]="","",'Formulario PPGR1'!#REF!)</f>
        <v>#REF!</v>
      </c>
      <c r="D37" s="251" t="e">
        <f>IF(Tabla46[[#This Row],[Tipos de Acciones]]="","",'Formulario PPGR1'!#REF!)</f>
        <v>#REF!</v>
      </c>
      <c r="E37" s="251" t="e">
        <f>IF(Tabla46[[#This Row],[Tipos de Acciones]]="","",'Formulario PPGR1'!#REF!)</f>
        <v>#REF!</v>
      </c>
      <c r="F37" s="251" t="e">
        <f>IF(Tabla46[[#This Row],[Tipos de Acciones]]="","",'Formulario PPGR1'!#REF!)</f>
        <v>#REF!</v>
      </c>
      <c r="G37" s="461" t="s">
        <v>935</v>
      </c>
      <c r="H37" s="461" t="s">
        <v>2137</v>
      </c>
      <c r="I37" s="472"/>
      <c r="J37" s="473"/>
      <c r="K37" s="473" t="s">
        <v>2164</v>
      </c>
      <c r="L37" s="461" t="s">
        <v>472</v>
      </c>
      <c r="M37" s="465" t="s">
        <v>2128</v>
      </c>
      <c r="N37" s="465" t="s">
        <v>1134</v>
      </c>
      <c r="O37" s="466" t="s">
        <v>1902</v>
      </c>
      <c r="P37" s="466" t="s">
        <v>1134</v>
      </c>
      <c r="Q37" s="204" t="s">
        <v>1904</v>
      </c>
      <c r="R37" s="474">
        <v>13</v>
      </c>
      <c r="S37" s="468">
        <v>10000</v>
      </c>
      <c r="T37" s="475" t="e">
        <f>[2]!Tabla46[[#This Row],[Cantidad de Insumos]]*[2]!Tabla46[[#This Row],[Precio Unitario]]</f>
        <v>#REF!</v>
      </c>
      <c r="U37" s="208" t="s">
        <v>865</v>
      </c>
      <c r="V37" s="470" t="s">
        <v>925</v>
      </c>
      <c r="W37" s="476"/>
    </row>
    <row r="38" spans="2:23" ht="39.75" customHeight="1" x14ac:dyDescent="0.2">
      <c r="B38" s="251" t="e">
        <f>IF(Tabla46[[#This Row],[Tipos de Acciones]]="","",CONCATENATE(Tabla46[[#This Row],[POA]],".",Tabla46[[#This Row],[SRS]],".",Tabla46[[#This Row],[AREA]],".",Tabla46[[#This Row],[TIPO]]))</f>
        <v>#REF!</v>
      </c>
      <c r="C38" s="251" t="e">
        <f>IF(Tabla46[[#This Row],[Tipos de Acciones]]="","",'Formulario PPGR1'!#REF!)</f>
        <v>#REF!</v>
      </c>
      <c r="D38" s="251" t="e">
        <f>IF(Tabla46[[#This Row],[Tipos de Acciones]]="","",'Formulario PPGR1'!#REF!)</f>
        <v>#REF!</v>
      </c>
      <c r="E38" s="251" t="e">
        <f>IF(Tabla46[[#This Row],[Tipos de Acciones]]="","",'Formulario PPGR1'!#REF!)</f>
        <v>#REF!</v>
      </c>
      <c r="F38" s="251" t="e">
        <f>IF(Tabla46[[#This Row],[Tipos de Acciones]]="","",'Formulario PPGR1'!#REF!)</f>
        <v>#REF!</v>
      </c>
      <c r="G38" s="461" t="s">
        <v>935</v>
      </c>
      <c r="H38" s="461" t="s">
        <v>2137</v>
      </c>
      <c r="I38" s="472"/>
      <c r="J38" s="473"/>
      <c r="K38" s="473" t="s">
        <v>2165</v>
      </c>
      <c r="L38" s="461" t="s">
        <v>472</v>
      </c>
      <c r="M38" s="465" t="s">
        <v>2128</v>
      </c>
      <c r="N38" s="465" t="s">
        <v>1134</v>
      </c>
      <c r="O38" s="466" t="s">
        <v>1902</v>
      </c>
      <c r="P38" s="466" t="s">
        <v>1134</v>
      </c>
      <c r="Q38" s="204" t="s">
        <v>1904</v>
      </c>
      <c r="R38" s="474">
        <v>17</v>
      </c>
      <c r="S38" s="468">
        <v>15000</v>
      </c>
      <c r="T38" s="475" t="e">
        <f>[2]!Tabla46[[#This Row],[Cantidad de Insumos]]*[2]!Tabla46[[#This Row],[Precio Unitario]]</f>
        <v>#REF!</v>
      </c>
      <c r="U38" s="208" t="s">
        <v>865</v>
      </c>
      <c r="V38" s="470" t="s">
        <v>925</v>
      </c>
      <c r="W38" s="476"/>
    </row>
    <row r="39" spans="2:23" ht="35.25" customHeight="1" x14ac:dyDescent="0.2">
      <c r="B39" s="251" t="e">
        <f>IF(Tabla46[[#This Row],[Tipos de Acciones]]="","",CONCATENATE(Tabla46[[#This Row],[POA]],".",Tabla46[[#This Row],[SRS]],".",Tabla46[[#This Row],[AREA]],".",Tabla46[[#This Row],[TIPO]]))</f>
        <v>#REF!</v>
      </c>
      <c r="C39" s="251" t="e">
        <f>IF(Tabla46[[#This Row],[Tipos de Acciones]]="","",'Formulario PPGR1'!#REF!)</f>
        <v>#REF!</v>
      </c>
      <c r="D39" s="251" t="e">
        <f>IF(Tabla46[[#This Row],[Tipos de Acciones]]="","",'Formulario PPGR1'!#REF!)</f>
        <v>#REF!</v>
      </c>
      <c r="E39" s="251" t="e">
        <f>IF(Tabla46[[#This Row],[Tipos de Acciones]]="","",'Formulario PPGR1'!#REF!)</f>
        <v>#REF!</v>
      </c>
      <c r="F39" s="251" t="e">
        <f>IF(Tabla46[[#This Row],[Tipos de Acciones]]="","",'Formulario PPGR1'!#REF!)</f>
        <v>#REF!</v>
      </c>
      <c r="G39" s="461" t="s">
        <v>935</v>
      </c>
      <c r="H39" s="461" t="s">
        <v>2137</v>
      </c>
      <c r="I39" s="472"/>
      <c r="J39" s="473"/>
      <c r="K39" s="473" t="s">
        <v>2166</v>
      </c>
      <c r="L39" s="461" t="s">
        <v>472</v>
      </c>
      <c r="M39" s="465" t="s">
        <v>2128</v>
      </c>
      <c r="N39" s="465" t="s">
        <v>1134</v>
      </c>
      <c r="O39" s="466" t="s">
        <v>1902</v>
      </c>
      <c r="P39" s="466" t="s">
        <v>1134</v>
      </c>
      <c r="Q39" s="204" t="s">
        <v>1904</v>
      </c>
      <c r="R39" s="474">
        <v>24</v>
      </c>
      <c r="S39" s="468">
        <v>8000</v>
      </c>
      <c r="T39" s="475" t="e">
        <f>[2]!Tabla46[[#This Row],[Cantidad de Insumos]]*[2]!Tabla46[[#This Row],[Precio Unitario]]</f>
        <v>#REF!</v>
      </c>
      <c r="U39" s="208" t="s">
        <v>865</v>
      </c>
      <c r="V39" s="470" t="s">
        <v>925</v>
      </c>
      <c r="W39" s="476"/>
    </row>
    <row r="40" spans="2:23" ht="30.75" customHeight="1" x14ac:dyDescent="0.2">
      <c r="B40" s="251" t="e">
        <f>IF(Tabla46[[#This Row],[Tipos de Acciones]]="","",CONCATENATE(Tabla46[[#This Row],[POA]],".",Tabla46[[#This Row],[SRS]],".",Tabla46[[#This Row],[AREA]],".",Tabla46[[#This Row],[TIPO]]))</f>
        <v>#REF!</v>
      </c>
      <c r="C40" s="251" t="e">
        <f>IF(Tabla46[[#This Row],[Tipos de Acciones]]="","",'Formulario PPGR1'!#REF!)</f>
        <v>#REF!</v>
      </c>
      <c r="D40" s="251" t="e">
        <f>IF(Tabla46[[#This Row],[Tipos de Acciones]]="","",'Formulario PPGR1'!#REF!)</f>
        <v>#REF!</v>
      </c>
      <c r="E40" s="251" t="e">
        <f>IF(Tabla46[[#This Row],[Tipos de Acciones]]="","",'Formulario PPGR1'!#REF!)</f>
        <v>#REF!</v>
      </c>
      <c r="F40" s="251" t="e">
        <f>IF(Tabla46[[#This Row],[Tipos de Acciones]]="","",'Formulario PPGR1'!#REF!)</f>
        <v>#REF!</v>
      </c>
      <c r="G40" s="461" t="s">
        <v>935</v>
      </c>
      <c r="H40" s="473" t="s">
        <v>2135</v>
      </c>
      <c r="I40" s="472"/>
      <c r="J40" s="473"/>
      <c r="K40" s="473" t="s">
        <v>2167</v>
      </c>
      <c r="L40" s="461" t="s">
        <v>472</v>
      </c>
      <c r="M40" s="465" t="s">
        <v>2128</v>
      </c>
      <c r="N40" s="465" t="s">
        <v>1134</v>
      </c>
      <c r="O40" s="466" t="s">
        <v>1902</v>
      </c>
      <c r="P40" s="466" t="s">
        <v>1134</v>
      </c>
      <c r="Q40" s="204" t="s">
        <v>1904</v>
      </c>
      <c r="R40" s="474">
        <v>38</v>
      </c>
      <c r="S40" s="468">
        <v>10500</v>
      </c>
      <c r="T40" s="475" t="e">
        <f>[2]!Tabla46[[#This Row],[Cantidad de Insumos]]*[2]!Tabla46[[#This Row],[Precio Unitario]]</f>
        <v>#REF!</v>
      </c>
      <c r="U40" s="208" t="s">
        <v>892</v>
      </c>
      <c r="V40" s="470" t="s">
        <v>925</v>
      </c>
      <c r="W40" s="476"/>
    </row>
    <row r="41" spans="2:23" ht="40.5" customHeight="1" x14ac:dyDescent="0.2">
      <c r="B41" s="251" t="e">
        <f>IF(Tabla46[[#This Row],[Tipos de Acciones]]="","",CONCATENATE(Tabla46[[#This Row],[POA]],".",Tabla46[[#This Row],[SRS]],".",Tabla46[[#This Row],[AREA]],".",Tabla46[[#This Row],[TIPO]]))</f>
        <v>#REF!</v>
      </c>
      <c r="C41" s="251" t="e">
        <f>IF(Tabla46[[#This Row],[Tipos de Acciones]]="","",'Formulario PPGR1'!#REF!)</f>
        <v>#REF!</v>
      </c>
      <c r="D41" s="251" t="e">
        <f>IF(Tabla46[[#This Row],[Tipos de Acciones]]="","",'Formulario PPGR1'!#REF!)</f>
        <v>#REF!</v>
      </c>
      <c r="E41" s="251" t="e">
        <f>IF(Tabla46[[#This Row],[Tipos de Acciones]]="","",'Formulario PPGR1'!#REF!)</f>
        <v>#REF!</v>
      </c>
      <c r="F41" s="251" t="e">
        <f>IF(Tabla46[[#This Row],[Tipos de Acciones]]="","",'Formulario PPGR1'!#REF!)</f>
        <v>#REF!</v>
      </c>
      <c r="G41" s="461" t="s">
        <v>935</v>
      </c>
      <c r="H41" s="461" t="s">
        <v>2137</v>
      </c>
      <c r="I41" s="472"/>
      <c r="J41" s="473"/>
      <c r="K41" s="473" t="s">
        <v>2168</v>
      </c>
      <c r="L41" s="461" t="s">
        <v>472</v>
      </c>
      <c r="M41" s="465" t="s">
        <v>2128</v>
      </c>
      <c r="N41" s="465" t="s">
        <v>1134</v>
      </c>
      <c r="O41" s="466" t="s">
        <v>1902</v>
      </c>
      <c r="P41" s="466" t="s">
        <v>1134</v>
      </c>
      <c r="Q41" s="204" t="s">
        <v>1904</v>
      </c>
      <c r="R41" s="474">
        <v>41</v>
      </c>
      <c r="S41" s="468">
        <v>4000</v>
      </c>
      <c r="T41" s="475" t="e">
        <f>[2]!Tabla46[[#This Row],[Cantidad de Insumos]]*[2]!Tabla46[[#This Row],[Precio Unitario]]</f>
        <v>#REF!</v>
      </c>
      <c r="U41" s="321" t="s">
        <v>865</v>
      </c>
      <c r="V41" s="470" t="s">
        <v>925</v>
      </c>
      <c r="W41" s="476"/>
    </row>
    <row r="42" spans="2:23" ht="38.25" customHeight="1" x14ac:dyDescent="0.2">
      <c r="B42" s="251" t="e">
        <f>IF(Tabla46[[#This Row],[Tipos de Acciones]]="","",CONCATENATE(Tabla46[[#This Row],[POA]],".",Tabla46[[#This Row],[SRS]],".",Tabla46[[#This Row],[AREA]],".",Tabla46[[#This Row],[TIPO]]))</f>
        <v>#REF!</v>
      </c>
      <c r="C42" s="251" t="e">
        <f>IF(Tabla46[[#This Row],[Tipos de Acciones]]="","",'Formulario PPGR1'!#REF!)</f>
        <v>#REF!</v>
      </c>
      <c r="D42" s="251" t="e">
        <f>IF(Tabla46[[#This Row],[Tipos de Acciones]]="","",'Formulario PPGR1'!#REF!)</f>
        <v>#REF!</v>
      </c>
      <c r="E42" s="251" t="e">
        <f>IF(Tabla46[[#This Row],[Tipos de Acciones]]="","",'Formulario PPGR1'!#REF!)</f>
        <v>#REF!</v>
      </c>
      <c r="F42" s="251" t="e">
        <f>IF(Tabla46[[#This Row],[Tipos de Acciones]]="","",'Formulario PPGR1'!#REF!)</f>
        <v>#REF!</v>
      </c>
      <c r="G42" s="461" t="s">
        <v>935</v>
      </c>
      <c r="H42" s="461" t="s">
        <v>2137</v>
      </c>
      <c r="I42" s="472"/>
      <c r="J42" s="473"/>
      <c r="K42" s="473" t="s">
        <v>2169</v>
      </c>
      <c r="L42" s="461" t="s">
        <v>472</v>
      </c>
      <c r="M42" s="465" t="s">
        <v>2128</v>
      </c>
      <c r="N42" s="465" t="s">
        <v>1134</v>
      </c>
      <c r="O42" s="466" t="s">
        <v>1902</v>
      </c>
      <c r="P42" s="466" t="s">
        <v>1134</v>
      </c>
      <c r="Q42" s="204" t="s">
        <v>1904</v>
      </c>
      <c r="R42" s="474">
        <v>25</v>
      </c>
      <c r="S42" s="468">
        <v>4500</v>
      </c>
      <c r="T42" s="475" t="e">
        <f>[2]!Tabla46[[#This Row],[Cantidad de Insumos]]*[2]!Tabla46[[#This Row],[Precio Unitario]]</f>
        <v>#REF!</v>
      </c>
      <c r="U42" s="321" t="s">
        <v>865</v>
      </c>
      <c r="V42" s="470" t="s">
        <v>925</v>
      </c>
      <c r="W42" s="476"/>
    </row>
    <row r="43" spans="2:23" ht="31.5" customHeight="1" x14ac:dyDescent="0.2">
      <c r="B43" s="251" t="e">
        <f>IF(Tabla46[[#This Row],[Tipos de Acciones]]="","",CONCATENATE(Tabla46[[#This Row],[POA]],".",Tabla46[[#This Row],[SRS]],".",Tabla46[[#This Row],[AREA]],".",Tabla46[[#This Row],[TIPO]]))</f>
        <v>#REF!</v>
      </c>
      <c r="C43" s="251" t="e">
        <f>IF(Tabla46[[#This Row],[Tipos de Acciones]]="","",'Formulario PPGR1'!#REF!)</f>
        <v>#REF!</v>
      </c>
      <c r="D43" s="251" t="e">
        <f>IF(Tabla46[[#This Row],[Tipos de Acciones]]="","",'Formulario PPGR1'!#REF!)</f>
        <v>#REF!</v>
      </c>
      <c r="E43" s="251" t="e">
        <f>IF(Tabla46[[#This Row],[Tipos de Acciones]]="","",'Formulario PPGR1'!#REF!)</f>
        <v>#REF!</v>
      </c>
      <c r="F43" s="251" t="e">
        <f>IF(Tabla46[[#This Row],[Tipos de Acciones]]="","",'Formulario PPGR1'!#REF!)</f>
        <v>#REF!</v>
      </c>
      <c r="G43" s="461" t="s">
        <v>935</v>
      </c>
      <c r="H43" s="461" t="s">
        <v>2137</v>
      </c>
      <c r="I43" s="472"/>
      <c r="J43" s="473"/>
      <c r="K43" s="473" t="s">
        <v>2170</v>
      </c>
      <c r="L43" s="461" t="s">
        <v>472</v>
      </c>
      <c r="M43" s="465" t="s">
        <v>2128</v>
      </c>
      <c r="N43" s="465" t="s">
        <v>1134</v>
      </c>
      <c r="O43" s="466" t="s">
        <v>1902</v>
      </c>
      <c r="P43" s="466" t="s">
        <v>1134</v>
      </c>
      <c r="Q43" s="204" t="s">
        <v>1904</v>
      </c>
      <c r="R43" s="474">
        <v>22</v>
      </c>
      <c r="S43" s="468">
        <v>5400</v>
      </c>
      <c r="T43" s="475" t="e">
        <f>[2]!Tabla46[[#This Row],[Cantidad de Insumos]]*[2]!Tabla46[[#This Row],[Precio Unitario]]</f>
        <v>#REF!</v>
      </c>
      <c r="U43" s="321" t="s">
        <v>865</v>
      </c>
      <c r="V43" s="470" t="s">
        <v>925</v>
      </c>
      <c r="W43" s="476"/>
    </row>
    <row r="44" spans="2:23" ht="42.75" customHeight="1" x14ac:dyDescent="0.2">
      <c r="B44" s="251" t="e">
        <f>IF(Tabla46[[#This Row],[Tipos de Acciones]]="","",CONCATENATE(Tabla46[[#This Row],[POA]],".",Tabla46[[#This Row],[SRS]],".",Tabla46[[#This Row],[AREA]],".",Tabla46[[#This Row],[TIPO]]))</f>
        <v>#REF!</v>
      </c>
      <c r="C44" s="251" t="e">
        <f>IF(Tabla46[[#This Row],[Tipos de Acciones]]="","",'Formulario PPGR1'!#REF!)</f>
        <v>#REF!</v>
      </c>
      <c r="D44" s="251" t="e">
        <f>IF(Tabla46[[#This Row],[Tipos de Acciones]]="","",'Formulario PPGR1'!#REF!)</f>
        <v>#REF!</v>
      </c>
      <c r="E44" s="251" t="e">
        <f>IF(Tabla46[[#This Row],[Tipos de Acciones]]="","",'Formulario PPGR1'!#REF!)</f>
        <v>#REF!</v>
      </c>
      <c r="F44" s="251" t="e">
        <f>IF(Tabla46[[#This Row],[Tipos de Acciones]]="","",'Formulario PPGR1'!#REF!)</f>
        <v>#REF!</v>
      </c>
      <c r="G44" s="461" t="s">
        <v>935</v>
      </c>
      <c r="H44" s="461" t="s">
        <v>2137</v>
      </c>
      <c r="I44" s="472"/>
      <c r="J44" s="473"/>
      <c r="K44" s="473" t="s">
        <v>2171</v>
      </c>
      <c r="L44" s="461" t="s">
        <v>472</v>
      </c>
      <c r="M44" s="465" t="s">
        <v>2128</v>
      </c>
      <c r="N44" s="465" t="s">
        <v>1134</v>
      </c>
      <c r="O44" s="466" t="s">
        <v>1902</v>
      </c>
      <c r="P44" s="466" t="s">
        <v>1134</v>
      </c>
      <c r="Q44" s="204" t="s">
        <v>1904</v>
      </c>
      <c r="R44" s="474">
        <v>8</v>
      </c>
      <c r="S44" s="468">
        <v>75000</v>
      </c>
      <c r="T44" s="475" t="e">
        <f>[2]!Tabla46[[#This Row],[Cantidad de Insumos]]*[2]!Tabla46[[#This Row],[Precio Unitario]]</f>
        <v>#REF!</v>
      </c>
      <c r="U44" s="321" t="s">
        <v>865</v>
      </c>
      <c r="V44" s="470" t="s">
        <v>925</v>
      </c>
      <c r="W44" s="476"/>
    </row>
    <row r="45" spans="2:23" ht="30" customHeight="1" x14ac:dyDescent="0.2">
      <c r="B45" s="251" t="e">
        <f>IF(Tabla46[[#This Row],[Tipos de Acciones]]="","",CONCATENATE(Tabla46[[#This Row],[POA]],".",Tabla46[[#This Row],[SRS]],".",Tabla46[[#This Row],[AREA]],".",Tabla46[[#This Row],[TIPO]]))</f>
        <v>#REF!</v>
      </c>
      <c r="C45" s="251" t="e">
        <f>IF(Tabla46[[#This Row],[Tipos de Acciones]]="","",'Formulario PPGR1'!#REF!)</f>
        <v>#REF!</v>
      </c>
      <c r="D45" s="251" t="e">
        <f>IF(Tabla46[[#This Row],[Tipos de Acciones]]="","",'Formulario PPGR1'!#REF!)</f>
        <v>#REF!</v>
      </c>
      <c r="E45" s="251" t="e">
        <f>IF(Tabla46[[#This Row],[Tipos de Acciones]]="","",'Formulario PPGR1'!#REF!)</f>
        <v>#REF!</v>
      </c>
      <c r="F45" s="251" t="e">
        <f>IF(Tabla46[[#This Row],[Tipos de Acciones]]="","",'Formulario PPGR1'!#REF!)</f>
        <v>#REF!</v>
      </c>
      <c r="G45" s="461" t="s">
        <v>935</v>
      </c>
      <c r="H45" s="461" t="s">
        <v>2137</v>
      </c>
      <c r="I45" s="472"/>
      <c r="J45" s="473"/>
      <c r="K45" s="473" t="s">
        <v>2172</v>
      </c>
      <c r="L45" s="461" t="s">
        <v>472</v>
      </c>
      <c r="M45" s="465" t="s">
        <v>2128</v>
      </c>
      <c r="N45" s="465" t="s">
        <v>1134</v>
      </c>
      <c r="O45" s="466" t="s">
        <v>1902</v>
      </c>
      <c r="P45" s="466" t="s">
        <v>1134</v>
      </c>
      <c r="Q45" s="204" t="s">
        <v>1904</v>
      </c>
      <c r="R45" s="474">
        <v>39</v>
      </c>
      <c r="S45" s="468">
        <v>1080</v>
      </c>
      <c r="T45" s="475" t="e">
        <f>[2]!Tabla46[[#This Row],[Cantidad de Insumos]]*[2]!Tabla46[[#This Row],[Precio Unitario]]</f>
        <v>#REF!</v>
      </c>
      <c r="U45" s="321" t="s">
        <v>865</v>
      </c>
      <c r="V45" s="470" t="s">
        <v>925</v>
      </c>
      <c r="W45" s="476"/>
    </row>
    <row r="46" spans="2:23" ht="28.5" customHeight="1" x14ac:dyDescent="0.2">
      <c r="B46" s="251" t="e">
        <f>IF(Tabla46[[#This Row],[Tipos de Acciones]]="","",CONCATENATE(Tabla46[[#This Row],[POA]],".",Tabla46[[#This Row],[SRS]],".",Tabla46[[#This Row],[AREA]],".",Tabla46[[#This Row],[TIPO]]))</f>
        <v>#REF!</v>
      </c>
      <c r="C46" s="251" t="e">
        <f>IF(Tabla46[[#This Row],[Tipos de Acciones]]="","",'Formulario PPGR1'!#REF!)</f>
        <v>#REF!</v>
      </c>
      <c r="D46" s="251" t="e">
        <f>IF(Tabla46[[#This Row],[Tipos de Acciones]]="","",'Formulario PPGR1'!#REF!)</f>
        <v>#REF!</v>
      </c>
      <c r="E46" s="251" t="e">
        <f>IF(Tabla46[[#This Row],[Tipos de Acciones]]="","",'Formulario PPGR1'!#REF!)</f>
        <v>#REF!</v>
      </c>
      <c r="F46" s="251" t="e">
        <f>IF(Tabla46[[#This Row],[Tipos de Acciones]]="","",'Formulario PPGR1'!#REF!)</f>
        <v>#REF!</v>
      </c>
      <c r="G46" s="461" t="s">
        <v>935</v>
      </c>
      <c r="H46" s="461" t="s">
        <v>2137</v>
      </c>
      <c r="I46" s="472"/>
      <c r="J46" s="473"/>
      <c r="K46" s="473" t="s">
        <v>2173</v>
      </c>
      <c r="L46" s="461" t="s">
        <v>472</v>
      </c>
      <c r="M46" s="465" t="s">
        <v>2128</v>
      </c>
      <c r="N46" s="465" t="s">
        <v>1134</v>
      </c>
      <c r="O46" s="466" t="s">
        <v>1902</v>
      </c>
      <c r="P46" s="466" t="s">
        <v>1134</v>
      </c>
      <c r="Q46" s="204" t="s">
        <v>1904</v>
      </c>
      <c r="R46" s="474">
        <v>25</v>
      </c>
      <c r="S46" s="468">
        <v>4050</v>
      </c>
      <c r="T46" s="475" t="e">
        <f>[2]!Tabla46[[#This Row],[Cantidad de Insumos]]*[2]!Tabla46[[#This Row],[Precio Unitario]]</f>
        <v>#REF!</v>
      </c>
      <c r="U46" s="321" t="s">
        <v>865</v>
      </c>
      <c r="V46" s="470" t="s">
        <v>925</v>
      </c>
      <c r="W46" s="476"/>
    </row>
    <row r="47" spans="2:23" ht="24.75" customHeight="1" x14ac:dyDescent="0.2">
      <c r="B47" s="251" t="e">
        <f>IF(Tabla46[[#This Row],[Tipos de Acciones]]="","",CONCATENATE(Tabla46[[#This Row],[POA]],".",Tabla46[[#This Row],[SRS]],".",Tabla46[[#This Row],[AREA]],".",Tabla46[[#This Row],[TIPO]]))</f>
        <v>#REF!</v>
      </c>
      <c r="C47" s="251" t="e">
        <f>IF(Tabla46[[#This Row],[Tipos de Acciones]]="","",'Formulario PPGR1'!#REF!)</f>
        <v>#REF!</v>
      </c>
      <c r="D47" s="251" t="e">
        <f>IF(Tabla46[[#This Row],[Tipos de Acciones]]="","",'Formulario PPGR1'!#REF!)</f>
        <v>#REF!</v>
      </c>
      <c r="E47" s="251" t="e">
        <f>IF(Tabla46[[#This Row],[Tipos de Acciones]]="","",'Formulario PPGR1'!#REF!)</f>
        <v>#REF!</v>
      </c>
      <c r="F47" s="251" t="e">
        <f>IF(Tabla46[[#This Row],[Tipos de Acciones]]="","",'Formulario PPGR1'!#REF!)</f>
        <v>#REF!</v>
      </c>
      <c r="G47" s="461" t="s">
        <v>935</v>
      </c>
      <c r="H47" s="462" t="s">
        <v>2126</v>
      </c>
      <c r="I47" s="472"/>
      <c r="J47" s="473"/>
      <c r="K47" s="473" t="s">
        <v>2174</v>
      </c>
      <c r="L47" s="461" t="s">
        <v>472</v>
      </c>
      <c r="M47" s="465" t="s">
        <v>2128</v>
      </c>
      <c r="N47" s="465" t="s">
        <v>1134</v>
      </c>
      <c r="O47" s="466" t="s">
        <v>1902</v>
      </c>
      <c r="P47" s="466" t="s">
        <v>1134</v>
      </c>
      <c r="Q47" s="204" t="s">
        <v>1904</v>
      </c>
      <c r="R47" s="474">
        <v>8</v>
      </c>
      <c r="S47" s="468">
        <v>3000</v>
      </c>
      <c r="T47" s="475" t="e">
        <f>[2]!Tabla46[[#This Row],[Cantidad de Insumos]]*[2]!Tabla46[[#This Row],[Precio Unitario]]</f>
        <v>#REF!</v>
      </c>
      <c r="U47" s="458" t="s">
        <v>2129</v>
      </c>
      <c r="V47" s="470" t="s">
        <v>925</v>
      </c>
      <c r="W47" s="476"/>
    </row>
    <row r="48" spans="2:23" ht="18.75" customHeight="1" x14ac:dyDescent="0.2">
      <c r="B48" s="251" t="e">
        <f>IF(Tabla46[[#This Row],[Tipos de Acciones]]="","",CONCATENATE(Tabla46[[#This Row],[POA]],".",Tabla46[[#This Row],[SRS]],".",Tabla46[[#This Row],[AREA]],".",Tabla46[[#This Row],[TIPO]]))</f>
        <v>#REF!</v>
      </c>
      <c r="C48" s="251" t="e">
        <f>IF(Tabla46[[#This Row],[Tipos de Acciones]]="","",'Formulario PPGR1'!#REF!)</f>
        <v>#REF!</v>
      </c>
      <c r="D48" s="251" t="e">
        <f>IF(Tabla46[[#This Row],[Tipos de Acciones]]="","",'Formulario PPGR1'!#REF!)</f>
        <v>#REF!</v>
      </c>
      <c r="E48" s="251" t="e">
        <f>IF(Tabla46[[#This Row],[Tipos de Acciones]]="","",'Formulario PPGR1'!#REF!)</f>
        <v>#REF!</v>
      </c>
      <c r="F48" s="251" t="e">
        <f>IF(Tabla46[[#This Row],[Tipos de Acciones]]="","",'Formulario PPGR1'!#REF!)</f>
        <v>#REF!</v>
      </c>
      <c r="G48" s="461" t="s">
        <v>935</v>
      </c>
      <c r="H48" s="461" t="s">
        <v>2137</v>
      </c>
      <c r="I48" s="472"/>
      <c r="J48" s="473"/>
      <c r="K48" s="473" t="s">
        <v>2175</v>
      </c>
      <c r="L48" s="461" t="s">
        <v>472</v>
      </c>
      <c r="M48" s="465" t="s">
        <v>2128</v>
      </c>
      <c r="N48" s="465" t="s">
        <v>1134</v>
      </c>
      <c r="O48" s="466" t="s">
        <v>1902</v>
      </c>
      <c r="P48" s="466" t="s">
        <v>1134</v>
      </c>
      <c r="Q48" s="204" t="s">
        <v>1904</v>
      </c>
      <c r="R48" s="474">
        <v>21</v>
      </c>
      <c r="S48" s="468">
        <v>1900</v>
      </c>
      <c r="T48" s="475" t="e">
        <f>[2]!Tabla46[[#This Row],[Cantidad de Insumos]]*[2]!Tabla46[[#This Row],[Precio Unitario]]</f>
        <v>#REF!</v>
      </c>
      <c r="U48" s="208" t="s">
        <v>865</v>
      </c>
      <c r="V48" s="470" t="s">
        <v>925</v>
      </c>
      <c r="W48" s="476"/>
    </row>
    <row r="49" spans="2:23" ht="18.75" customHeight="1" x14ac:dyDescent="0.2">
      <c r="B49" s="251" t="e">
        <f>IF(Tabla46[[#This Row],[Tipos de Acciones]]="","",CONCATENATE(Tabla46[[#This Row],[POA]],".",Tabla46[[#This Row],[SRS]],".",Tabla46[[#This Row],[AREA]],".",Tabla46[[#This Row],[TIPO]]))</f>
        <v>#REF!</v>
      </c>
      <c r="C49" s="251" t="e">
        <f>IF(Tabla46[[#This Row],[Tipos de Acciones]]="","",'Formulario PPGR1'!#REF!)</f>
        <v>#REF!</v>
      </c>
      <c r="D49" s="251" t="e">
        <f>IF(Tabla46[[#This Row],[Tipos de Acciones]]="","",'Formulario PPGR1'!#REF!)</f>
        <v>#REF!</v>
      </c>
      <c r="E49" s="251" t="e">
        <f>IF(Tabla46[[#This Row],[Tipos de Acciones]]="","",'Formulario PPGR1'!#REF!)</f>
        <v>#REF!</v>
      </c>
      <c r="F49" s="251" t="e">
        <f>IF(Tabla46[[#This Row],[Tipos de Acciones]]="","",'Formulario PPGR1'!#REF!)</f>
        <v>#REF!</v>
      </c>
      <c r="G49" s="461" t="s">
        <v>935</v>
      </c>
      <c r="H49" s="461" t="s">
        <v>2137</v>
      </c>
      <c r="I49" s="472"/>
      <c r="J49" s="473"/>
      <c r="K49" s="473" t="s">
        <v>2176</v>
      </c>
      <c r="L49" s="461" t="s">
        <v>472</v>
      </c>
      <c r="M49" s="465" t="s">
        <v>2128</v>
      </c>
      <c r="N49" s="465" t="s">
        <v>1134</v>
      </c>
      <c r="O49" s="466" t="s">
        <v>1902</v>
      </c>
      <c r="P49" s="466" t="s">
        <v>1134</v>
      </c>
      <c r="Q49" s="204" t="s">
        <v>1904</v>
      </c>
      <c r="R49" s="474">
        <v>11</v>
      </c>
      <c r="S49" s="468">
        <v>5000</v>
      </c>
      <c r="T49" s="475" t="e">
        <f>[2]!Tabla46[[#This Row],[Cantidad de Insumos]]*[2]!Tabla46[[#This Row],[Precio Unitario]]</f>
        <v>#REF!</v>
      </c>
      <c r="U49" s="208" t="s">
        <v>865</v>
      </c>
      <c r="V49" s="470" t="s">
        <v>925</v>
      </c>
      <c r="W49" s="476"/>
    </row>
    <row r="50" spans="2:23" ht="25.5" customHeight="1" x14ac:dyDescent="0.2">
      <c r="B50" s="251" t="e">
        <f>IF(Tabla46[[#This Row],[Tipos de Acciones]]="","",CONCATENATE(Tabla46[[#This Row],[POA]],".",Tabla46[[#This Row],[SRS]],".",Tabla46[[#This Row],[AREA]],".",Tabla46[[#This Row],[TIPO]]))</f>
        <v>#REF!</v>
      </c>
      <c r="C50" s="251" t="e">
        <f>IF(Tabla46[[#This Row],[Tipos de Acciones]]="","",'Formulario PPGR1'!#REF!)</f>
        <v>#REF!</v>
      </c>
      <c r="D50" s="251" t="e">
        <f>IF(Tabla46[[#This Row],[Tipos de Acciones]]="","",'Formulario PPGR1'!#REF!)</f>
        <v>#REF!</v>
      </c>
      <c r="E50" s="251" t="e">
        <f>IF(Tabla46[[#This Row],[Tipos de Acciones]]="","",'Formulario PPGR1'!#REF!)</f>
        <v>#REF!</v>
      </c>
      <c r="F50" s="251" t="e">
        <f>IF(Tabla46[[#This Row],[Tipos de Acciones]]="","",'Formulario PPGR1'!#REF!)</f>
        <v>#REF!</v>
      </c>
      <c r="G50" s="461" t="s">
        <v>935</v>
      </c>
      <c r="H50" s="462" t="s">
        <v>2144</v>
      </c>
      <c r="I50" s="472"/>
      <c r="J50" s="473"/>
      <c r="K50" s="473" t="s">
        <v>2177</v>
      </c>
      <c r="L50" s="461" t="s">
        <v>472</v>
      </c>
      <c r="M50" s="465" t="s">
        <v>2128</v>
      </c>
      <c r="N50" s="465" t="s">
        <v>1134</v>
      </c>
      <c r="O50" s="466" t="s">
        <v>1902</v>
      </c>
      <c r="P50" s="466" t="s">
        <v>1134</v>
      </c>
      <c r="Q50" s="204" t="s">
        <v>1904</v>
      </c>
      <c r="R50" s="474">
        <v>9</v>
      </c>
      <c r="S50" s="468">
        <v>49000</v>
      </c>
      <c r="T50" s="475" t="e">
        <f>[2]!Tabla46[[#This Row],[Cantidad de Insumos]]*[2]!Tabla46[[#This Row],[Precio Unitario]]</f>
        <v>#REF!</v>
      </c>
      <c r="U50" s="208" t="s">
        <v>2146</v>
      </c>
      <c r="V50" s="470" t="s">
        <v>925</v>
      </c>
      <c r="W50" s="476"/>
    </row>
    <row r="51" spans="2:23" ht="38.25" customHeight="1" x14ac:dyDescent="0.2">
      <c r="B51" s="251" t="e">
        <f>IF(Tabla46[[#This Row],[Tipos de Acciones]]="","",CONCATENATE(Tabla46[[#This Row],[POA]],".",Tabla46[[#This Row],[SRS]],".",Tabla46[[#This Row],[AREA]],".",Tabla46[[#This Row],[TIPO]]))</f>
        <v>#REF!</v>
      </c>
      <c r="C51" s="251" t="e">
        <f>IF(Tabla46[[#This Row],[Tipos de Acciones]]="","",'Formulario PPGR1'!#REF!)</f>
        <v>#REF!</v>
      </c>
      <c r="D51" s="251" t="e">
        <f>IF(Tabla46[[#This Row],[Tipos de Acciones]]="","",'Formulario PPGR1'!#REF!)</f>
        <v>#REF!</v>
      </c>
      <c r="E51" s="251" t="e">
        <f>IF(Tabla46[[#This Row],[Tipos de Acciones]]="","",'Formulario PPGR1'!#REF!)</f>
        <v>#REF!</v>
      </c>
      <c r="F51" s="251" t="e">
        <f>IF(Tabla46[[#This Row],[Tipos de Acciones]]="","",'Formulario PPGR1'!#REF!)</f>
        <v>#REF!</v>
      </c>
      <c r="G51" s="461" t="s">
        <v>935</v>
      </c>
      <c r="H51" s="461" t="s">
        <v>2137</v>
      </c>
      <c r="I51" s="472"/>
      <c r="J51" s="462"/>
      <c r="K51" s="473" t="s">
        <v>2178</v>
      </c>
      <c r="L51" s="461" t="s">
        <v>472</v>
      </c>
      <c r="M51" s="465" t="s">
        <v>2128</v>
      </c>
      <c r="N51" s="465" t="s">
        <v>1134</v>
      </c>
      <c r="O51" s="466" t="s">
        <v>1902</v>
      </c>
      <c r="P51" s="466" t="s">
        <v>1134</v>
      </c>
      <c r="Q51" s="204" t="s">
        <v>1904</v>
      </c>
      <c r="R51" s="474">
        <v>30</v>
      </c>
      <c r="S51" s="468">
        <v>3000</v>
      </c>
      <c r="T51" s="475" t="e">
        <f>[2]!Tabla46[[#This Row],[Cantidad de Insumos]]*[2]!Tabla46[[#This Row],[Precio Unitario]]</f>
        <v>#REF!</v>
      </c>
      <c r="U51" s="208" t="s">
        <v>865</v>
      </c>
      <c r="V51" s="470" t="s">
        <v>925</v>
      </c>
      <c r="W51" s="476"/>
    </row>
    <row r="52" spans="2:23" ht="38.25" customHeight="1" x14ac:dyDescent="0.2">
      <c r="B52" s="251" t="e">
        <f>IF(Tabla46[[#This Row],[Tipos de Acciones]]="","",CONCATENATE(Tabla46[[#This Row],[POA]],".",Tabla46[[#This Row],[SRS]],".",Tabla46[[#This Row],[AREA]],".",Tabla46[[#This Row],[TIPO]]))</f>
        <v>#REF!</v>
      </c>
      <c r="C52" s="251" t="e">
        <f>IF(Tabla46[[#This Row],[Tipos de Acciones]]="","",'Formulario PPGR1'!#REF!)</f>
        <v>#REF!</v>
      </c>
      <c r="D52" s="251" t="e">
        <f>IF(Tabla46[[#This Row],[Tipos de Acciones]]="","",'Formulario PPGR1'!#REF!)</f>
        <v>#REF!</v>
      </c>
      <c r="E52" s="251" t="e">
        <f>IF(Tabla46[[#This Row],[Tipos de Acciones]]="","",'Formulario PPGR1'!#REF!)</f>
        <v>#REF!</v>
      </c>
      <c r="F52" s="251" t="e">
        <f>IF(Tabla46[[#This Row],[Tipos de Acciones]]="","",'Formulario PPGR1'!#REF!)</f>
        <v>#REF!</v>
      </c>
      <c r="G52" s="461" t="s">
        <v>935</v>
      </c>
      <c r="H52" s="461" t="s">
        <v>2137</v>
      </c>
      <c r="I52" s="472"/>
      <c r="J52" s="462"/>
      <c r="K52" s="473" t="s">
        <v>2179</v>
      </c>
      <c r="L52" s="461" t="s">
        <v>472</v>
      </c>
      <c r="M52" s="465" t="s">
        <v>2128</v>
      </c>
      <c r="N52" s="465" t="s">
        <v>1134</v>
      </c>
      <c r="O52" s="466" t="s">
        <v>1902</v>
      </c>
      <c r="P52" s="466" t="s">
        <v>1134</v>
      </c>
      <c r="Q52" s="204" t="s">
        <v>1904</v>
      </c>
      <c r="R52" s="474">
        <v>24</v>
      </c>
      <c r="S52" s="468">
        <v>15000</v>
      </c>
      <c r="T52" s="475" t="e">
        <f>[2]!Tabla46[[#This Row],[Cantidad de Insumos]]*[2]!Tabla46[[#This Row],[Precio Unitario]]</f>
        <v>#REF!</v>
      </c>
      <c r="U52" s="208" t="s">
        <v>865</v>
      </c>
      <c r="V52" s="470" t="s">
        <v>925</v>
      </c>
      <c r="W52" s="476"/>
    </row>
    <row r="53" spans="2:23" ht="24" customHeight="1" x14ac:dyDescent="0.2">
      <c r="B53" s="251" t="e">
        <f>IF(Tabla46[[#This Row],[Tipos de Acciones]]="","",CONCATENATE(Tabla46[[#This Row],[POA]],".",Tabla46[[#This Row],[SRS]],".",Tabla46[[#This Row],[AREA]],".",Tabla46[[#This Row],[TIPO]]))</f>
        <v>#REF!</v>
      </c>
      <c r="C53" s="251" t="e">
        <f>IF(Tabla46[[#This Row],[Tipos de Acciones]]="","",'Formulario PPGR1'!#REF!)</f>
        <v>#REF!</v>
      </c>
      <c r="D53" s="251" t="e">
        <f>IF(Tabla46[[#This Row],[Tipos de Acciones]]="","",'Formulario PPGR1'!#REF!)</f>
        <v>#REF!</v>
      </c>
      <c r="E53" s="251" t="e">
        <f>IF(Tabla46[[#This Row],[Tipos de Acciones]]="","",'Formulario PPGR1'!#REF!)</f>
        <v>#REF!</v>
      </c>
      <c r="F53" s="251" t="e">
        <f>IF(Tabla46[[#This Row],[Tipos de Acciones]]="","",'Formulario PPGR1'!#REF!)</f>
        <v>#REF!</v>
      </c>
      <c r="G53" s="461" t="s">
        <v>935</v>
      </c>
      <c r="H53" s="461" t="s">
        <v>2137</v>
      </c>
      <c r="I53" s="472"/>
      <c r="J53" s="473"/>
      <c r="K53" s="473" t="s">
        <v>2180</v>
      </c>
      <c r="L53" s="461" t="s">
        <v>472</v>
      </c>
      <c r="M53" s="465" t="s">
        <v>2128</v>
      </c>
      <c r="N53" s="465" t="s">
        <v>1134</v>
      </c>
      <c r="O53" s="466" t="s">
        <v>1902</v>
      </c>
      <c r="P53" s="466" t="s">
        <v>1134</v>
      </c>
      <c r="Q53" s="204" t="s">
        <v>1904</v>
      </c>
      <c r="R53" s="474">
        <v>31</v>
      </c>
      <c r="S53" s="468">
        <v>22000</v>
      </c>
      <c r="T53" s="475" t="e">
        <f>[2]!Tabla46[[#This Row],[Cantidad de Insumos]]*[2]!Tabla46[[#This Row],[Precio Unitario]]</f>
        <v>#REF!</v>
      </c>
      <c r="U53" s="208" t="s">
        <v>865</v>
      </c>
      <c r="V53" s="470" t="s">
        <v>925</v>
      </c>
      <c r="W53" s="476"/>
    </row>
    <row r="54" spans="2:23" ht="18.75" customHeight="1" x14ac:dyDescent="0.2">
      <c r="B54" s="251" t="e">
        <f>IF(Tabla46[[#This Row],[Tipos de Acciones]]="","",CONCATENATE(Tabla46[[#This Row],[POA]],".",Tabla46[[#This Row],[SRS]],".",Tabla46[[#This Row],[AREA]],".",Tabla46[[#This Row],[TIPO]]))</f>
        <v>#REF!</v>
      </c>
      <c r="C54" s="251" t="e">
        <f>IF(Tabla46[[#This Row],[Tipos de Acciones]]="","",'Formulario PPGR1'!#REF!)</f>
        <v>#REF!</v>
      </c>
      <c r="D54" s="251" t="e">
        <f>IF(Tabla46[[#This Row],[Tipos de Acciones]]="","",'Formulario PPGR1'!#REF!)</f>
        <v>#REF!</v>
      </c>
      <c r="E54" s="251" t="e">
        <f>IF(Tabla46[[#This Row],[Tipos de Acciones]]="","",'Formulario PPGR1'!#REF!)</f>
        <v>#REF!</v>
      </c>
      <c r="F54" s="251" t="e">
        <f>IF(Tabla46[[#This Row],[Tipos de Acciones]]="","",'Formulario PPGR1'!#REF!)</f>
        <v>#REF!</v>
      </c>
      <c r="G54" s="461" t="s">
        <v>935</v>
      </c>
      <c r="H54" s="462" t="s">
        <v>2126</v>
      </c>
      <c r="I54" s="472"/>
      <c r="J54" s="473"/>
      <c r="K54" s="473" t="s">
        <v>2181</v>
      </c>
      <c r="L54" s="461" t="s">
        <v>472</v>
      </c>
      <c r="M54" s="465" t="s">
        <v>2128</v>
      </c>
      <c r="N54" s="465" t="s">
        <v>1134</v>
      </c>
      <c r="O54" s="466" t="s">
        <v>1902</v>
      </c>
      <c r="P54" s="466" t="s">
        <v>1134</v>
      </c>
      <c r="Q54" s="204" t="s">
        <v>1904</v>
      </c>
      <c r="R54" s="474">
        <v>15</v>
      </c>
      <c r="S54" s="468">
        <v>10000</v>
      </c>
      <c r="T54" s="475" t="e">
        <f>[2]!Tabla46[[#This Row],[Cantidad de Insumos]]*[2]!Tabla46[[#This Row],[Precio Unitario]]</f>
        <v>#REF!</v>
      </c>
      <c r="U54" s="458" t="s">
        <v>2129</v>
      </c>
      <c r="V54" s="470" t="s">
        <v>925</v>
      </c>
      <c r="W54" s="476"/>
    </row>
    <row r="55" spans="2:23" ht="18.75" customHeight="1" x14ac:dyDescent="0.2">
      <c r="B55" s="251" t="e">
        <f>IF(Tabla46[[#This Row],[Tipos de Acciones]]="","",CONCATENATE(Tabla46[[#This Row],[POA]],".",Tabla46[[#This Row],[SRS]],".",Tabla46[[#This Row],[AREA]],".",Tabla46[[#This Row],[TIPO]]))</f>
        <v>#REF!</v>
      </c>
      <c r="C55" s="251" t="e">
        <f>IF(Tabla46[[#This Row],[Tipos de Acciones]]="","",'Formulario PPGR1'!#REF!)</f>
        <v>#REF!</v>
      </c>
      <c r="D55" s="251" t="e">
        <f>IF(Tabla46[[#This Row],[Tipos de Acciones]]="","",'Formulario PPGR1'!#REF!)</f>
        <v>#REF!</v>
      </c>
      <c r="E55" s="251" t="e">
        <f>IF(Tabla46[[#This Row],[Tipos de Acciones]]="","",'Formulario PPGR1'!#REF!)</f>
        <v>#REF!</v>
      </c>
      <c r="F55" s="251" t="e">
        <f>IF(Tabla46[[#This Row],[Tipos de Acciones]]="","",'Formulario PPGR1'!#REF!)</f>
        <v>#REF!</v>
      </c>
      <c r="G55" s="461" t="s">
        <v>935</v>
      </c>
      <c r="H55" s="473" t="s">
        <v>2182</v>
      </c>
      <c r="I55" s="472"/>
      <c r="J55" s="473"/>
      <c r="K55" s="473" t="s">
        <v>2183</v>
      </c>
      <c r="L55" s="461" t="s">
        <v>472</v>
      </c>
      <c r="M55" s="465" t="s">
        <v>2128</v>
      </c>
      <c r="N55" s="465" t="s">
        <v>1134</v>
      </c>
      <c r="O55" s="466" t="s">
        <v>1902</v>
      </c>
      <c r="P55" s="466" t="s">
        <v>1134</v>
      </c>
      <c r="Q55" s="204" t="s">
        <v>1904</v>
      </c>
      <c r="R55" s="474">
        <v>30</v>
      </c>
      <c r="S55" s="468">
        <v>4000</v>
      </c>
      <c r="T55" s="475" t="e">
        <f>[2]!Tabla46[[#This Row],[Cantidad de Insumos]]*[2]!Tabla46[[#This Row],[Precio Unitario]]</f>
        <v>#REF!</v>
      </c>
      <c r="U55" s="208" t="s">
        <v>2184</v>
      </c>
      <c r="V55" s="470" t="s">
        <v>925</v>
      </c>
      <c r="W55" s="476"/>
    </row>
    <row r="56" spans="2:23" ht="37.5" customHeight="1" x14ac:dyDescent="0.2">
      <c r="B56" s="251" t="e">
        <f>IF(Tabla46[[#This Row],[Tipos de Acciones]]="","",CONCATENATE(Tabla46[[#This Row],[POA]],".",Tabla46[[#This Row],[SRS]],".",Tabla46[[#This Row],[AREA]],".",Tabla46[[#This Row],[TIPO]]))</f>
        <v>#REF!</v>
      </c>
      <c r="C56" s="251" t="e">
        <f>IF(Tabla46[[#This Row],[Tipos de Acciones]]="","",'Formulario PPGR1'!#REF!)</f>
        <v>#REF!</v>
      </c>
      <c r="D56" s="251" t="e">
        <f>IF(Tabla46[[#This Row],[Tipos de Acciones]]="","",'Formulario PPGR1'!#REF!)</f>
        <v>#REF!</v>
      </c>
      <c r="E56" s="251" t="e">
        <f>IF(Tabla46[[#This Row],[Tipos de Acciones]]="","",'Formulario PPGR1'!#REF!)</f>
        <v>#REF!</v>
      </c>
      <c r="F56" s="251" t="e">
        <f>IF(Tabla46[[#This Row],[Tipos de Acciones]]="","",'Formulario PPGR1'!#REF!)</f>
        <v>#REF!</v>
      </c>
      <c r="G56" s="461" t="s">
        <v>935</v>
      </c>
      <c r="H56" s="461" t="s">
        <v>2137</v>
      </c>
      <c r="I56" s="472"/>
      <c r="J56" s="473"/>
      <c r="K56" s="473" t="s">
        <v>2185</v>
      </c>
      <c r="L56" s="461" t="s">
        <v>472</v>
      </c>
      <c r="M56" s="465" t="s">
        <v>2128</v>
      </c>
      <c r="N56" s="465" t="s">
        <v>1134</v>
      </c>
      <c r="O56" s="466" t="s">
        <v>1902</v>
      </c>
      <c r="P56" s="466" t="s">
        <v>1134</v>
      </c>
      <c r="Q56" s="204" t="s">
        <v>1904</v>
      </c>
      <c r="R56" s="474">
        <v>25</v>
      </c>
      <c r="S56" s="468">
        <v>7500</v>
      </c>
      <c r="T56" s="475" t="e">
        <f>[2]!Tabla46[[#This Row],[Cantidad de Insumos]]*[2]!Tabla46[[#This Row],[Precio Unitario]]</f>
        <v>#REF!</v>
      </c>
      <c r="U56" s="208" t="s">
        <v>865</v>
      </c>
      <c r="V56" s="470" t="s">
        <v>925</v>
      </c>
      <c r="W56" s="476"/>
    </row>
    <row r="57" spans="2:23" ht="23.25" customHeight="1" x14ac:dyDescent="0.2">
      <c r="B57" s="251" t="e">
        <f>IF(Tabla46[[#This Row],[Tipos de Acciones]]="","",CONCATENATE(Tabla46[[#This Row],[POA]],".",Tabla46[[#This Row],[SRS]],".",Tabla46[[#This Row],[AREA]],".",Tabla46[[#This Row],[TIPO]]))</f>
        <v>#REF!</v>
      </c>
      <c r="C57" s="251" t="e">
        <f>IF(Tabla46[[#This Row],[Tipos de Acciones]]="","",'Formulario PPGR1'!#REF!)</f>
        <v>#REF!</v>
      </c>
      <c r="D57" s="251" t="e">
        <f>IF(Tabla46[[#This Row],[Tipos de Acciones]]="","",'Formulario PPGR1'!#REF!)</f>
        <v>#REF!</v>
      </c>
      <c r="E57" s="251" t="e">
        <f>IF(Tabla46[[#This Row],[Tipos de Acciones]]="","",'Formulario PPGR1'!#REF!)</f>
        <v>#REF!</v>
      </c>
      <c r="F57" s="251" t="e">
        <f>IF(Tabla46[[#This Row],[Tipos de Acciones]]="","",'Formulario PPGR1'!#REF!)</f>
        <v>#REF!</v>
      </c>
      <c r="G57" s="461" t="s">
        <v>935</v>
      </c>
      <c r="H57" s="461" t="s">
        <v>2137</v>
      </c>
      <c r="I57" s="472"/>
      <c r="J57" s="473"/>
      <c r="K57" s="473" t="s">
        <v>2186</v>
      </c>
      <c r="L57" s="461" t="s">
        <v>472</v>
      </c>
      <c r="M57" s="465" t="s">
        <v>2128</v>
      </c>
      <c r="N57" s="465" t="s">
        <v>1134</v>
      </c>
      <c r="O57" s="466" t="s">
        <v>1902</v>
      </c>
      <c r="P57" s="466" t="s">
        <v>1134</v>
      </c>
      <c r="Q57" s="204" t="s">
        <v>1904</v>
      </c>
      <c r="R57" s="474">
        <v>20</v>
      </c>
      <c r="S57" s="468">
        <v>3000</v>
      </c>
      <c r="T57" s="475" t="e">
        <f>[2]!Tabla46[[#This Row],[Cantidad de Insumos]]*[2]!Tabla46[[#This Row],[Precio Unitario]]</f>
        <v>#REF!</v>
      </c>
      <c r="U57" s="208" t="s">
        <v>865</v>
      </c>
      <c r="V57" s="470" t="s">
        <v>925</v>
      </c>
      <c r="W57" s="476"/>
    </row>
    <row r="58" spans="2:23" ht="27.75" customHeight="1" x14ac:dyDescent="0.2">
      <c r="B58" s="251" t="e">
        <f>IF(Tabla46[[#This Row],[Tipos de Acciones]]="","",CONCATENATE(Tabla46[[#This Row],[POA]],".",Tabla46[[#This Row],[SRS]],".",Tabla46[[#This Row],[AREA]],".",Tabla46[[#This Row],[TIPO]]))</f>
        <v>#REF!</v>
      </c>
      <c r="C58" s="251" t="e">
        <f>IF(Tabla46[[#This Row],[Tipos de Acciones]]="","",'Formulario PPGR1'!#REF!)</f>
        <v>#REF!</v>
      </c>
      <c r="D58" s="251" t="e">
        <f>IF(Tabla46[[#This Row],[Tipos de Acciones]]="","",'Formulario PPGR1'!#REF!)</f>
        <v>#REF!</v>
      </c>
      <c r="E58" s="251" t="e">
        <f>IF(Tabla46[[#This Row],[Tipos de Acciones]]="","",'Formulario PPGR1'!#REF!)</f>
        <v>#REF!</v>
      </c>
      <c r="F58" s="251" t="e">
        <f>IF(Tabla46[[#This Row],[Tipos de Acciones]]="","",'Formulario PPGR1'!#REF!)</f>
        <v>#REF!</v>
      </c>
      <c r="G58" s="461" t="s">
        <v>935</v>
      </c>
      <c r="H58" s="461" t="s">
        <v>2137</v>
      </c>
      <c r="I58" s="472"/>
      <c r="J58" s="473"/>
      <c r="K58" s="473" t="s">
        <v>2187</v>
      </c>
      <c r="L58" s="461" t="s">
        <v>472</v>
      </c>
      <c r="M58" s="465" t="s">
        <v>2128</v>
      </c>
      <c r="N58" s="465" t="s">
        <v>1134</v>
      </c>
      <c r="O58" s="466" t="s">
        <v>1902</v>
      </c>
      <c r="P58" s="466" t="s">
        <v>1134</v>
      </c>
      <c r="Q58" s="204" t="s">
        <v>1904</v>
      </c>
      <c r="R58" s="474">
        <v>19</v>
      </c>
      <c r="S58" s="468">
        <v>8000</v>
      </c>
      <c r="T58" s="475" t="e">
        <f>[2]!Tabla46[[#This Row],[Cantidad de Insumos]]*[2]!Tabla46[[#This Row],[Precio Unitario]]</f>
        <v>#REF!</v>
      </c>
      <c r="U58" s="208" t="s">
        <v>865</v>
      </c>
      <c r="V58" s="470" t="s">
        <v>925</v>
      </c>
      <c r="W58" s="476"/>
    </row>
    <row r="59" spans="2:23" ht="27" customHeight="1" x14ac:dyDescent="0.2">
      <c r="B59" s="251" t="e">
        <f>IF(Tabla46[[#This Row],[Tipos de Acciones]]="","",CONCATENATE(Tabla46[[#This Row],[POA]],".",Tabla46[[#This Row],[SRS]],".",Tabla46[[#This Row],[AREA]],".",Tabla46[[#This Row],[TIPO]]))</f>
        <v>#REF!</v>
      </c>
      <c r="C59" s="251" t="e">
        <f>IF(Tabla46[[#This Row],[Tipos de Acciones]]="","",'Formulario PPGR1'!#REF!)</f>
        <v>#REF!</v>
      </c>
      <c r="D59" s="251" t="e">
        <f>IF(Tabla46[[#This Row],[Tipos de Acciones]]="","",'Formulario PPGR1'!#REF!)</f>
        <v>#REF!</v>
      </c>
      <c r="E59" s="251" t="e">
        <f>IF(Tabla46[[#This Row],[Tipos de Acciones]]="","",'Formulario PPGR1'!#REF!)</f>
        <v>#REF!</v>
      </c>
      <c r="F59" s="251" t="e">
        <f>IF(Tabla46[[#This Row],[Tipos de Acciones]]="","",'Formulario PPGR1'!#REF!)</f>
        <v>#REF!</v>
      </c>
      <c r="G59" s="461" t="s">
        <v>935</v>
      </c>
      <c r="H59" s="461" t="s">
        <v>2137</v>
      </c>
      <c r="I59" s="472"/>
      <c r="J59" s="473"/>
      <c r="K59" s="473" t="s">
        <v>2188</v>
      </c>
      <c r="L59" s="461" t="s">
        <v>472</v>
      </c>
      <c r="M59" s="465" t="s">
        <v>2128</v>
      </c>
      <c r="N59" s="465" t="s">
        <v>1134</v>
      </c>
      <c r="O59" s="466" t="s">
        <v>1902</v>
      </c>
      <c r="P59" s="466" t="s">
        <v>1134</v>
      </c>
      <c r="Q59" s="204" t="s">
        <v>1904</v>
      </c>
      <c r="R59" s="474">
        <v>19</v>
      </c>
      <c r="S59" s="468">
        <v>17000</v>
      </c>
      <c r="T59" s="475" t="e">
        <f>[2]!Tabla46[[#This Row],[Cantidad de Insumos]]*[2]!Tabla46[[#This Row],[Precio Unitario]]</f>
        <v>#REF!</v>
      </c>
      <c r="U59" s="208" t="s">
        <v>865</v>
      </c>
      <c r="V59" s="470" t="s">
        <v>925</v>
      </c>
      <c r="W59" s="476"/>
    </row>
    <row r="60" spans="2:23" ht="33.75" customHeight="1" x14ac:dyDescent="0.2">
      <c r="B60" s="251" t="e">
        <f>IF(Tabla46[[#This Row],[Tipos de Acciones]]="","",CONCATENATE(Tabla46[[#This Row],[POA]],".",Tabla46[[#This Row],[SRS]],".",Tabla46[[#This Row],[AREA]],".",Tabla46[[#This Row],[TIPO]]))</f>
        <v>#REF!</v>
      </c>
      <c r="C60" s="251" t="e">
        <f>IF(Tabla46[[#This Row],[Tipos de Acciones]]="","",'Formulario PPGR1'!#REF!)</f>
        <v>#REF!</v>
      </c>
      <c r="D60" s="251" t="e">
        <f>IF(Tabla46[[#This Row],[Tipos de Acciones]]="","",'Formulario PPGR1'!#REF!)</f>
        <v>#REF!</v>
      </c>
      <c r="E60" s="251" t="e">
        <f>IF(Tabla46[[#This Row],[Tipos de Acciones]]="","",'Formulario PPGR1'!#REF!)</f>
        <v>#REF!</v>
      </c>
      <c r="F60" s="251" t="e">
        <f>IF(Tabla46[[#This Row],[Tipos de Acciones]]="","",'Formulario PPGR1'!#REF!)</f>
        <v>#REF!</v>
      </c>
      <c r="G60" s="461" t="s">
        <v>935</v>
      </c>
      <c r="H60" s="473" t="s">
        <v>2135</v>
      </c>
      <c r="I60" s="472"/>
      <c r="J60" s="473"/>
      <c r="K60" s="473" t="s">
        <v>2189</v>
      </c>
      <c r="L60" s="461" t="s">
        <v>472</v>
      </c>
      <c r="M60" s="465" t="s">
        <v>2128</v>
      </c>
      <c r="N60" s="465" t="s">
        <v>1134</v>
      </c>
      <c r="O60" s="466" t="s">
        <v>1902</v>
      </c>
      <c r="P60" s="466" t="s">
        <v>1134</v>
      </c>
      <c r="Q60" s="204" t="s">
        <v>1904</v>
      </c>
      <c r="R60" s="474">
        <v>25</v>
      </c>
      <c r="S60" s="468">
        <v>9000</v>
      </c>
      <c r="T60" s="475" t="e">
        <f>[2]!Tabla46[[#This Row],[Cantidad de Insumos]]*[2]!Tabla46[[#This Row],[Precio Unitario]]</f>
        <v>#REF!</v>
      </c>
      <c r="U60" s="208" t="s">
        <v>892</v>
      </c>
      <c r="V60" s="470" t="s">
        <v>925</v>
      </c>
      <c r="W60" s="476"/>
    </row>
    <row r="61" spans="2:23" ht="39.75" customHeight="1" x14ac:dyDescent="0.2">
      <c r="B61" s="251" t="e">
        <f>IF(Tabla46[[#This Row],[Tipos de Acciones]]="","",CONCATENATE(Tabla46[[#This Row],[POA]],".",Tabla46[[#This Row],[SRS]],".",Tabla46[[#This Row],[AREA]],".",Tabla46[[#This Row],[TIPO]]))</f>
        <v>#REF!</v>
      </c>
      <c r="C61" s="251" t="e">
        <f>IF(Tabla46[[#This Row],[Tipos de Acciones]]="","",'Formulario PPGR1'!#REF!)</f>
        <v>#REF!</v>
      </c>
      <c r="D61" s="251" t="e">
        <f>IF(Tabla46[[#This Row],[Tipos de Acciones]]="","",'Formulario PPGR1'!#REF!)</f>
        <v>#REF!</v>
      </c>
      <c r="E61" s="251" t="e">
        <f>IF(Tabla46[[#This Row],[Tipos de Acciones]]="","",'Formulario PPGR1'!#REF!)</f>
        <v>#REF!</v>
      </c>
      <c r="F61" s="251" t="e">
        <f>IF(Tabla46[[#This Row],[Tipos de Acciones]]="","",'Formulario PPGR1'!#REF!)</f>
        <v>#REF!</v>
      </c>
      <c r="G61" s="461" t="s">
        <v>935</v>
      </c>
      <c r="H61" s="461" t="s">
        <v>2137</v>
      </c>
      <c r="I61" s="472"/>
      <c r="J61" s="473"/>
      <c r="K61" s="473" t="s">
        <v>2190</v>
      </c>
      <c r="L61" s="461" t="s">
        <v>472</v>
      </c>
      <c r="M61" s="465" t="s">
        <v>2128</v>
      </c>
      <c r="N61" s="465" t="s">
        <v>1134</v>
      </c>
      <c r="O61" s="466" t="s">
        <v>1902</v>
      </c>
      <c r="P61" s="466" t="s">
        <v>1134</v>
      </c>
      <c r="Q61" s="204" t="s">
        <v>1904</v>
      </c>
      <c r="R61" s="474">
        <v>19</v>
      </c>
      <c r="S61" s="468">
        <v>10240</v>
      </c>
      <c r="T61" s="475" t="e">
        <f>[2]!Tabla46[[#This Row],[Cantidad de Insumos]]*[2]!Tabla46[[#This Row],[Precio Unitario]]</f>
        <v>#REF!</v>
      </c>
      <c r="U61" s="208" t="s">
        <v>865</v>
      </c>
      <c r="V61" s="470" t="s">
        <v>925</v>
      </c>
      <c r="W61" s="476"/>
    </row>
    <row r="62" spans="2:23" ht="24" customHeight="1" x14ac:dyDescent="0.2">
      <c r="B62" s="251" t="e">
        <f>IF(Tabla46[[#This Row],[Tipos de Acciones]]="","",CONCATENATE(Tabla46[[#This Row],[POA]],".",Tabla46[[#This Row],[SRS]],".",Tabla46[[#This Row],[AREA]],".",Tabla46[[#This Row],[TIPO]]))</f>
        <v>#REF!</v>
      </c>
      <c r="C62" s="251" t="e">
        <f>IF(Tabla46[[#This Row],[Tipos de Acciones]]="","",'Formulario PPGR1'!#REF!)</f>
        <v>#REF!</v>
      </c>
      <c r="D62" s="251" t="e">
        <f>IF(Tabla46[[#This Row],[Tipos de Acciones]]="","",'Formulario PPGR1'!#REF!)</f>
        <v>#REF!</v>
      </c>
      <c r="E62" s="251" t="e">
        <f>IF(Tabla46[[#This Row],[Tipos de Acciones]]="","",'Formulario PPGR1'!#REF!)</f>
        <v>#REF!</v>
      </c>
      <c r="F62" s="251" t="e">
        <f>IF(Tabla46[[#This Row],[Tipos de Acciones]]="","",'Formulario PPGR1'!#REF!)</f>
        <v>#REF!</v>
      </c>
      <c r="G62" s="461" t="s">
        <v>935</v>
      </c>
      <c r="H62" s="462" t="s">
        <v>2126</v>
      </c>
      <c r="I62" s="472"/>
      <c r="J62" s="473"/>
      <c r="K62" s="473" t="s">
        <v>2191</v>
      </c>
      <c r="L62" s="461" t="s">
        <v>472</v>
      </c>
      <c r="M62" s="465" t="s">
        <v>2128</v>
      </c>
      <c r="N62" s="465" t="s">
        <v>1134</v>
      </c>
      <c r="O62" s="466" t="s">
        <v>1902</v>
      </c>
      <c r="P62" s="466" t="s">
        <v>1134</v>
      </c>
      <c r="Q62" s="204" t="s">
        <v>1904</v>
      </c>
      <c r="R62" s="474">
        <v>18</v>
      </c>
      <c r="S62" s="468">
        <v>10000</v>
      </c>
      <c r="T62" s="475" t="e">
        <f>[2]!Tabla46[[#This Row],[Cantidad de Insumos]]*[2]!Tabla46[[#This Row],[Precio Unitario]]</f>
        <v>#REF!</v>
      </c>
      <c r="U62" s="458" t="s">
        <v>2129</v>
      </c>
      <c r="V62" s="470" t="s">
        <v>925</v>
      </c>
      <c r="W62" s="476"/>
    </row>
    <row r="63" spans="2:23" ht="18.75" customHeight="1" x14ac:dyDescent="0.2">
      <c r="B63" s="251" t="e">
        <f>IF(Tabla46[[#This Row],[Tipos de Acciones]]="","",CONCATENATE(Tabla46[[#This Row],[POA]],".",Tabla46[[#This Row],[SRS]],".",Tabla46[[#This Row],[AREA]],".",Tabla46[[#This Row],[TIPO]]))</f>
        <v>#REF!</v>
      </c>
      <c r="C63" s="251" t="e">
        <f>IF(Tabla46[[#This Row],[Tipos de Acciones]]="","",'Formulario PPGR1'!#REF!)</f>
        <v>#REF!</v>
      </c>
      <c r="D63" s="251" t="e">
        <f>IF(Tabla46[[#This Row],[Tipos de Acciones]]="","",'Formulario PPGR1'!#REF!)</f>
        <v>#REF!</v>
      </c>
      <c r="E63" s="251" t="e">
        <f>IF(Tabla46[[#This Row],[Tipos de Acciones]]="","",'Formulario PPGR1'!#REF!)</f>
        <v>#REF!</v>
      </c>
      <c r="F63" s="251" t="e">
        <f>IF(Tabla46[[#This Row],[Tipos de Acciones]]="","",'Formulario PPGR1'!#REF!)</f>
        <v>#REF!</v>
      </c>
      <c r="G63" s="461" t="s">
        <v>935</v>
      </c>
      <c r="H63" s="461" t="s">
        <v>2137</v>
      </c>
      <c r="I63" s="472"/>
      <c r="J63" s="473"/>
      <c r="K63" s="473" t="s">
        <v>2192</v>
      </c>
      <c r="L63" s="461" t="s">
        <v>472</v>
      </c>
      <c r="M63" s="465" t="s">
        <v>2128</v>
      </c>
      <c r="N63" s="465" t="s">
        <v>1134</v>
      </c>
      <c r="O63" s="466" t="s">
        <v>1902</v>
      </c>
      <c r="P63" s="466" t="s">
        <v>1134</v>
      </c>
      <c r="Q63" s="204" t="s">
        <v>1904</v>
      </c>
      <c r="R63" s="474">
        <v>17</v>
      </c>
      <c r="S63" s="468">
        <v>2940</v>
      </c>
      <c r="T63" s="475" t="e">
        <f>[2]!Tabla46[[#This Row],[Cantidad de Insumos]]*[2]!Tabla46[[#This Row],[Precio Unitario]]</f>
        <v>#REF!</v>
      </c>
      <c r="U63" s="208" t="s">
        <v>865</v>
      </c>
      <c r="V63" s="470" t="s">
        <v>925</v>
      </c>
      <c r="W63" s="476"/>
    </row>
    <row r="64" spans="2:23" ht="30.75" customHeight="1" x14ac:dyDescent="0.2">
      <c r="B64" s="251" t="e">
        <f>IF(Tabla46[[#This Row],[Tipos de Acciones]]="","",CONCATENATE(Tabla46[[#This Row],[POA]],".",Tabla46[[#This Row],[SRS]],".",Tabla46[[#This Row],[AREA]],".",Tabla46[[#This Row],[TIPO]]))</f>
        <v>#REF!</v>
      </c>
      <c r="C64" s="251" t="e">
        <f>IF(Tabla46[[#This Row],[Tipos de Acciones]]="","",'Formulario PPGR1'!#REF!)</f>
        <v>#REF!</v>
      </c>
      <c r="D64" s="251" t="e">
        <f>IF(Tabla46[[#This Row],[Tipos de Acciones]]="","",'Formulario PPGR1'!#REF!)</f>
        <v>#REF!</v>
      </c>
      <c r="E64" s="251" t="e">
        <f>IF(Tabla46[[#This Row],[Tipos de Acciones]]="","",'Formulario PPGR1'!#REF!)</f>
        <v>#REF!</v>
      </c>
      <c r="F64" s="251" t="e">
        <f>IF(Tabla46[[#This Row],[Tipos de Acciones]]="","",'Formulario PPGR1'!#REF!)</f>
        <v>#REF!</v>
      </c>
      <c r="G64" s="461" t="s">
        <v>935</v>
      </c>
      <c r="H64" s="462" t="s">
        <v>2126</v>
      </c>
      <c r="I64" s="472"/>
      <c r="J64" s="473"/>
      <c r="K64" s="473" t="s">
        <v>2193</v>
      </c>
      <c r="L64" s="461" t="s">
        <v>472</v>
      </c>
      <c r="M64" s="465" t="s">
        <v>2128</v>
      </c>
      <c r="N64" s="465" t="s">
        <v>1134</v>
      </c>
      <c r="O64" s="466" t="s">
        <v>1902</v>
      </c>
      <c r="P64" s="466" t="s">
        <v>1134</v>
      </c>
      <c r="Q64" s="204" t="s">
        <v>1904</v>
      </c>
      <c r="R64" s="474">
        <v>7</v>
      </c>
      <c r="S64" s="468">
        <v>25000</v>
      </c>
      <c r="T64" s="475" t="e">
        <f>[2]!Tabla46[[#This Row],[Cantidad de Insumos]]*[2]!Tabla46[[#This Row],[Precio Unitario]]</f>
        <v>#REF!</v>
      </c>
      <c r="U64" s="458" t="s">
        <v>2129</v>
      </c>
      <c r="V64" s="470" t="s">
        <v>925</v>
      </c>
      <c r="W64" s="476"/>
    </row>
    <row r="65" spans="2:23" ht="26.25" customHeight="1" x14ac:dyDescent="0.2">
      <c r="B65" s="251" t="e">
        <f>IF(Tabla46[[#This Row],[Tipos de Acciones]]="","",CONCATENATE(Tabla46[[#This Row],[POA]],".",Tabla46[[#This Row],[SRS]],".",Tabla46[[#This Row],[AREA]],".",Tabla46[[#This Row],[TIPO]]))</f>
        <v>#REF!</v>
      </c>
      <c r="C65" s="251" t="e">
        <f>IF(Tabla46[[#This Row],[Tipos de Acciones]]="","",'Formulario PPGR1'!#REF!)</f>
        <v>#REF!</v>
      </c>
      <c r="D65" s="251" t="e">
        <f>IF(Tabla46[[#This Row],[Tipos de Acciones]]="","",'Formulario PPGR1'!#REF!)</f>
        <v>#REF!</v>
      </c>
      <c r="E65" s="251" t="e">
        <f>IF(Tabla46[[#This Row],[Tipos de Acciones]]="","",'Formulario PPGR1'!#REF!)</f>
        <v>#REF!</v>
      </c>
      <c r="F65" s="251" t="e">
        <f>IF(Tabla46[[#This Row],[Tipos de Acciones]]="","",'Formulario PPGR1'!#REF!)</f>
        <v>#REF!</v>
      </c>
      <c r="G65" s="461" t="s">
        <v>935</v>
      </c>
      <c r="H65" s="462" t="s">
        <v>2126</v>
      </c>
      <c r="I65" s="472"/>
      <c r="J65" s="473"/>
      <c r="K65" s="473" t="s">
        <v>2194</v>
      </c>
      <c r="L65" s="461" t="s">
        <v>472</v>
      </c>
      <c r="M65" s="465" t="s">
        <v>2128</v>
      </c>
      <c r="N65" s="465" t="s">
        <v>1134</v>
      </c>
      <c r="O65" s="466" t="s">
        <v>1902</v>
      </c>
      <c r="P65" s="466" t="s">
        <v>1134</v>
      </c>
      <c r="Q65" s="204" t="s">
        <v>1904</v>
      </c>
      <c r="R65" s="474">
        <v>15</v>
      </c>
      <c r="S65" s="468">
        <v>15000</v>
      </c>
      <c r="T65" s="475" t="e">
        <f>[2]!Tabla46[[#This Row],[Cantidad de Insumos]]*[2]!Tabla46[[#This Row],[Precio Unitario]]</f>
        <v>#REF!</v>
      </c>
      <c r="U65" s="458" t="s">
        <v>2129</v>
      </c>
      <c r="V65" s="470" t="s">
        <v>925</v>
      </c>
      <c r="W65" s="476"/>
    </row>
    <row r="66" spans="2:23" ht="30.75" customHeight="1" x14ac:dyDescent="0.2">
      <c r="B66" s="251" t="e">
        <f>IF(Tabla46[[#This Row],[Tipos de Acciones]]="","",CONCATENATE(Tabla46[[#This Row],[POA]],".",Tabla46[[#This Row],[SRS]],".",Tabla46[[#This Row],[AREA]],".",Tabla46[[#This Row],[TIPO]]))</f>
        <v>#REF!</v>
      </c>
      <c r="C66" s="251" t="e">
        <f>IF(Tabla46[[#This Row],[Tipos de Acciones]]="","",'Formulario PPGR1'!#REF!)</f>
        <v>#REF!</v>
      </c>
      <c r="D66" s="251" t="e">
        <f>IF(Tabla46[[#This Row],[Tipos de Acciones]]="","",'Formulario PPGR1'!#REF!)</f>
        <v>#REF!</v>
      </c>
      <c r="E66" s="251" t="e">
        <f>IF(Tabla46[[#This Row],[Tipos de Acciones]]="","",'Formulario PPGR1'!#REF!)</f>
        <v>#REF!</v>
      </c>
      <c r="F66" s="251" t="e">
        <f>IF(Tabla46[[#This Row],[Tipos de Acciones]]="","",'Formulario PPGR1'!#REF!)</f>
        <v>#REF!</v>
      </c>
      <c r="G66" s="461" t="s">
        <v>935</v>
      </c>
      <c r="H66" s="461" t="s">
        <v>2137</v>
      </c>
      <c r="I66" s="472"/>
      <c r="J66" s="473"/>
      <c r="K66" s="473" t="s">
        <v>2195</v>
      </c>
      <c r="L66" s="461" t="s">
        <v>472</v>
      </c>
      <c r="M66" s="465" t="s">
        <v>2128</v>
      </c>
      <c r="N66" s="465" t="s">
        <v>1134</v>
      </c>
      <c r="O66" s="466" t="s">
        <v>1902</v>
      </c>
      <c r="P66" s="466" t="s">
        <v>1134</v>
      </c>
      <c r="Q66" s="204" t="s">
        <v>1904</v>
      </c>
      <c r="R66" s="474">
        <v>6</v>
      </c>
      <c r="S66" s="468">
        <v>130000</v>
      </c>
      <c r="T66" s="475" t="e">
        <f>[2]!Tabla46[[#This Row],[Cantidad de Insumos]]*[2]!Tabla46[[#This Row],[Precio Unitario]]</f>
        <v>#REF!</v>
      </c>
      <c r="U66" s="208" t="s">
        <v>865</v>
      </c>
      <c r="V66" s="470" t="s">
        <v>925</v>
      </c>
      <c r="W66" s="476"/>
    </row>
    <row r="67" spans="2:23" ht="27" customHeight="1" x14ac:dyDescent="0.2">
      <c r="B67" s="487" t="e">
        <f>IF(Tabla46[[#This Row],[Tipos de Acciones]]="","",CONCATENATE(Tabla46[[#This Row],[POA]],".",Tabla46[[#This Row],[SRS]],".",Tabla46[[#This Row],[AREA]],".",Tabla46[[#This Row],[TIPO]]))</f>
        <v>#REF!</v>
      </c>
      <c r="C67" s="487" t="e">
        <f>IF(Tabla46[[#This Row],[Tipos de Acciones]]="","",'Formulario PPGR1'!#REF!)</f>
        <v>#REF!</v>
      </c>
      <c r="D67" s="487" t="e">
        <f>IF(Tabla46[[#This Row],[Tipos de Acciones]]="","",'Formulario PPGR1'!#REF!)</f>
        <v>#REF!</v>
      </c>
      <c r="E67" s="487" t="e">
        <f>IF(Tabla46[[#This Row],[Tipos de Acciones]]="","",'Formulario PPGR1'!#REF!)</f>
        <v>#REF!</v>
      </c>
      <c r="F67" s="487" t="e">
        <f>IF(Tabla46[[#This Row],[Tipos de Acciones]]="","",'Formulario PPGR1'!#REF!)</f>
        <v>#REF!</v>
      </c>
      <c r="G67" s="461" t="s">
        <v>935</v>
      </c>
      <c r="H67" s="461" t="s">
        <v>2137</v>
      </c>
      <c r="I67" s="472"/>
      <c r="J67" s="473"/>
      <c r="K67" s="473" t="s">
        <v>2196</v>
      </c>
      <c r="L67" s="461" t="s">
        <v>472</v>
      </c>
      <c r="M67" s="465" t="s">
        <v>2128</v>
      </c>
      <c r="N67" s="465" t="s">
        <v>1134</v>
      </c>
      <c r="O67" s="466" t="s">
        <v>1902</v>
      </c>
      <c r="P67" s="466" t="s">
        <v>1134</v>
      </c>
      <c r="Q67" s="204" t="s">
        <v>1904</v>
      </c>
      <c r="R67" s="474">
        <v>23</v>
      </c>
      <c r="S67" s="468">
        <v>6000</v>
      </c>
      <c r="T67" s="475" t="e">
        <f>[2]!Tabla46[[#This Row],[Cantidad de Insumos]]*[2]!Tabla46[[#This Row],[Precio Unitario]]</f>
        <v>#REF!</v>
      </c>
      <c r="U67" s="208" t="s">
        <v>865</v>
      </c>
      <c r="V67" s="470" t="s">
        <v>925</v>
      </c>
      <c r="W67" s="476"/>
    </row>
    <row r="68" spans="2:23" ht="33" customHeight="1" x14ac:dyDescent="0.2">
      <c r="B68" s="487" t="e">
        <f>IF(Tabla46[[#This Row],[Tipos de Acciones]]="","",CONCATENATE(Tabla46[[#This Row],[POA]],".",Tabla46[[#This Row],[SRS]],".",Tabla46[[#This Row],[AREA]],".",Tabla46[[#This Row],[TIPO]]))</f>
        <v>#REF!</v>
      </c>
      <c r="C68" s="487" t="e">
        <f>IF(Tabla46[[#This Row],[Tipos de Acciones]]="","",'Formulario PPGR1'!#REF!)</f>
        <v>#REF!</v>
      </c>
      <c r="D68" s="487" t="e">
        <f>IF(Tabla46[[#This Row],[Tipos de Acciones]]="","",'Formulario PPGR1'!#REF!)</f>
        <v>#REF!</v>
      </c>
      <c r="E68" s="487" t="e">
        <f>IF(Tabla46[[#This Row],[Tipos de Acciones]]="","",'Formulario PPGR1'!#REF!)</f>
        <v>#REF!</v>
      </c>
      <c r="F68" s="487" t="e">
        <f>IF(Tabla46[[#This Row],[Tipos de Acciones]]="","",'Formulario PPGR1'!#REF!)</f>
        <v>#REF!</v>
      </c>
      <c r="G68" s="461" t="s">
        <v>935</v>
      </c>
      <c r="H68" s="461" t="s">
        <v>2137</v>
      </c>
      <c r="I68" s="472"/>
      <c r="J68" s="473"/>
      <c r="K68" s="473" t="s">
        <v>2197</v>
      </c>
      <c r="L68" s="461" t="s">
        <v>472</v>
      </c>
      <c r="M68" s="465" t="s">
        <v>2128</v>
      </c>
      <c r="N68" s="465" t="s">
        <v>1134</v>
      </c>
      <c r="O68" s="466" t="s">
        <v>1902</v>
      </c>
      <c r="P68" s="466" t="s">
        <v>1134</v>
      </c>
      <c r="Q68" s="204" t="s">
        <v>1904</v>
      </c>
      <c r="R68" s="474">
        <v>30</v>
      </c>
      <c r="S68" s="468">
        <v>1500</v>
      </c>
      <c r="T68" s="475" t="e">
        <f>[2]!Tabla46[[#This Row],[Cantidad de Insumos]]*[2]!Tabla46[[#This Row],[Precio Unitario]]</f>
        <v>#REF!</v>
      </c>
      <c r="U68" s="208" t="s">
        <v>865</v>
      </c>
      <c r="V68" s="470" t="s">
        <v>925</v>
      </c>
      <c r="W68" s="476"/>
    </row>
    <row r="69" spans="2:23" ht="35.25" customHeight="1" x14ac:dyDescent="0.2">
      <c r="B69" s="487" t="e">
        <f>IF(Tabla46[[#This Row],[Tipos de Acciones]]="","",CONCATENATE(Tabla46[[#This Row],[POA]],".",Tabla46[[#This Row],[SRS]],".",Tabla46[[#This Row],[AREA]],".",Tabla46[[#This Row],[TIPO]]))</f>
        <v>#REF!</v>
      </c>
      <c r="C69" s="487" t="e">
        <f>IF(Tabla46[[#This Row],[Tipos de Acciones]]="","",'Formulario PPGR1'!#REF!)</f>
        <v>#REF!</v>
      </c>
      <c r="D69" s="487" t="e">
        <f>IF(Tabla46[[#This Row],[Tipos de Acciones]]="","",'Formulario PPGR1'!#REF!)</f>
        <v>#REF!</v>
      </c>
      <c r="E69" s="487" t="e">
        <f>IF(Tabla46[[#This Row],[Tipos de Acciones]]="","",'Formulario PPGR1'!#REF!)</f>
        <v>#REF!</v>
      </c>
      <c r="F69" s="487" t="e">
        <f>IF(Tabla46[[#This Row],[Tipos de Acciones]]="","",'Formulario PPGR1'!#REF!)</f>
        <v>#REF!</v>
      </c>
      <c r="G69" s="461" t="s">
        <v>935</v>
      </c>
      <c r="H69" s="461" t="s">
        <v>2137</v>
      </c>
      <c r="I69" s="472"/>
      <c r="J69" s="473"/>
      <c r="K69" s="473" t="s">
        <v>2198</v>
      </c>
      <c r="L69" s="461" t="s">
        <v>472</v>
      </c>
      <c r="M69" s="465" t="s">
        <v>2128</v>
      </c>
      <c r="N69" s="465" t="s">
        <v>1134</v>
      </c>
      <c r="O69" s="466" t="s">
        <v>1902</v>
      </c>
      <c r="P69" s="466" t="s">
        <v>1134</v>
      </c>
      <c r="Q69" s="204" t="s">
        <v>1904</v>
      </c>
      <c r="R69" s="474">
        <v>17</v>
      </c>
      <c r="S69" s="468">
        <v>4000</v>
      </c>
      <c r="T69" s="475" t="e">
        <f>[2]!Tabla46[[#This Row],[Cantidad de Insumos]]*[2]!Tabla46[[#This Row],[Precio Unitario]]</f>
        <v>#REF!</v>
      </c>
      <c r="U69" s="208" t="s">
        <v>865</v>
      </c>
      <c r="V69" s="470" t="s">
        <v>925</v>
      </c>
      <c r="W69" s="476"/>
    </row>
    <row r="70" spans="2:23" ht="26.25" customHeight="1" x14ac:dyDescent="0.2">
      <c r="B70" s="487" t="e">
        <f>IF(Tabla46[[#This Row],[Tipos de Acciones]]="","",CONCATENATE(Tabla46[[#This Row],[POA]],".",Tabla46[[#This Row],[SRS]],".",Tabla46[[#This Row],[AREA]],".",Tabla46[[#This Row],[TIPO]]))</f>
        <v>#REF!</v>
      </c>
      <c r="C70" s="487" t="e">
        <f>IF(Tabla46[[#This Row],[Tipos de Acciones]]="","",'Formulario PPGR1'!#REF!)</f>
        <v>#REF!</v>
      </c>
      <c r="D70" s="487" t="e">
        <f>IF(Tabla46[[#This Row],[Tipos de Acciones]]="","",'Formulario PPGR1'!#REF!)</f>
        <v>#REF!</v>
      </c>
      <c r="E70" s="487" t="e">
        <f>IF(Tabla46[[#This Row],[Tipos de Acciones]]="","",'Formulario PPGR1'!#REF!)</f>
        <v>#REF!</v>
      </c>
      <c r="F70" s="487" t="e">
        <f>IF(Tabla46[[#This Row],[Tipos de Acciones]]="","",'Formulario PPGR1'!#REF!)</f>
        <v>#REF!</v>
      </c>
      <c r="G70" s="461" t="s">
        <v>935</v>
      </c>
      <c r="H70" s="473" t="s">
        <v>2135</v>
      </c>
      <c r="I70" s="472"/>
      <c r="J70" s="473"/>
      <c r="K70" s="473" t="s">
        <v>2199</v>
      </c>
      <c r="L70" s="461" t="s">
        <v>472</v>
      </c>
      <c r="M70" s="465" t="s">
        <v>2128</v>
      </c>
      <c r="N70" s="465" t="s">
        <v>1134</v>
      </c>
      <c r="O70" s="466" t="s">
        <v>1902</v>
      </c>
      <c r="P70" s="466" t="s">
        <v>1134</v>
      </c>
      <c r="Q70" s="204" t="s">
        <v>1904</v>
      </c>
      <c r="R70" s="474">
        <v>24</v>
      </c>
      <c r="S70" s="468">
        <v>850</v>
      </c>
      <c r="T70" s="475" t="e">
        <f>[2]!Tabla46[[#This Row],[Cantidad de Insumos]]*[2]!Tabla46[[#This Row],[Precio Unitario]]</f>
        <v>#REF!</v>
      </c>
      <c r="U70" s="208" t="s">
        <v>892</v>
      </c>
      <c r="V70" s="470" t="s">
        <v>925</v>
      </c>
      <c r="W70" s="476"/>
    </row>
    <row r="71" spans="2:23" ht="32.25" customHeight="1" x14ac:dyDescent="0.2">
      <c r="B71" s="487" t="e">
        <f>IF(Tabla46[[#This Row],[Tipos de Acciones]]="","",CONCATENATE(Tabla46[[#This Row],[POA]],".",Tabla46[[#This Row],[SRS]],".",Tabla46[[#This Row],[AREA]],".",Tabla46[[#This Row],[TIPO]]))</f>
        <v>#REF!</v>
      </c>
      <c r="C71" s="487" t="e">
        <f>IF(Tabla46[[#This Row],[Tipos de Acciones]]="","",'Formulario PPGR1'!#REF!)</f>
        <v>#REF!</v>
      </c>
      <c r="D71" s="487" t="e">
        <f>IF(Tabla46[[#This Row],[Tipos de Acciones]]="","",'Formulario PPGR1'!#REF!)</f>
        <v>#REF!</v>
      </c>
      <c r="E71" s="487" t="e">
        <f>IF(Tabla46[[#This Row],[Tipos de Acciones]]="","",'Formulario PPGR1'!#REF!)</f>
        <v>#REF!</v>
      </c>
      <c r="F71" s="487" t="e">
        <f>IF(Tabla46[[#This Row],[Tipos de Acciones]]="","",'Formulario PPGR1'!#REF!)</f>
        <v>#REF!</v>
      </c>
      <c r="G71" s="461" t="s">
        <v>935</v>
      </c>
      <c r="H71" s="461" t="s">
        <v>2137</v>
      </c>
      <c r="I71" s="472"/>
      <c r="J71" s="473"/>
      <c r="K71" s="473" t="s">
        <v>2200</v>
      </c>
      <c r="L71" s="461" t="s">
        <v>472</v>
      </c>
      <c r="M71" s="465" t="s">
        <v>2128</v>
      </c>
      <c r="N71" s="465" t="s">
        <v>1134</v>
      </c>
      <c r="O71" s="466" t="s">
        <v>1902</v>
      </c>
      <c r="P71" s="466" t="s">
        <v>1134</v>
      </c>
      <c r="Q71" s="204" t="s">
        <v>1904</v>
      </c>
      <c r="R71" s="474">
        <v>29</v>
      </c>
      <c r="S71" s="468">
        <v>12000</v>
      </c>
      <c r="T71" s="475" t="e">
        <f>[2]!Tabla46[[#This Row],[Cantidad de Insumos]]*[2]!Tabla46[[#This Row],[Precio Unitario]]</f>
        <v>#REF!</v>
      </c>
      <c r="U71" s="208" t="s">
        <v>865</v>
      </c>
      <c r="V71" s="470" t="s">
        <v>925</v>
      </c>
      <c r="W71" s="476"/>
    </row>
    <row r="72" spans="2:23" ht="27.75" customHeight="1" x14ac:dyDescent="0.2">
      <c r="B72" s="487" t="e">
        <f>IF(Tabla46[[#This Row],[Tipos de Acciones]]="","",CONCATENATE(Tabla46[[#This Row],[POA]],".",Tabla46[[#This Row],[SRS]],".",Tabla46[[#This Row],[AREA]],".",Tabla46[[#This Row],[TIPO]]))</f>
        <v>#REF!</v>
      </c>
      <c r="C72" s="487" t="e">
        <f>IF(Tabla46[[#This Row],[Tipos de Acciones]]="","",'Formulario PPGR1'!#REF!)</f>
        <v>#REF!</v>
      </c>
      <c r="D72" s="487" t="e">
        <f>IF(Tabla46[[#This Row],[Tipos de Acciones]]="","",'Formulario PPGR1'!#REF!)</f>
        <v>#REF!</v>
      </c>
      <c r="E72" s="487" t="e">
        <f>IF(Tabla46[[#This Row],[Tipos de Acciones]]="","",'Formulario PPGR1'!#REF!)</f>
        <v>#REF!</v>
      </c>
      <c r="F72" s="487" t="e">
        <f>IF(Tabla46[[#This Row],[Tipos de Acciones]]="","",'Formulario PPGR1'!#REF!)</f>
        <v>#REF!</v>
      </c>
      <c r="G72" s="461" t="s">
        <v>935</v>
      </c>
      <c r="H72" s="473" t="s">
        <v>2135</v>
      </c>
      <c r="I72" s="472"/>
      <c r="J72" s="473"/>
      <c r="K72" s="473" t="s">
        <v>2201</v>
      </c>
      <c r="L72" s="461" t="s">
        <v>472</v>
      </c>
      <c r="M72" s="465" t="s">
        <v>2128</v>
      </c>
      <c r="N72" s="465" t="s">
        <v>1134</v>
      </c>
      <c r="O72" s="466" t="s">
        <v>1902</v>
      </c>
      <c r="P72" s="466" t="s">
        <v>1134</v>
      </c>
      <c r="Q72" s="204" t="s">
        <v>1904</v>
      </c>
      <c r="R72" s="474">
        <v>26</v>
      </c>
      <c r="S72" s="468">
        <v>2500</v>
      </c>
      <c r="T72" s="475" t="e">
        <f>[2]!Tabla46[[#This Row],[Cantidad de Insumos]]*[2]!Tabla46[[#This Row],[Precio Unitario]]</f>
        <v>#REF!</v>
      </c>
      <c r="U72" s="208" t="s">
        <v>892</v>
      </c>
      <c r="V72" s="470" t="s">
        <v>925</v>
      </c>
      <c r="W72" s="476"/>
    </row>
    <row r="73" spans="2:23" ht="31.5" customHeight="1" x14ac:dyDescent="0.2">
      <c r="B73" s="487" t="e">
        <f>IF(Tabla46[[#This Row],[Tipos de Acciones]]="","",CONCATENATE(Tabla46[[#This Row],[POA]],".",Tabla46[[#This Row],[SRS]],".",Tabla46[[#This Row],[AREA]],".",Tabla46[[#This Row],[TIPO]]))</f>
        <v>#REF!</v>
      </c>
      <c r="C73" s="487" t="e">
        <f>IF(Tabla46[[#This Row],[Tipos de Acciones]]="","",'Formulario PPGR1'!#REF!)</f>
        <v>#REF!</v>
      </c>
      <c r="D73" s="487" t="e">
        <f>IF(Tabla46[[#This Row],[Tipos de Acciones]]="","",'Formulario PPGR1'!#REF!)</f>
        <v>#REF!</v>
      </c>
      <c r="E73" s="487" t="e">
        <f>IF(Tabla46[[#This Row],[Tipos de Acciones]]="","",'Formulario PPGR1'!#REF!)</f>
        <v>#REF!</v>
      </c>
      <c r="F73" s="487" t="e">
        <f>IF(Tabla46[[#This Row],[Tipos de Acciones]]="","",'Formulario PPGR1'!#REF!)</f>
        <v>#REF!</v>
      </c>
      <c r="G73" s="461" t="s">
        <v>935</v>
      </c>
      <c r="H73" s="461" t="s">
        <v>2137</v>
      </c>
      <c r="I73" s="472"/>
      <c r="J73" s="473"/>
      <c r="K73" s="473" t="s">
        <v>2202</v>
      </c>
      <c r="L73" s="461" t="s">
        <v>472</v>
      </c>
      <c r="M73" s="465" t="s">
        <v>2128</v>
      </c>
      <c r="N73" s="465" t="s">
        <v>1134</v>
      </c>
      <c r="O73" s="466" t="s">
        <v>1902</v>
      </c>
      <c r="P73" s="466" t="s">
        <v>1134</v>
      </c>
      <c r="Q73" s="204" t="s">
        <v>1904</v>
      </c>
      <c r="R73" s="474">
        <v>16</v>
      </c>
      <c r="S73" s="468">
        <v>1450</v>
      </c>
      <c r="T73" s="475" t="e">
        <f>[2]!Tabla46[[#This Row],[Cantidad de Insumos]]*[2]!Tabla46[[#This Row],[Precio Unitario]]</f>
        <v>#REF!</v>
      </c>
      <c r="U73" s="208" t="s">
        <v>865</v>
      </c>
      <c r="V73" s="470" t="s">
        <v>925</v>
      </c>
      <c r="W73" s="476"/>
    </row>
    <row r="74" spans="2:23" ht="28.5" customHeight="1" x14ac:dyDescent="0.2">
      <c r="B74" s="487" t="e">
        <f>IF(Tabla46[[#This Row],[Tipos de Acciones]]="","",CONCATENATE(Tabla46[[#This Row],[POA]],".",Tabla46[[#This Row],[SRS]],".",Tabla46[[#This Row],[AREA]],".",Tabla46[[#This Row],[TIPO]]))</f>
        <v>#REF!</v>
      </c>
      <c r="C74" s="487" t="e">
        <f>IF(Tabla46[[#This Row],[Tipos de Acciones]]="","",'Formulario PPGR1'!#REF!)</f>
        <v>#REF!</v>
      </c>
      <c r="D74" s="487" t="e">
        <f>IF(Tabla46[[#This Row],[Tipos de Acciones]]="","",'Formulario PPGR1'!#REF!)</f>
        <v>#REF!</v>
      </c>
      <c r="E74" s="487" t="e">
        <f>IF(Tabla46[[#This Row],[Tipos de Acciones]]="","",'Formulario PPGR1'!#REF!)</f>
        <v>#REF!</v>
      </c>
      <c r="F74" s="487" t="e">
        <f>IF(Tabla46[[#This Row],[Tipos de Acciones]]="","",'Formulario PPGR1'!#REF!)</f>
        <v>#REF!</v>
      </c>
      <c r="G74" s="461" t="s">
        <v>935</v>
      </c>
      <c r="H74" s="461" t="s">
        <v>2137</v>
      </c>
      <c r="I74" s="472"/>
      <c r="J74" s="473"/>
      <c r="K74" s="473" t="s">
        <v>2203</v>
      </c>
      <c r="L74" s="461" t="s">
        <v>472</v>
      </c>
      <c r="M74" s="465" t="s">
        <v>2128</v>
      </c>
      <c r="N74" s="465" t="s">
        <v>1134</v>
      </c>
      <c r="O74" s="466" t="s">
        <v>1902</v>
      </c>
      <c r="P74" s="466" t="s">
        <v>1134</v>
      </c>
      <c r="Q74" s="204" t="s">
        <v>1904</v>
      </c>
      <c r="R74" s="474">
        <v>15</v>
      </c>
      <c r="S74" s="468">
        <v>1440</v>
      </c>
      <c r="T74" s="475" t="e">
        <f>[2]!Tabla46[[#This Row],[Cantidad de Insumos]]*[2]!Tabla46[[#This Row],[Precio Unitario]]</f>
        <v>#REF!</v>
      </c>
      <c r="U74" s="208" t="s">
        <v>865</v>
      </c>
      <c r="V74" s="470" t="s">
        <v>925</v>
      </c>
      <c r="W74" s="476"/>
    </row>
    <row r="75" spans="2:23" ht="30.75" customHeight="1" x14ac:dyDescent="0.2">
      <c r="B75" s="487" t="e">
        <f>IF(Tabla46[[#This Row],[Tipos de Acciones]]="","",CONCATENATE(Tabla46[[#This Row],[POA]],".",Tabla46[[#This Row],[SRS]],".",Tabla46[[#This Row],[AREA]],".",Tabla46[[#This Row],[TIPO]]))</f>
        <v>#REF!</v>
      </c>
      <c r="C75" s="487" t="e">
        <f>IF(Tabla46[[#This Row],[Tipos de Acciones]]="","",'Formulario PPGR1'!#REF!)</f>
        <v>#REF!</v>
      </c>
      <c r="D75" s="487" t="e">
        <f>IF(Tabla46[[#This Row],[Tipos de Acciones]]="","",'Formulario PPGR1'!#REF!)</f>
        <v>#REF!</v>
      </c>
      <c r="E75" s="487" t="e">
        <f>IF(Tabla46[[#This Row],[Tipos de Acciones]]="","",'Formulario PPGR1'!#REF!)</f>
        <v>#REF!</v>
      </c>
      <c r="F75" s="487" t="e">
        <f>IF(Tabla46[[#This Row],[Tipos de Acciones]]="","",'Formulario PPGR1'!#REF!)</f>
        <v>#REF!</v>
      </c>
      <c r="G75" s="461" t="s">
        <v>935</v>
      </c>
      <c r="H75" s="461" t="s">
        <v>2137</v>
      </c>
      <c r="I75" s="472"/>
      <c r="J75" s="473"/>
      <c r="K75" s="473" t="s">
        <v>2204</v>
      </c>
      <c r="L75" s="461" t="s">
        <v>472</v>
      </c>
      <c r="M75" s="465" t="s">
        <v>2128</v>
      </c>
      <c r="N75" s="465" t="s">
        <v>1134</v>
      </c>
      <c r="O75" s="466" t="s">
        <v>1902</v>
      </c>
      <c r="P75" s="466" t="s">
        <v>1134</v>
      </c>
      <c r="Q75" s="204" t="s">
        <v>1904</v>
      </c>
      <c r="R75" s="474">
        <v>30</v>
      </c>
      <c r="S75" s="468">
        <v>21240</v>
      </c>
      <c r="T75" s="475" t="e">
        <f>[2]!Tabla46[[#This Row],[Cantidad de Insumos]]*[2]!Tabla46[[#This Row],[Precio Unitario]]</f>
        <v>#REF!</v>
      </c>
      <c r="U75" s="208" t="s">
        <v>865</v>
      </c>
      <c r="V75" s="470" t="s">
        <v>925</v>
      </c>
      <c r="W75" s="476"/>
    </row>
    <row r="76" spans="2:23" ht="31.5" customHeight="1" x14ac:dyDescent="0.2">
      <c r="B76" s="487" t="e">
        <f>IF(Tabla46[[#This Row],[Tipos de Acciones]]="","",CONCATENATE(Tabla46[[#This Row],[POA]],".",Tabla46[[#This Row],[SRS]],".",Tabla46[[#This Row],[AREA]],".",Tabla46[[#This Row],[TIPO]]))</f>
        <v>#REF!</v>
      </c>
      <c r="C76" s="487" t="e">
        <f>IF(Tabla46[[#This Row],[Tipos de Acciones]]="","",'Formulario PPGR1'!#REF!)</f>
        <v>#REF!</v>
      </c>
      <c r="D76" s="487" t="e">
        <f>IF(Tabla46[[#This Row],[Tipos de Acciones]]="","",'Formulario PPGR1'!#REF!)</f>
        <v>#REF!</v>
      </c>
      <c r="E76" s="487" t="e">
        <f>IF(Tabla46[[#This Row],[Tipos de Acciones]]="","",'Formulario PPGR1'!#REF!)</f>
        <v>#REF!</v>
      </c>
      <c r="F76" s="487" t="e">
        <f>IF(Tabla46[[#This Row],[Tipos de Acciones]]="","",'Formulario PPGR1'!#REF!)</f>
        <v>#REF!</v>
      </c>
      <c r="G76" s="461" t="s">
        <v>935</v>
      </c>
      <c r="H76" s="461" t="s">
        <v>2137</v>
      </c>
      <c r="I76" s="472"/>
      <c r="J76" s="473"/>
      <c r="K76" s="473" t="s">
        <v>2205</v>
      </c>
      <c r="L76" s="461" t="s">
        <v>472</v>
      </c>
      <c r="M76" s="465" t="s">
        <v>2128</v>
      </c>
      <c r="N76" s="465" t="s">
        <v>1134</v>
      </c>
      <c r="O76" s="466" t="s">
        <v>1902</v>
      </c>
      <c r="P76" s="466" t="s">
        <v>1134</v>
      </c>
      <c r="Q76" s="204" t="s">
        <v>1904</v>
      </c>
      <c r="R76" s="474">
        <v>27</v>
      </c>
      <c r="S76" s="468">
        <v>15700</v>
      </c>
      <c r="T76" s="475" t="e">
        <f>[2]!Tabla46[[#This Row],[Cantidad de Insumos]]*[2]!Tabla46[[#This Row],[Precio Unitario]]</f>
        <v>#REF!</v>
      </c>
      <c r="U76" s="208" t="s">
        <v>865</v>
      </c>
      <c r="V76" s="470" t="s">
        <v>925</v>
      </c>
      <c r="W76" s="476"/>
    </row>
    <row r="77" spans="2:23" ht="26.25" customHeight="1" x14ac:dyDescent="0.2">
      <c r="B77" s="487" t="e">
        <f>IF(Tabla46[[#This Row],[Tipos de Acciones]]="","",CONCATENATE(Tabla46[[#This Row],[POA]],".",Tabla46[[#This Row],[SRS]],".",Tabla46[[#This Row],[AREA]],".",Tabla46[[#This Row],[TIPO]]))</f>
        <v>#REF!</v>
      </c>
      <c r="C77" s="487" t="e">
        <f>IF(Tabla46[[#This Row],[Tipos de Acciones]]="","",'Formulario PPGR1'!#REF!)</f>
        <v>#REF!</v>
      </c>
      <c r="D77" s="487" t="e">
        <f>IF(Tabla46[[#This Row],[Tipos de Acciones]]="","",'Formulario PPGR1'!#REF!)</f>
        <v>#REF!</v>
      </c>
      <c r="E77" s="487" t="e">
        <f>IF(Tabla46[[#This Row],[Tipos de Acciones]]="","",'Formulario PPGR1'!#REF!)</f>
        <v>#REF!</v>
      </c>
      <c r="F77" s="487" t="e">
        <f>IF(Tabla46[[#This Row],[Tipos de Acciones]]="","",'Formulario PPGR1'!#REF!)</f>
        <v>#REF!</v>
      </c>
      <c r="G77" s="461" t="s">
        <v>935</v>
      </c>
      <c r="H77" s="461" t="s">
        <v>2137</v>
      </c>
      <c r="I77" s="472"/>
      <c r="J77" s="473"/>
      <c r="K77" s="473" t="s">
        <v>2206</v>
      </c>
      <c r="L77" s="461" t="s">
        <v>472</v>
      </c>
      <c r="M77" s="465" t="s">
        <v>2128</v>
      </c>
      <c r="N77" s="465" t="s">
        <v>1134</v>
      </c>
      <c r="O77" s="466" t="s">
        <v>1902</v>
      </c>
      <c r="P77" s="466" t="s">
        <v>1134</v>
      </c>
      <c r="Q77" s="204" t="s">
        <v>1904</v>
      </c>
      <c r="R77" s="474">
        <v>16</v>
      </c>
      <c r="S77" s="468">
        <v>15820</v>
      </c>
      <c r="T77" s="475" t="e">
        <f>[2]!Tabla46[[#This Row],[Cantidad de Insumos]]*[2]!Tabla46[[#This Row],[Precio Unitario]]</f>
        <v>#REF!</v>
      </c>
      <c r="U77" s="208" t="s">
        <v>865</v>
      </c>
      <c r="V77" s="470" t="s">
        <v>925</v>
      </c>
      <c r="W77" s="476"/>
    </row>
    <row r="78" spans="2:23" ht="30.75" customHeight="1" x14ac:dyDescent="0.2">
      <c r="B78" s="487" t="e">
        <f>IF(Tabla46[[#This Row],[Tipos de Acciones]]="","",CONCATENATE(Tabla46[[#This Row],[POA]],".",Tabla46[[#This Row],[SRS]],".",Tabla46[[#This Row],[AREA]],".",Tabla46[[#This Row],[TIPO]]))</f>
        <v>#REF!</v>
      </c>
      <c r="C78" s="487" t="e">
        <f>IF(Tabla46[[#This Row],[Tipos de Acciones]]="","",'Formulario PPGR1'!#REF!)</f>
        <v>#REF!</v>
      </c>
      <c r="D78" s="487" t="e">
        <f>IF(Tabla46[[#This Row],[Tipos de Acciones]]="","",'Formulario PPGR1'!#REF!)</f>
        <v>#REF!</v>
      </c>
      <c r="E78" s="487" t="e">
        <f>IF(Tabla46[[#This Row],[Tipos de Acciones]]="","",'Formulario PPGR1'!#REF!)</f>
        <v>#REF!</v>
      </c>
      <c r="F78" s="487" t="e">
        <f>IF(Tabla46[[#This Row],[Tipos de Acciones]]="","",'Formulario PPGR1'!#REF!)</f>
        <v>#REF!</v>
      </c>
      <c r="G78" s="461" t="s">
        <v>935</v>
      </c>
      <c r="H78" s="461" t="s">
        <v>2137</v>
      </c>
      <c r="I78" s="472"/>
      <c r="J78" s="473"/>
      <c r="K78" s="473" t="s">
        <v>2207</v>
      </c>
      <c r="L78" s="461" t="s">
        <v>472</v>
      </c>
      <c r="M78" s="465" t="s">
        <v>2128</v>
      </c>
      <c r="N78" s="465" t="s">
        <v>1134</v>
      </c>
      <c r="O78" s="466" t="s">
        <v>1902</v>
      </c>
      <c r="P78" s="466" t="s">
        <v>1134</v>
      </c>
      <c r="Q78" s="204" t="s">
        <v>1904</v>
      </c>
      <c r="R78" s="474">
        <v>26</v>
      </c>
      <c r="S78" s="468">
        <v>50500</v>
      </c>
      <c r="T78" s="475" t="e">
        <f>[2]!Tabla46[[#This Row],[Cantidad de Insumos]]*[2]!Tabla46[[#This Row],[Precio Unitario]]</f>
        <v>#REF!</v>
      </c>
      <c r="U78" s="208" t="s">
        <v>865</v>
      </c>
      <c r="V78" s="470" t="s">
        <v>925</v>
      </c>
      <c r="W78" s="476"/>
    </row>
    <row r="79" spans="2:23" ht="32.25" customHeight="1" x14ac:dyDescent="0.2">
      <c r="B79" s="487" t="e">
        <f>IF(Tabla46[[#This Row],[Tipos de Acciones]]="","",CONCATENATE(Tabla46[[#This Row],[POA]],".",Tabla46[[#This Row],[SRS]],".",Tabla46[[#This Row],[AREA]],".",Tabla46[[#This Row],[TIPO]]))</f>
        <v>#REF!</v>
      </c>
      <c r="C79" s="487" t="e">
        <f>IF(Tabla46[[#This Row],[Tipos de Acciones]]="","",'Formulario PPGR1'!#REF!)</f>
        <v>#REF!</v>
      </c>
      <c r="D79" s="487" t="e">
        <f>IF(Tabla46[[#This Row],[Tipos de Acciones]]="","",'Formulario PPGR1'!#REF!)</f>
        <v>#REF!</v>
      </c>
      <c r="E79" s="487" t="e">
        <f>IF(Tabla46[[#This Row],[Tipos de Acciones]]="","",'Formulario PPGR1'!#REF!)</f>
        <v>#REF!</v>
      </c>
      <c r="F79" s="487" t="e">
        <f>IF(Tabla46[[#This Row],[Tipos de Acciones]]="","",'Formulario PPGR1'!#REF!)</f>
        <v>#REF!</v>
      </c>
      <c r="G79" s="461" t="s">
        <v>935</v>
      </c>
      <c r="H79" s="473" t="s">
        <v>2135</v>
      </c>
      <c r="I79" s="472"/>
      <c r="J79" s="473"/>
      <c r="K79" s="473" t="s">
        <v>2208</v>
      </c>
      <c r="L79" s="461" t="s">
        <v>472</v>
      </c>
      <c r="M79" s="465" t="s">
        <v>2128</v>
      </c>
      <c r="N79" s="465" t="s">
        <v>1134</v>
      </c>
      <c r="O79" s="466" t="s">
        <v>1902</v>
      </c>
      <c r="P79" s="466" t="s">
        <v>1134</v>
      </c>
      <c r="Q79" s="204" t="s">
        <v>1904</v>
      </c>
      <c r="R79" s="474">
        <v>78</v>
      </c>
      <c r="S79" s="468">
        <v>5200</v>
      </c>
      <c r="T79" s="475" t="e">
        <f>[2]!Tabla46[[#This Row],[Cantidad de Insumos]]*[2]!Tabla46[[#This Row],[Precio Unitario]]</f>
        <v>#REF!</v>
      </c>
      <c r="U79" s="208" t="s">
        <v>892</v>
      </c>
      <c r="V79" s="470" t="s">
        <v>925</v>
      </c>
      <c r="W79" s="476"/>
    </row>
    <row r="80" spans="2:23" ht="30" customHeight="1" x14ac:dyDescent="0.2">
      <c r="B80" s="487" t="e">
        <f>IF(Tabla46[[#This Row],[Tipos de Acciones]]="","",CONCATENATE(Tabla46[[#This Row],[POA]],".",Tabla46[[#This Row],[SRS]],".",Tabla46[[#This Row],[AREA]],".",Tabla46[[#This Row],[TIPO]]))</f>
        <v>#REF!</v>
      </c>
      <c r="C80" s="487" t="e">
        <f>IF(Tabla46[[#This Row],[Tipos de Acciones]]="","",'Formulario PPGR1'!#REF!)</f>
        <v>#REF!</v>
      </c>
      <c r="D80" s="487" t="e">
        <f>IF(Tabla46[[#This Row],[Tipos de Acciones]]="","",'Formulario PPGR1'!#REF!)</f>
        <v>#REF!</v>
      </c>
      <c r="E80" s="487" t="e">
        <f>IF(Tabla46[[#This Row],[Tipos de Acciones]]="","",'Formulario PPGR1'!#REF!)</f>
        <v>#REF!</v>
      </c>
      <c r="F80" s="487" t="e">
        <f>IF(Tabla46[[#This Row],[Tipos de Acciones]]="","",'Formulario PPGR1'!#REF!)</f>
        <v>#REF!</v>
      </c>
      <c r="G80" s="461" t="s">
        <v>935</v>
      </c>
      <c r="H80" s="473" t="s">
        <v>2135</v>
      </c>
      <c r="I80" s="472"/>
      <c r="J80" s="473"/>
      <c r="K80" s="473" t="s">
        <v>2209</v>
      </c>
      <c r="L80" s="461" t="s">
        <v>472</v>
      </c>
      <c r="M80" s="465" t="s">
        <v>2128</v>
      </c>
      <c r="N80" s="465" t="s">
        <v>1134</v>
      </c>
      <c r="O80" s="466" t="s">
        <v>1902</v>
      </c>
      <c r="P80" s="466" t="s">
        <v>1134</v>
      </c>
      <c r="Q80" s="204" t="s">
        <v>1904</v>
      </c>
      <c r="R80" s="474">
        <v>46</v>
      </c>
      <c r="S80" s="468">
        <v>9200</v>
      </c>
      <c r="T80" s="475" t="e">
        <f>[2]!Tabla46[[#This Row],[Cantidad de Insumos]]*[2]!Tabla46[[#This Row],[Precio Unitario]]</f>
        <v>#REF!</v>
      </c>
      <c r="U80" s="208" t="s">
        <v>892</v>
      </c>
      <c r="V80" s="470" t="s">
        <v>925</v>
      </c>
      <c r="W80" s="476"/>
    </row>
    <row r="81" spans="2:23" ht="24.75" customHeight="1" x14ac:dyDescent="0.2">
      <c r="B81" s="487" t="e">
        <f>IF(Tabla46[[#This Row],[Tipos de Acciones]]="","",CONCATENATE(Tabla46[[#This Row],[POA]],".",Tabla46[[#This Row],[SRS]],".",Tabla46[[#This Row],[AREA]],".",Tabla46[[#This Row],[TIPO]]))</f>
        <v>#REF!</v>
      </c>
      <c r="C81" s="487" t="e">
        <f>IF(Tabla46[[#This Row],[Tipos de Acciones]]="","",'Formulario PPGR1'!#REF!)</f>
        <v>#REF!</v>
      </c>
      <c r="D81" s="487" t="e">
        <f>IF(Tabla46[[#This Row],[Tipos de Acciones]]="","",'Formulario PPGR1'!#REF!)</f>
        <v>#REF!</v>
      </c>
      <c r="E81" s="487" t="e">
        <f>IF(Tabla46[[#This Row],[Tipos de Acciones]]="","",'Formulario PPGR1'!#REF!)</f>
        <v>#REF!</v>
      </c>
      <c r="F81" s="487" t="e">
        <f>IF(Tabla46[[#This Row],[Tipos de Acciones]]="","",'Formulario PPGR1'!#REF!)</f>
        <v>#REF!</v>
      </c>
      <c r="G81" s="461" t="s">
        <v>935</v>
      </c>
      <c r="H81" s="473" t="s">
        <v>2135</v>
      </c>
      <c r="I81" s="472"/>
      <c r="J81" s="473"/>
      <c r="K81" s="473" t="s">
        <v>2210</v>
      </c>
      <c r="L81" s="461" t="s">
        <v>472</v>
      </c>
      <c r="M81" s="465" t="s">
        <v>2128</v>
      </c>
      <c r="N81" s="465" t="s">
        <v>1134</v>
      </c>
      <c r="O81" s="466" t="s">
        <v>1902</v>
      </c>
      <c r="P81" s="466" t="s">
        <v>1134</v>
      </c>
      <c r="Q81" s="204" t="s">
        <v>1904</v>
      </c>
      <c r="R81" s="474">
        <v>29</v>
      </c>
      <c r="S81" s="468">
        <v>4800</v>
      </c>
      <c r="T81" s="475" t="e">
        <f>[2]!Tabla46[[#This Row],[Cantidad de Insumos]]*[2]!Tabla46[[#This Row],[Precio Unitario]]</f>
        <v>#REF!</v>
      </c>
      <c r="U81" s="208" t="s">
        <v>892</v>
      </c>
      <c r="V81" s="470" t="s">
        <v>925</v>
      </c>
      <c r="W81" s="476"/>
    </row>
    <row r="82" spans="2:23" ht="29.25" customHeight="1" x14ac:dyDescent="0.2">
      <c r="B82" s="487" t="e">
        <f>IF(Tabla46[[#This Row],[Tipos de Acciones]]="","",CONCATENATE(Tabla46[[#This Row],[POA]],".",Tabla46[[#This Row],[SRS]],".",Tabla46[[#This Row],[AREA]],".",Tabla46[[#This Row],[TIPO]]))</f>
        <v>#REF!</v>
      </c>
      <c r="C82" s="487" t="e">
        <f>IF(Tabla46[[#This Row],[Tipos de Acciones]]="","",'Formulario PPGR1'!#REF!)</f>
        <v>#REF!</v>
      </c>
      <c r="D82" s="487" t="e">
        <f>IF(Tabla46[[#This Row],[Tipos de Acciones]]="","",'Formulario PPGR1'!#REF!)</f>
        <v>#REF!</v>
      </c>
      <c r="E82" s="487" t="e">
        <f>IF(Tabla46[[#This Row],[Tipos de Acciones]]="","",'Formulario PPGR1'!#REF!)</f>
        <v>#REF!</v>
      </c>
      <c r="F82" s="487" t="e">
        <f>IF(Tabla46[[#This Row],[Tipos de Acciones]]="","",'Formulario PPGR1'!#REF!)</f>
        <v>#REF!</v>
      </c>
      <c r="G82" s="461" t="s">
        <v>935</v>
      </c>
      <c r="H82" s="461" t="s">
        <v>2137</v>
      </c>
      <c r="I82" s="472"/>
      <c r="J82" s="473"/>
      <c r="K82" s="473" t="s">
        <v>2211</v>
      </c>
      <c r="L82" s="461" t="s">
        <v>472</v>
      </c>
      <c r="M82" s="465" t="s">
        <v>2128</v>
      </c>
      <c r="N82" s="465" t="s">
        <v>1134</v>
      </c>
      <c r="O82" s="466" t="s">
        <v>1902</v>
      </c>
      <c r="P82" s="466" t="s">
        <v>1134</v>
      </c>
      <c r="Q82" s="204" t="s">
        <v>1904</v>
      </c>
      <c r="R82" s="474">
        <v>21</v>
      </c>
      <c r="S82" s="468">
        <v>5000</v>
      </c>
      <c r="T82" s="475" t="e">
        <f>[2]!Tabla46[[#This Row],[Cantidad de Insumos]]*[2]!Tabla46[[#This Row],[Precio Unitario]]</f>
        <v>#REF!</v>
      </c>
      <c r="U82" s="208" t="s">
        <v>865</v>
      </c>
      <c r="V82" s="470" t="s">
        <v>925</v>
      </c>
      <c r="W82" s="476"/>
    </row>
    <row r="83" spans="2:23" ht="37.5" customHeight="1" x14ac:dyDescent="0.2">
      <c r="B83" s="487" t="e">
        <f>IF(Tabla46[[#This Row],[Tipos de Acciones]]="","",CONCATENATE(Tabla46[[#This Row],[POA]],".",Tabla46[[#This Row],[SRS]],".",Tabla46[[#This Row],[AREA]],".",Tabla46[[#This Row],[TIPO]]))</f>
        <v>#REF!</v>
      </c>
      <c r="C83" s="487" t="e">
        <f>IF(Tabla46[[#This Row],[Tipos de Acciones]]="","",'Formulario PPGR1'!#REF!)</f>
        <v>#REF!</v>
      </c>
      <c r="D83" s="487" t="e">
        <f>IF(Tabla46[[#This Row],[Tipos de Acciones]]="","",'Formulario PPGR1'!#REF!)</f>
        <v>#REF!</v>
      </c>
      <c r="E83" s="487" t="e">
        <f>IF(Tabla46[[#This Row],[Tipos de Acciones]]="","",'Formulario PPGR1'!#REF!)</f>
        <v>#REF!</v>
      </c>
      <c r="F83" s="487" t="e">
        <f>IF(Tabla46[[#This Row],[Tipos de Acciones]]="","",'Formulario PPGR1'!#REF!)</f>
        <v>#REF!</v>
      </c>
      <c r="G83" s="461" t="s">
        <v>935</v>
      </c>
      <c r="H83" s="461" t="s">
        <v>2137</v>
      </c>
      <c r="I83" s="472"/>
      <c r="J83" s="473"/>
      <c r="K83" s="473" t="s">
        <v>2212</v>
      </c>
      <c r="L83" s="461" t="s">
        <v>472</v>
      </c>
      <c r="M83" s="465" t="s">
        <v>2128</v>
      </c>
      <c r="N83" s="465" t="s">
        <v>1134</v>
      </c>
      <c r="O83" s="466" t="s">
        <v>1902</v>
      </c>
      <c r="P83" s="466" t="s">
        <v>1134</v>
      </c>
      <c r="Q83" s="204" t="s">
        <v>1904</v>
      </c>
      <c r="R83" s="474">
        <v>14</v>
      </c>
      <c r="S83" s="468">
        <v>15000</v>
      </c>
      <c r="T83" s="475" t="e">
        <f>[2]!Tabla46[[#This Row],[Cantidad de Insumos]]*[2]!Tabla46[[#This Row],[Precio Unitario]]</f>
        <v>#REF!</v>
      </c>
      <c r="U83" s="208" t="s">
        <v>865</v>
      </c>
      <c r="V83" s="470" t="s">
        <v>925</v>
      </c>
      <c r="W83" s="476"/>
    </row>
    <row r="84" spans="2:23" ht="27.75" customHeight="1" x14ac:dyDescent="0.2">
      <c r="B84" s="487" t="e">
        <f>IF(Tabla46[[#This Row],[Tipos de Acciones]]="","",CONCATENATE(Tabla46[[#This Row],[POA]],".",Tabla46[[#This Row],[SRS]],".",Tabla46[[#This Row],[AREA]],".",Tabla46[[#This Row],[TIPO]]))</f>
        <v>#REF!</v>
      </c>
      <c r="C84" s="487" t="e">
        <f>IF(Tabla46[[#This Row],[Tipos de Acciones]]="","",'Formulario PPGR1'!#REF!)</f>
        <v>#REF!</v>
      </c>
      <c r="D84" s="487" t="e">
        <f>IF(Tabla46[[#This Row],[Tipos de Acciones]]="","",'Formulario PPGR1'!#REF!)</f>
        <v>#REF!</v>
      </c>
      <c r="E84" s="487" t="e">
        <f>IF(Tabla46[[#This Row],[Tipos de Acciones]]="","",'Formulario PPGR1'!#REF!)</f>
        <v>#REF!</v>
      </c>
      <c r="F84" s="487" t="e">
        <f>IF(Tabla46[[#This Row],[Tipos de Acciones]]="","",'Formulario PPGR1'!#REF!)</f>
        <v>#REF!</v>
      </c>
      <c r="G84" s="461" t="s">
        <v>935</v>
      </c>
      <c r="H84" s="473" t="s">
        <v>2135</v>
      </c>
      <c r="I84" s="472"/>
      <c r="J84" s="473"/>
      <c r="K84" s="473" t="s">
        <v>2213</v>
      </c>
      <c r="L84" s="461" t="s">
        <v>472</v>
      </c>
      <c r="M84" s="465" t="s">
        <v>2128</v>
      </c>
      <c r="N84" s="465" t="s">
        <v>1134</v>
      </c>
      <c r="O84" s="466" t="s">
        <v>1902</v>
      </c>
      <c r="P84" s="466" t="s">
        <v>1134</v>
      </c>
      <c r="Q84" s="204" t="s">
        <v>1904</v>
      </c>
      <c r="R84" s="474">
        <v>31</v>
      </c>
      <c r="S84" s="468">
        <v>6000</v>
      </c>
      <c r="T84" s="475" t="e">
        <f>[2]!Tabla46[[#This Row],[Cantidad de Insumos]]*[2]!Tabla46[[#This Row],[Precio Unitario]]</f>
        <v>#REF!</v>
      </c>
      <c r="U84" s="208" t="s">
        <v>892</v>
      </c>
      <c r="V84" s="470" t="s">
        <v>925</v>
      </c>
      <c r="W84" s="476"/>
    </row>
    <row r="85" spans="2:23" ht="18.75" customHeight="1" x14ac:dyDescent="0.2">
      <c r="B85" s="487" t="e">
        <f>IF(Tabla46[[#This Row],[Tipos de Acciones]]="","",CONCATENATE(Tabla46[[#This Row],[POA]],".",Tabla46[[#This Row],[SRS]],".",Tabla46[[#This Row],[AREA]],".",Tabla46[[#This Row],[TIPO]]))</f>
        <v>#REF!</v>
      </c>
      <c r="C85" s="487" t="e">
        <f>IF(Tabla46[[#This Row],[Tipos de Acciones]]="","",'Formulario PPGR1'!#REF!)</f>
        <v>#REF!</v>
      </c>
      <c r="D85" s="487" t="e">
        <f>IF(Tabla46[[#This Row],[Tipos de Acciones]]="","",'Formulario PPGR1'!#REF!)</f>
        <v>#REF!</v>
      </c>
      <c r="E85" s="487" t="e">
        <f>IF(Tabla46[[#This Row],[Tipos de Acciones]]="","",'Formulario PPGR1'!#REF!)</f>
        <v>#REF!</v>
      </c>
      <c r="F85" s="487" t="e">
        <f>IF(Tabla46[[#This Row],[Tipos de Acciones]]="","",'Formulario PPGR1'!#REF!)</f>
        <v>#REF!</v>
      </c>
      <c r="G85" s="461" t="s">
        <v>935</v>
      </c>
      <c r="H85" s="462" t="s">
        <v>2144</v>
      </c>
      <c r="I85" s="472"/>
      <c r="J85" s="473"/>
      <c r="K85" s="473" t="s">
        <v>2214</v>
      </c>
      <c r="L85" s="461" t="s">
        <v>472</v>
      </c>
      <c r="M85" s="465" t="s">
        <v>2128</v>
      </c>
      <c r="N85" s="465" t="s">
        <v>1134</v>
      </c>
      <c r="O85" s="466" t="s">
        <v>1902</v>
      </c>
      <c r="P85" s="466" t="s">
        <v>1134</v>
      </c>
      <c r="Q85" s="204" t="s">
        <v>1904</v>
      </c>
      <c r="R85" s="474">
        <v>14</v>
      </c>
      <c r="S85" s="468">
        <v>5000</v>
      </c>
      <c r="T85" s="475" t="e">
        <f>[2]!Tabla46[[#This Row],[Cantidad de Insumos]]*[2]!Tabla46[[#This Row],[Precio Unitario]]</f>
        <v>#REF!</v>
      </c>
      <c r="U85" s="208" t="s">
        <v>2146</v>
      </c>
      <c r="V85" s="470" t="s">
        <v>925</v>
      </c>
      <c r="W85" s="476"/>
    </row>
    <row r="86" spans="2:23" ht="42" customHeight="1" x14ac:dyDescent="0.2">
      <c r="B86" s="487" t="e">
        <f>IF(Tabla46[[#This Row],[Tipos de Acciones]]="","",CONCATENATE(Tabla46[[#This Row],[POA]],".",Tabla46[[#This Row],[SRS]],".",Tabla46[[#This Row],[AREA]],".",Tabla46[[#This Row],[TIPO]]))</f>
        <v>#REF!</v>
      </c>
      <c r="C86" s="487" t="e">
        <f>IF(Tabla46[[#This Row],[Tipos de Acciones]]="","",'Formulario PPGR1'!#REF!)</f>
        <v>#REF!</v>
      </c>
      <c r="D86" s="487" t="e">
        <f>IF(Tabla46[[#This Row],[Tipos de Acciones]]="","",'Formulario PPGR1'!#REF!)</f>
        <v>#REF!</v>
      </c>
      <c r="E86" s="487" t="e">
        <f>IF(Tabla46[[#This Row],[Tipos de Acciones]]="","",'Formulario PPGR1'!#REF!)</f>
        <v>#REF!</v>
      </c>
      <c r="F86" s="487" t="e">
        <f>IF(Tabla46[[#This Row],[Tipos de Acciones]]="","",'Formulario PPGR1'!#REF!)</f>
        <v>#REF!</v>
      </c>
      <c r="G86" s="461" t="s">
        <v>935</v>
      </c>
      <c r="H86" s="473" t="s">
        <v>2135</v>
      </c>
      <c r="I86" s="472"/>
      <c r="J86" s="473"/>
      <c r="K86" s="473" t="s">
        <v>2215</v>
      </c>
      <c r="L86" s="461" t="s">
        <v>472</v>
      </c>
      <c r="M86" s="465" t="s">
        <v>2128</v>
      </c>
      <c r="N86" s="465" t="s">
        <v>1134</v>
      </c>
      <c r="O86" s="466" t="s">
        <v>1902</v>
      </c>
      <c r="P86" s="466" t="s">
        <v>1134</v>
      </c>
      <c r="Q86" s="204" t="s">
        <v>1904</v>
      </c>
      <c r="R86" s="474">
        <v>24</v>
      </c>
      <c r="S86" s="468">
        <v>45000</v>
      </c>
      <c r="T86" s="475" t="e">
        <f>[2]!Tabla46[[#This Row],[Cantidad de Insumos]]*[2]!Tabla46[[#This Row],[Precio Unitario]]</f>
        <v>#REF!</v>
      </c>
      <c r="U86" s="208" t="s">
        <v>892</v>
      </c>
      <c r="V86" s="470" t="s">
        <v>925</v>
      </c>
      <c r="W86" s="476"/>
    </row>
    <row r="87" spans="2:23" ht="47.25" customHeight="1" x14ac:dyDescent="0.2">
      <c r="B87" s="487" t="e">
        <f>IF(Tabla46[[#This Row],[Tipos de Acciones]]="","",CONCATENATE(Tabla46[[#This Row],[POA]],".",Tabla46[[#This Row],[SRS]],".",Tabla46[[#This Row],[AREA]],".",Tabla46[[#This Row],[TIPO]]))</f>
        <v>#REF!</v>
      </c>
      <c r="C87" s="487" t="e">
        <f>IF(Tabla46[[#This Row],[Tipos de Acciones]]="","",'Formulario PPGR1'!#REF!)</f>
        <v>#REF!</v>
      </c>
      <c r="D87" s="487" t="e">
        <f>IF(Tabla46[[#This Row],[Tipos de Acciones]]="","",'Formulario PPGR1'!#REF!)</f>
        <v>#REF!</v>
      </c>
      <c r="E87" s="487" t="e">
        <f>IF(Tabla46[[#This Row],[Tipos de Acciones]]="","",'Formulario PPGR1'!#REF!)</f>
        <v>#REF!</v>
      </c>
      <c r="F87" s="487" t="e">
        <f>IF(Tabla46[[#This Row],[Tipos de Acciones]]="","",'Formulario PPGR1'!#REF!)</f>
        <v>#REF!</v>
      </c>
      <c r="G87" s="461" t="s">
        <v>935</v>
      </c>
      <c r="H87" s="473" t="s">
        <v>2135</v>
      </c>
      <c r="I87" s="472"/>
      <c r="J87" s="473"/>
      <c r="K87" s="473" t="s">
        <v>2216</v>
      </c>
      <c r="L87" s="461" t="s">
        <v>472</v>
      </c>
      <c r="M87" s="465" t="s">
        <v>2128</v>
      </c>
      <c r="N87" s="465" t="s">
        <v>1134</v>
      </c>
      <c r="O87" s="466" t="s">
        <v>1902</v>
      </c>
      <c r="P87" s="466" t="s">
        <v>1134</v>
      </c>
      <c r="Q87" s="204" t="s">
        <v>1904</v>
      </c>
      <c r="R87" s="474">
        <v>15</v>
      </c>
      <c r="S87" s="468">
        <v>45000</v>
      </c>
      <c r="T87" s="475" t="e">
        <f>[2]!Tabla46[[#This Row],[Cantidad de Insumos]]*[2]!Tabla46[[#This Row],[Precio Unitario]]</f>
        <v>#REF!</v>
      </c>
      <c r="U87" s="208" t="s">
        <v>892</v>
      </c>
      <c r="V87" s="470" t="s">
        <v>925</v>
      </c>
      <c r="W87" s="476"/>
    </row>
    <row r="88" spans="2:23" ht="34.5" customHeight="1" x14ac:dyDescent="0.2">
      <c r="B88" s="487" t="e">
        <f>IF(Tabla46[[#This Row],[Tipos de Acciones]]="","",CONCATENATE(Tabla46[[#This Row],[POA]],".",Tabla46[[#This Row],[SRS]],".",Tabla46[[#This Row],[AREA]],".",Tabla46[[#This Row],[TIPO]]))</f>
        <v>#REF!</v>
      </c>
      <c r="C88" s="487" t="e">
        <f>IF(Tabla46[[#This Row],[Tipos de Acciones]]="","",'Formulario PPGR1'!#REF!)</f>
        <v>#REF!</v>
      </c>
      <c r="D88" s="487" t="e">
        <f>IF(Tabla46[[#This Row],[Tipos de Acciones]]="","",'Formulario PPGR1'!#REF!)</f>
        <v>#REF!</v>
      </c>
      <c r="E88" s="487" t="e">
        <f>IF(Tabla46[[#This Row],[Tipos de Acciones]]="","",'Formulario PPGR1'!#REF!)</f>
        <v>#REF!</v>
      </c>
      <c r="F88" s="487" t="e">
        <f>IF(Tabla46[[#This Row],[Tipos de Acciones]]="","",'Formulario PPGR1'!#REF!)</f>
        <v>#REF!</v>
      </c>
      <c r="G88" s="461" t="s">
        <v>935</v>
      </c>
      <c r="H88" s="473" t="s">
        <v>2135</v>
      </c>
      <c r="I88" s="472"/>
      <c r="J88" s="473"/>
      <c r="K88" s="473" t="s">
        <v>2217</v>
      </c>
      <c r="L88" s="461" t="s">
        <v>472</v>
      </c>
      <c r="M88" s="465" t="s">
        <v>2128</v>
      </c>
      <c r="N88" s="465" t="s">
        <v>1134</v>
      </c>
      <c r="O88" s="466" t="s">
        <v>1902</v>
      </c>
      <c r="P88" s="466" t="s">
        <v>1134</v>
      </c>
      <c r="Q88" s="204" t="s">
        <v>1904</v>
      </c>
      <c r="R88" s="474">
        <v>53</v>
      </c>
      <c r="S88" s="468">
        <v>1800</v>
      </c>
      <c r="T88" s="475" t="e">
        <f>[2]!Tabla46[[#This Row],[Cantidad de Insumos]]*[2]!Tabla46[[#This Row],[Precio Unitario]]</f>
        <v>#REF!</v>
      </c>
      <c r="U88" s="208" t="s">
        <v>892</v>
      </c>
      <c r="V88" s="470" t="s">
        <v>925</v>
      </c>
      <c r="W88" s="476"/>
    </row>
    <row r="89" spans="2:23" ht="24.75" customHeight="1" x14ac:dyDescent="0.2">
      <c r="B89" s="487" t="e">
        <f>IF(Tabla46[[#This Row],[Tipos de Acciones]]="","",CONCATENATE(Tabla46[[#This Row],[POA]],".",Tabla46[[#This Row],[SRS]],".",Tabla46[[#This Row],[AREA]],".",Tabla46[[#This Row],[TIPO]]))</f>
        <v>#REF!</v>
      </c>
      <c r="C89" s="487" t="e">
        <f>IF(Tabla46[[#This Row],[Tipos de Acciones]]="","",'Formulario PPGR1'!#REF!)</f>
        <v>#REF!</v>
      </c>
      <c r="D89" s="487" t="e">
        <f>IF(Tabla46[[#This Row],[Tipos de Acciones]]="","",'Formulario PPGR1'!#REF!)</f>
        <v>#REF!</v>
      </c>
      <c r="E89" s="487" t="e">
        <f>IF(Tabla46[[#This Row],[Tipos de Acciones]]="","",'Formulario PPGR1'!#REF!)</f>
        <v>#REF!</v>
      </c>
      <c r="F89" s="487" t="e">
        <f>IF(Tabla46[[#This Row],[Tipos de Acciones]]="","",'Formulario PPGR1'!#REF!)</f>
        <v>#REF!</v>
      </c>
      <c r="G89" s="461" t="s">
        <v>935</v>
      </c>
      <c r="H89" s="462" t="s">
        <v>2126</v>
      </c>
      <c r="I89" s="472"/>
      <c r="J89" s="473"/>
      <c r="K89" s="473" t="s">
        <v>2127</v>
      </c>
      <c r="L89" s="473" t="s">
        <v>472</v>
      </c>
      <c r="M89" s="225" t="s">
        <v>2218</v>
      </c>
      <c r="N89" s="465" t="s">
        <v>1134</v>
      </c>
      <c r="O89" s="466" t="s">
        <v>1902</v>
      </c>
      <c r="P89" s="466" t="s">
        <v>1134</v>
      </c>
      <c r="Q89" s="204" t="s">
        <v>1904</v>
      </c>
      <c r="R89" s="474">
        <v>70</v>
      </c>
      <c r="S89" s="468">
        <v>8000</v>
      </c>
      <c r="T89" s="475" t="e">
        <f>[2]!Tabla46[[#This Row],[Cantidad de Insumos]]*[2]!Tabla46[[#This Row],[Precio Unitario]]</f>
        <v>#REF!</v>
      </c>
      <c r="U89" s="458" t="s">
        <v>2129</v>
      </c>
      <c r="V89" s="470" t="s">
        <v>925</v>
      </c>
      <c r="W89" s="476"/>
    </row>
    <row r="90" spans="2:23" ht="34.5" customHeight="1" x14ac:dyDescent="0.2">
      <c r="B90" s="487" t="e">
        <f>IF(Tabla46[[#This Row],[Tipos de Acciones]]="","",CONCATENATE(Tabla46[[#This Row],[POA]],".",Tabla46[[#This Row],[SRS]],".",Tabla46[[#This Row],[AREA]],".",Tabla46[[#This Row],[TIPO]]))</f>
        <v>#REF!</v>
      </c>
      <c r="C90" s="487" t="e">
        <f>IF(Tabla46[[#This Row],[Tipos de Acciones]]="","",'Formulario PPGR1'!#REF!)</f>
        <v>#REF!</v>
      </c>
      <c r="D90" s="487" t="e">
        <f>IF(Tabla46[[#This Row],[Tipos de Acciones]]="","",'Formulario PPGR1'!#REF!)</f>
        <v>#REF!</v>
      </c>
      <c r="E90" s="487" t="e">
        <f>IF(Tabla46[[#This Row],[Tipos de Acciones]]="","",'Formulario PPGR1'!#REF!)</f>
        <v>#REF!</v>
      </c>
      <c r="F90" s="487" t="e">
        <f>IF(Tabla46[[#This Row],[Tipos de Acciones]]="","",'Formulario PPGR1'!#REF!)</f>
        <v>#REF!</v>
      </c>
      <c r="G90" s="461" t="s">
        <v>935</v>
      </c>
      <c r="H90" s="461" t="s">
        <v>2130</v>
      </c>
      <c r="I90" s="472"/>
      <c r="J90" s="473"/>
      <c r="K90" s="473" t="s">
        <v>2131</v>
      </c>
      <c r="L90" s="473" t="s">
        <v>472</v>
      </c>
      <c r="M90" s="225" t="s">
        <v>2218</v>
      </c>
      <c r="N90" s="465" t="s">
        <v>1134</v>
      </c>
      <c r="O90" s="466" t="s">
        <v>1902</v>
      </c>
      <c r="P90" s="466" t="s">
        <v>1134</v>
      </c>
      <c r="Q90" s="204" t="s">
        <v>1904</v>
      </c>
      <c r="R90" s="474">
        <v>19</v>
      </c>
      <c r="S90" s="468">
        <v>5000</v>
      </c>
      <c r="T90" s="475" t="e">
        <f>[2]!Tabla46[[#This Row],[Cantidad de Insumos]]*[2]!Tabla46[[#This Row],[Precio Unitario]]</f>
        <v>#REF!</v>
      </c>
      <c r="U90" s="208" t="s">
        <v>2132</v>
      </c>
      <c r="V90" s="470" t="s">
        <v>925</v>
      </c>
      <c r="W90" s="476"/>
    </row>
    <row r="91" spans="2:23" ht="18.75" customHeight="1" x14ac:dyDescent="0.2">
      <c r="B91" s="487" t="e">
        <f>IF(Tabla46[[#This Row],[Tipos de Acciones]]="","",CONCATENATE(Tabla46[[#This Row],[POA]],".",Tabla46[[#This Row],[SRS]],".",Tabla46[[#This Row],[AREA]],".",Tabla46[[#This Row],[TIPO]]))</f>
        <v>#REF!</v>
      </c>
      <c r="C91" s="487" t="e">
        <f>IF(Tabla46[[#This Row],[Tipos de Acciones]]="","",'Formulario PPGR1'!#REF!)</f>
        <v>#REF!</v>
      </c>
      <c r="D91" s="487" t="e">
        <f>IF(Tabla46[[#This Row],[Tipos de Acciones]]="","",'Formulario PPGR1'!#REF!)</f>
        <v>#REF!</v>
      </c>
      <c r="E91" s="487" t="e">
        <f>IF(Tabla46[[#This Row],[Tipos de Acciones]]="","",'Formulario PPGR1'!#REF!)</f>
        <v>#REF!</v>
      </c>
      <c r="F91" s="487" t="e">
        <f>IF(Tabla46[[#This Row],[Tipos de Acciones]]="","",'Formulario PPGR1'!#REF!)</f>
        <v>#REF!</v>
      </c>
      <c r="G91" s="461" t="s">
        <v>935</v>
      </c>
      <c r="H91" s="462" t="s">
        <v>2126</v>
      </c>
      <c r="I91" s="472"/>
      <c r="J91" s="473"/>
      <c r="K91" s="473" t="s">
        <v>2133</v>
      </c>
      <c r="L91" s="473" t="s">
        <v>472</v>
      </c>
      <c r="M91" s="225" t="s">
        <v>2218</v>
      </c>
      <c r="N91" s="465" t="s">
        <v>1134</v>
      </c>
      <c r="O91" s="466" t="s">
        <v>1902</v>
      </c>
      <c r="P91" s="466" t="s">
        <v>1134</v>
      </c>
      <c r="Q91" s="204" t="s">
        <v>1904</v>
      </c>
      <c r="R91" s="474">
        <v>29</v>
      </c>
      <c r="S91" s="468">
        <v>40000</v>
      </c>
      <c r="T91" s="475" t="e">
        <f>[2]!Tabla46[[#This Row],[Cantidad de Insumos]]*[2]!Tabla46[[#This Row],[Precio Unitario]]</f>
        <v>#REF!</v>
      </c>
      <c r="U91" s="458" t="s">
        <v>2129</v>
      </c>
      <c r="V91" s="470" t="s">
        <v>925</v>
      </c>
      <c r="W91" s="476"/>
    </row>
    <row r="92" spans="2:23" ht="18.75" customHeight="1" x14ac:dyDescent="0.2">
      <c r="B92" s="487" t="e">
        <f>IF(Tabla46[[#This Row],[Tipos de Acciones]]="","",CONCATENATE(Tabla46[[#This Row],[POA]],".",Tabla46[[#This Row],[SRS]],".",Tabla46[[#This Row],[AREA]],".",Tabla46[[#This Row],[TIPO]]))</f>
        <v>#REF!</v>
      </c>
      <c r="C92" s="487" t="e">
        <f>IF(Tabla46[[#This Row],[Tipos de Acciones]]="","",'Formulario PPGR1'!#REF!)</f>
        <v>#REF!</v>
      </c>
      <c r="D92" s="487" t="e">
        <f>IF(Tabla46[[#This Row],[Tipos de Acciones]]="","",'Formulario PPGR1'!#REF!)</f>
        <v>#REF!</v>
      </c>
      <c r="E92" s="487" t="e">
        <f>IF(Tabla46[[#This Row],[Tipos de Acciones]]="","",'Formulario PPGR1'!#REF!)</f>
        <v>#REF!</v>
      </c>
      <c r="F92" s="487" t="e">
        <f>IF(Tabla46[[#This Row],[Tipos de Acciones]]="","",'Formulario PPGR1'!#REF!)</f>
        <v>#REF!</v>
      </c>
      <c r="G92" s="461" t="s">
        <v>935</v>
      </c>
      <c r="H92" s="473" t="s">
        <v>2135</v>
      </c>
      <c r="I92" s="472"/>
      <c r="J92" s="473"/>
      <c r="K92" s="473" t="s">
        <v>2134</v>
      </c>
      <c r="L92" s="473" t="s">
        <v>472</v>
      </c>
      <c r="M92" s="225" t="s">
        <v>2218</v>
      </c>
      <c r="N92" s="465" t="s">
        <v>1134</v>
      </c>
      <c r="O92" s="466" t="s">
        <v>1902</v>
      </c>
      <c r="P92" s="466" t="s">
        <v>1134</v>
      </c>
      <c r="Q92" s="204" t="s">
        <v>1904</v>
      </c>
      <c r="R92" s="474">
        <v>39</v>
      </c>
      <c r="S92" s="468">
        <v>35000</v>
      </c>
      <c r="T92" s="475" t="e">
        <f>[2]!Tabla46[[#This Row],[Cantidad de Insumos]]*[2]!Tabla46[[#This Row],[Precio Unitario]]</f>
        <v>#REF!</v>
      </c>
      <c r="U92" s="208" t="s">
        <v>892</v>
      </c>
      <c r="V92" s="470" t="s">
        <v>925</v>
      </c>
      <c r="W92" s="476"/>
    </row>
    <row r="93" spans="2:23" ht="27.75" customHeight="1" x14ac:dyDescent="0.2">
      <c r="B93" s="487" t="e">
        <f>IF(Tabla46[[#This Row],[Tipos de Acciones]]="","",CONCATENATE(Tabla46[[#This Row],[POA]],".",Tabla46[[#This Row],[SRS]],".",Tabla46[[#This Row],[AREA]],".",Tabla46[[#This Row],[TIPO]]))</f>
        <v>#REF!</v>
      </c>
      <c r="C93" s="487" t="e">
        <f>IF(Tabla46[[#This Row],[Tipos de Acciones]]="","",'Formulario PPGR1'!#REF!)</f>
        <v>#REF!</v>
      </c>
      <c r="D93" s="487" t="e">
        <f>IF(Tabla46[[#This Row],[Tipos de Acciones]]="","",'Formulario PPGR1'!#REF!)</f>
        <v>#REF!</v>
      </c>
      <c r="E93" s="487" t="e">
        <f>IF(Tabla46[[#This Row],[Tipos de Acciones]]="","",'Formulario PPGR1'!#REF!)</f>
        <v>#REF!</v>
      </c>
      <c r="F93" s="487" t="e">
        <f>IF(Tabla46[[#This Row],[Tipos de Acciones]]="","",'Formulario PPGR1'!#REF!)</f>
        <v>#REF!</v>
      </c>
      <c r="G93" s="461" t="s">
        <v>935</v>
      </c>
      <c r="H93" s="473" t="s">
        <v>2135</v>
      </c>
      <c r="I93" s="472"/>
      <c r="J93" s="473"/>
      <c r="K93" s="473" t="s">
        <v>2136</v>
      </c>
      <c r="L93" s="473" t="s">
        <v>472</v>
      </c>
      <c r="M93" s="225" t="s">
        <v>2218</v>
      </c>
      <c r="N93" s="465" t="s">
        <v>1134</v>
      </c>
      <c r="O93" s="466" t="s">
        <v>1902</v>
      </c>
      <c r="P93" s="466" t="s">
        <v>1134</v>
      </c>
      <c r="Q93" s="204" t="s">
        <v>1904</v>
      </c>
      <c r="R93" s="474">
        <v>46</v>
      </c>
      <c r="S93" s="468">
        <v>9400</v>
      </c>
      <c r="T93" s="475" t="e">
        <f>[2]!Tabla46[[#This Row],[Cantidad de Insumos]]*[2]!Tabla46[[#This Row],[Precio Unitario]]</f>
        <v>#REF!</v>
      </c>
      <c r="U93" s="208" t="s">
        <v>892</v>
      </c>
      <c r="V93" s="470" t="s">
        <v>925</v>
      </c>
      <c r="W93" s="476"/>
    </row>
    <row r="94" spans="2:23" ht="31.5" customHeight="1" x14ac:dyDescent="0.2">
      <c r="B94" s="487" t="e">
        <f>IF(Tabla46[[#This Row],[Tipos de Acciones]]="","",CONCATENATE(Tabla46[[#This Row],[POA]],".",Tabla46[[#This Row],[SRS]],".",Tabla46[[#This Row],[AREA]],".",Tabla46[[#This Row],[TIPO]]))</f>
        <v>#REF!</v>
      </c>
      <c r="C94" s="487" t="e">
        <f>IF(Tabla46[[#This Row],[Tipos de Acciones]]="","",'Formulario PPGR1'!#REF!)</f>
        <v>#REF!</v>
      </c>
      <c r="D94" s="487" t="e">
        <f>IF(Tabla46[[#This Row],[Tipos de Acciones]]="","",'Formulario PPGR1'!#REF!)</f>
        <v>#REF!</v>
      </c>
      <c r="E94" s="487" t="e">
        <f>IF(Tabla46[[#This Row],[Tipos de Acciones]]="","",'Formulario PPGR1'!#REF!)</f>
        <v>#REF!</v>
      </c>
      <c r="F94" s="487" t="e">
        <f>IF(Tabla46[[#This Row],[Tipos de Acciones]]="","",'Formulario PPGR1'!#REF!)</f>
        <v>#REF!</v>
      </c>
      <c r="G94" s="461" t="s">
        <v>935</v>
      </c>
      <c r="H94" s="461" t="s">
        <v>2137</v>
      </c>
      <c r="I94" s="472"/>
      <c r="J94" s="473"/>
      <c r="K94" s="473" t="s">
        <v>2138</v>
      </c>
      <c r="L94" s="473" t="s">
        <v>472</v>
      </c>
      <c r="M94" s="225" t="s">
        <v>2218</v>
      </c>
      <c r="N94" s="465" t="s">
        <v>1134</v>
      </c>
      <c r="O94" s="466" t="s">
        <v>1902</v>
      </c>
      <c r="P94" s="466" t="s">
        <v>1134</v>
      </c>
      <c r="Q94" s="204" t="s">
        <v>1904</v>
      </c>
      <c r="R94" s="474">
        <v>18</v>
      </c>
      <c r="S94" s="468">
        <v>40000</v>
      </c>
      <c r="T94" s="475" t="e">
        <f>[2]!Tabla46[[#This Row],[Cantidad de Insumos]]*[2]!Tabla46[[#This Row],[Precio Unitario]]</f>
        <v>#REF!</v>
      </c>
      <c r="U94" s="208" t="s">
        <v>865</v>
      </c>
      <c r="V94" s="470" t="s">
        <v>925</v>
      </c>
      <c r="W94" s="476"/>
    </row>
    <row r="95" spans="2:23" ht="29.25" customHeight="1" x14ac:dyDescent="0.2">
      <c r="B95" s="487" t="e">
        <f>IF(Tabla46[[#This Row],[Tipos de Acciones]]="","",CONCATENATE(Tabla46[[#This Row],[POA]],".",Tabla46[[#This Row],[SRS]],".",Tabla46[[#This Row],[AREA]],".",Tabla46[[#This Row],[TIPO]]))</f>
        <v>#REF!</v>
      </c>
      <c r="C95" s="487" t="e">
        <f>IF(Tabla46[[#This Row],[Tipos de Acciones]]="","",'Formulario PPGR1'!#REF!)</f>
        <v>#REF!</v>
      </c>
      <c r="D95" s="487" t="e">
        <f>IF(Tabla46[[#This Row],[Tipos de Acciones]]="","",'Formulario PPGR1'!#REF!)</f>
        <v>#REF!</v>
      </c>
      <c r="E95" s="487" t="e">
        <f>IF(Tabla46[[#This Row],[Tipos de Acciones]]="","",'Formulario PPGR1'!#REF!)</f>
        <v>#REF!</v>
      </c>
      <c r="F95" s="487" t="e">
        <f>IF(Tabla46[[#This Row],[Tipos de Acciones]]="","",'Formulario PPGR1'!#REF!)</f>
        <v>#REF!</v>
      </c>
      <c r="G95" s="461" t="s">
        <v>935</v>
      </c>
      <c r="H95" s="461" t="s">
        <v>2137</v>
      </c>
      <c r="I95" s="472"/>
      <c r="J95" s="473"/>
      <c r="K95" s="473" t="s">
        <v>2139</v>
      </c>
      <c r="L95" s="473" t="s">
        <v>472</v>
      </c>
      <c r="M95" s="225" t="s">
        <v>2218</v>
      </c>
      <c r="N95" s="465" t="s">
        <v>1134</v>
      </c>
      <c r="O95" s="466" t="s">
        <v>1902</v>
      </c>
      <c r="P95" s="466" t="s">
        <v>1134</v>
      </c>
      <c r="Q95" s="204" t="s">
        <v>1904</v>
      </c>
      <c r="R95" s="474">
        <v>31</v>
      </c>
      <c r="S95" s="468">
        <v>35000</v>
      </c>
      <c r="T95" s="475" t="e">
        <f>[2]!Tabla46[[#This Row],[Cantidad de Insumos]]*[2]!Tabla46[[#This Row],[Precio Unitario]]</f>
        <v>#REF!</v>
      </c>
      <c r="U95" s="208" t="s">
        <v>865</v>
      </c>
      <c r="V95" s="470" t="s">
        <v>925</v>
      </c>
      <c r="W95" s="476"/>
    </row>
    <row r="96" spans="2:23" ht="27" customHeight="1" x14ac:dyDescent="0.2">
      <c r="B96" s="487" t="e">
        <f>IF(Tabla46[[#This Row],[Tipos de Acciones]]="","",CONCATENATE(Tabla46[[#This Row],[POA]],".",Tabla46[[#This Row],[SRS]],".",Tabla46[[#This Row],[AREA]],".",Tabla46[[#This Row],[TIPO]]))</f>
        <v>#REF!</v>
      </c>
      <c r="C96" s="487" t="e">
        <f>IF(Tabla46[[#This Row],[Tipos de Acciones]]="","",'Formulario PPGR1'!#REF!)</f>
        <v>#REF!</v>
      </c>
      <c r="D96" s="487" t="e">
        <f>IF(Tabla46[[#This Row],[Tipos de Acciones]]="","",'Formulario PPGR1'!#REF!)</f>
        <v>#REF!</v>
      </c>
      <c r="E96" s="487" t="e">
        <f>IF(Tabla46[[#This Row],[Tipos de Acciones]]="","",'Formulario PPGR1'!#REF!)</f>
        <v>#REF!</v>
      </c>
      <c r="F96" s="487" t="e">
        <f>IF(Tabla46[[#This Row],[Tipos de Acciones]]="","",'Formulario PPGR1'!#REF!)</f>
        <v>#REF!</v>
      </c>
      <c r="G96" s="461" t="s">
        <v>935</v>
      </c>
      <c r="H96" s="461" t="s">
        <v>2137</v>
      </c>
      <c r="I96" s="472"/>
      <c r="J96" s="473"/>
      <c r="K96" s="473" t="s">
        <v>2140</v>
      </c>
      <c r="L96" s="473" t="s">
        <v>472</v>
      </c>
      <c r="M96" s="225" t="s">
        <v>2218</v>
      </c>
      <c r="N96" s="465" t="s">
        <v>1134</v>
      </c>
      <c r="O96" s="466" t="s">
        <v>1902</v>
      </c>
      <c r="P96" s="466" t="s">
        <v>1134</v>
      </c>
      <c r="Q96" s="204" t="s">
        <v>1904</v>
      </c>
      <c r="R96" s="474">
        <v>21</v>
      </c>
      <c r="S96" s="468">
        <v>15000</v>
      </c>
      <c r="T96" s="475" t="e">
        <f>[2]!Tabla46[[#This Row],[Cantidad de Insumos]]*[2]!Tabla46[[#This Row],[Precio Unitario]]</f>
        <v>#REF!</v>
      </c>
      <c r="U96" s="208" t="s">
        <v>865</v>
      </c>
      <c r="V96" s="470" t="s">
        <v>925</v>
      </c>
      <c r="W96" s="476"/>
    </row>
    <row r="97" spans="2:23" ht="39" customHeight="1" x14ac:dyDescent="0.2">
      <c r="B97" s="487" t="e">
        <f>IF(Tabla46[[#This Row],[Tipos de Acciones]]="","",CONCATENATE(Tabla46[[#This Row],[POA]],".",Tabla46[[#This Row],[SRS]],".",Tabla46[[#This Row],[AREA]],".",Tabla46[[#This Row],[TIPO]]))</f>
        <v>#REF!</v>
      </c>
      <c r="C97" s="487" t="e">
        <f>IF(Tabla46[[#This Row],[Tipos de Acciones]]="","",'Formulario PPGR1'!#REF!)</f>
        <v>#REF!</v>
      </c>
      <c r="D97" s="487" t="e">
        <f>IF(Tabla46[[#This Row],[Tipos de Acciones]]="","",'Formulario PPGR1'!#REF!)</f>
        <v>#REF!</v>
      </c>
      <c r="E97" s="487" t="e">
        <f>IF(Tabla46[[#This Row],[Tipos de Acciones]]="","",'Formulario PPGR1'!#REF!)</f>
        <v>#REF!</v>
      </c>
      <c r="F97" s="487" t="e">
        <f>IF(Tabla46[[#This Row],[Tipos de Acciones]]="","",'Formulario PPGR1'!#REF!)</f>
        <v>#REF!</v>
      </c>
      <c r="G97" s="461" t="s">
        <v>935</v>
      </c>
      <c r="H97" s="461" t="s">
        <v>2137</v>
      </c>
      <c r="I97" s="472"/>
      <c r="J97" s="473"/>
      <c r="K97" s="473" t="s">
        <v>2141</v>
      </c>
      <c r="L97" s="473" t="s">
        <v>472</v>
      </c>
      <c r="M97" s="225" t="s">
        <v>2218</v>
      </c>
      <c r="N97" s="465" t="s">
        <v>1134</v>
      </c>
      <c r="O97" s="466" t="s">
        <v>1902</v>
      </c>
      <c r="P97" s="466" t="s">
        <v>1134</v>
      </c>
      <c r="Q97" s="204" t="s">
        <v>1904</v>
      </c>
      <c r="R97" s="474">
        <v>26</v>
      </c>
      <c r="S97" s="468">
        <v>23000</v>
      </c>
      <c r="T97" s="475" t="e">
        <f>[2]!Tabla46[[#This Row],[Cantidad de Insumos]]*[2]!Tabla46[[#This Row],[Precio Unitario]]</f>
        <v>#REF!</v>
      </c>
      <c r="U97" s="208" t="s">
        <v>865</v>
      </c>
      <c r="V97" s="470" t="s">
        <v>925</v>
      </c>
      <c r="W97" s="476"/>
    </row>
    <row r="98" spans="2:23" ht="26.25" customHeight="1" x14ac:dyDescent="0.2">
      <c r="B98" s="487" t="e">
        <f>IF(Tabla46[[#This Row],[Tipos de Acciones]]="","",CONCATENATE(Tabla46[[#This Row],[POA]],".",Tabla46[[#This Row],[SRS]],".",Tabla46[[#This Row],[AREA]],".",Tabla46[[#This Row],[TIPO]]))</f>
        <v>#REF!</v>
      </c>
      <c r="C98" s="487" t="e">
        <f>IF(Tabla46[[#This Row],[Tipos de Acciones]]="","",'Formulario PPGR1'!#REF!)</f>
        <v>#REF!</v>
      </c>
      <c r="D98" s="487" t="e">
        <f>IF(Tabla46[[#This Row],[Tipos de Acciones]]="","",'Formulario PPGR1'!#REF!)</f>
        <v>#REF!</v>
      </c>
      <c r="E98" s="487" t="e">
        <f>IF(Tabla46[[#This Row],[Tipos de Acciones]]="","",'Formulario PPGR1'!#REF!)</f>
        <v>#REF!</v>
      </c>
      <c r="F98" s="487" t="e">
        <f>IF(Tabla46[[#This Row],[Tipos de Acciones]]="","",'Formulario PPGR1'!#REF!)</f>
        <v>#REF!</v>
      </c>
      <c r="G98" s="461" t="s">
        <v>935</v>
      </c>
      <c r="H98" s="473" t="s">
        <v>2135</v>
      </c>
      <c r="I98" s="472"/>
      <c r="J98" s="473"/>
      <c r="K98" s="473" t="s">
        <v>2142</v>
      </c>
      <c r="L98" s="473" t="s">
        <v>472</v>
      </c>
      <c r="M98" s="225" t="s">
        <v>2218</v>
      </c>
      <c r="N98" s="465" t="s">
        <v>1134</v>
      </c>
      <c r="O98" s="466" t="s">
        <v>1902</v>
      </c>
      <c r="P98" s="466" t="s">
        <v>1134</v>
      </c>
      <c r="Q98" s="204" t="s">
        <v>1904</v>
      </c>
      <c r="R98" s="474">
        <v>50</v>
      </c>
      <c r="S98" s="468">
        <v>8000</v>
      </c>
      <c r="T98" s="475" t="e">
        <f>[2]!Tabla46[[#This Row],[Cantidad de Insumos]]*[2]!Tabla46[[#This Row],[Precio Unitario]]</f>
        <v>#REF!</v>
      </c>
      <c r="U98" s="208" t="s">
        <v>892</v>
      </c>
      <c r="V98" s="470" t="s">
        <v>925</v>
      </c>
      <c r="W98" s="476"/>
    </row>
    <row r="99" spans="2:23" ht="33" customHeight="1" x14ac:dyDescent="0.2">
      <c r="B99" s="487" t="e">
        <f>IF(Tabla46[[#This Row],[Tipos de Acciones]]="","",CONCATENATE(Tabla46[[#This Row],[POA]],".",Tabla46[[#This Row],[SRS]],".",Tabla46[[#This Row],[AREA]],".",Tabla46[[#This Row],[TIPO]]))</f>
        <v>#REF!</v>
      </c>
      <c r="C99" s="487" t="e">
        <f>IF(Tabla46[[#This Row],[Tipos de Acciones]]="","",'Formulario PPGR1'!#REF!)</f>
        <v>#REF!</v>
      </c>
      <c r="D99" s="487" t="e">
        <f>IF(Tabla46[[#This Row],[Tipos de Acciones]]="","",'Formulario PPGR1'!#REF!)</f>
        <v>#REF!</v>
      </c>
      <c r="E99" s="487" t="e">
        <f>IF(Tabla46[[#This Row],[Tipos de Acciones]]="","",'Formulario PPGR1'!#REF!)</f>
        <v>#REF!</v>
      </c>
      <c r="F99" s="487" t="e">
        <f>IF(Tabla46[[#This Row],[Tipos de Acciones]]="","",'Formulario PPGR1'!#REF!)</f>
        <v>#REF!</v>
      </c>
      <c r="G99" s="461" t="s">
        <v>935</v>
      </c>
      <c r="H99" s="473" t="s">
        <v>2135</v>
      </c>
      <c r="I99" s="472"/>
      <c r="J99" s="473"/>
      <c r="K99" s="473" t="s">
        <v>2143</v>
      </c>
      <c r="L99" s="473" t="s">
        <v>472</v>
      </c>
      <c r="M99" s="225" t="s">
        <v>2218</v>
      </c>
      <c r="N99" s="465" t="s">
        <v>1134</v>
      </c>
      <c r="O99" s="466" t="s">
        <v>1902</v>
      </c>
      <c r="P99" s="466" t="s">
        <v>1134</v>
      </c>
      <c r="Q99" s="204" t="s">
        <v>1904</v>
      </c>
      <c r="R99" s="474">
        <v>53</v>
      </c>
      <c r="S99" s="468">
        <v>13570</v>
      </c>
      <c r="T99" s="475" t="e">
        <f>[2]!Tabla46[[#This Row],[Cantidad de Insumos]]*[2]!Tabla46[[#This Row],[Precio Unitario]]</f>
        <v>#REF!</v>
      </c>
      <c r="U99" s="208" t="s">
        <v>892</v>
      </c>
      <c r="V99" s="470" t="s">
        <v>925</v>
      </c>
      <c r="W99" s="476"/>
    </row>
    <row r="100" spans="2:23" ht="34.5" customHeight="1" x14ac:dyDescent="0.2">
      <c r="B100" s="487" t="e">
        <f>IF(Tabla46[[#This Row],[Tipos de Acciones]]="","",CONCATENATE(Tabla46[[#This Row],[POA]],".",Tabla46[[#This Row],[SRS]],".",Tabla46[[#This Row],[AREA]],".",Tabla46[[#This Row],[TIPO]]))</f>
        <v>#REF!</v>
      </c>
      <c r="C100" s="487" t="e">
        <f>IF(Tabla46[[#This Row],[Tipos de Acciones]]="","",'Formulario PPGR1'!#REF!)</f>
        <v>#REF!</v>
      </c>
      <c r="D100" s="487" t="e">
        <f>IF(Tabla46[[#This Row],[Tipos de Acciones]]="","",'Formulario PPGR1'!#REF!)</f>
        <v>#REF!</v>
      </c>
      <c r="E100" s="487" t="e">
        <f>IF(Tabla46[[#This Row],[Tipos de Acciones]]="","",'Formulario PPGR1'!#REF!)</f>
        <v>#REF!</v>
      </c>
      <c r="F100" s="487" t="e">
        <f>IF(Tabla46[[#This Row],[Tipos de Acciones]]="","",'Formulario PPGR1'!#REF!)</f>
        <v>#REF!</v>
      </c>
      <c r="G100" s="461" t="s">
        <v>935</v>
      </c>
      <c r="H100" s="462" t="s">
        <v>2144</v>
      </c>
      <c r="I100" s="472"/>
      <c r="J100" s="473"/>
      <c r="K100" s="473" t="s">
        <v>2145</v>
      </c>
      <c r="L100" s="473" t="s">
        <v>472</v>
      </c>
      <c r="M100" s="225" t="s">
        <v>2218</v>
      </c>
      <c r="N100" s="465" t="s">
        <v>1134</v>
      </c>
      <c r="O100" s="466" t="s">
        <v>1902</v>
      </c>
      <c r="P100" s="466" t="s">
        <v>1134</v>
      </c>
      <c r="Q100" s="204" t="s">
        <v>1904</v>
      </c>
      <c r="R100" s="474">
        <v>52</v>
      </c>
      <c r="S100" s="468">
        <v>6700</v>
      </c>
      <c r="T100" s="475" t="e">
        <f>[2]!Tabla46[[#This Row],[Cantidad de Insumos]]*[2]!Tabla46[[#This Row],[Precio Unitario]]</f>
        <v>#REF!</v>
      </c>
      <c r="U100" s="208" t="s">
        <v>2146</v>
      </c>
      <c r="V100" s="470" t="s">
        <v>925</v>
      </c>
      <c r="W100" s="476"/>
    </row>
    <row r="101" spans="2:23" ht="18.75" customHeight="1" x14ac:dyDescent="0.2">
      <c r="B101" s="487" t="e">
        <f>IF(Tabla46[[#This Row],[Tipos de Acciones]]="","",CONCATENATE(Tabla46[[#This Row],[POA]],".",Tabla46[[#This Row],[SRS]],".",Tabla46[[#This Row],[AREA]],".",Tabla46[[#This Row],[TIPO]]))</f>
        <v>#REF!</v>
      </c>
      <c r="C101" s="487" t="e">
        <f>IF(Tabla46[[#This Row],[Tipos de Acciones]]="","",'Formulario PPGR1'!#REF!)</f>
        <v>#REF!</v>
      </c>
      <c r="D101" s="487" t="e">
        <f>IF(Tabla46[[#This Row],[Tipos de Acciones]]="","",'Formulario PPGR1'!#REF!)</f>
        <v>#REF!</v>
      </c>
      <c r="E101" s="487" t="e">
        <f>IF(Tabla46[[#This Row],[Tipos de Acciones]]="","",'Formulario PPGR1'!#REF!)</f>
        <v>#REF!</v>
      </c>
      <c r="F101" s="487" t="e">
        <f>IF(Tabla46[[#This Row],[Tipos de Acciones]]="","",'Formulario PPGR1'!#REF!)</f>
        <v>#REF!</v>
      </c>
      <c r="G101" s="461" t="s">
        <v>935</v>
      </c>
      <c r="H101" s="462" t="s">
        <v>2126</v>
      </c>
      <c r="I101" s="472"/>
      <c r="J101" s="473"/>
      <c r="K101" s="473" t="s">
        <v>2147</v>
      </c>
      <c r="L101" s="473" t="s">
        <v>472</v>
      </c>
      <c r="M101" s="225" t="s">
        <v>2218</v>
      </c>
      <c r="N101" s="465" t="s">
        <v>1134</v>
      </c>
      <c r="O101" s="466" t="s">
        <v>1902</v>
      </c>
      <c r="P101" s="466" t="s">
        <v>1134</v>
      </c>
      <c r="Q101" s="204" t="s">
        <v>1904</v>
      </c>
      <c r="R101" s="474">
        <v>26</v>
      </c>
      <c r="S101" s="468">
        <v>11000</v>
      </c>
      <c r="T101" s="475" t="e">
        <f>[2]!Tabla46[[#This Row],[Cantidad de Insumos]]*[2]!Tabla46[[#This Row],[Precio Unitario]]</f>
        <v>#REF!</v>
      </c>
      <c r="U101" s="458" t="s">
        <v>2129</v>
      </c>
      <c r="V101" s="470" t="s">
        <v>925</v>
      </c>
      <c r="W101" s="476"/>
    </row>
    <row r="102" spans="2:23" ht="18.75" customHeight="1" x14ac:dyDescent="0.2">
      <c r="B102" s="487" t="e">
        <f>IF(Tabla46[[#This Row],[Tipos de Acciones]]="","",CONCATENATE(Tabla46[[#This Row],[POA]],".",Tabla46[[#This Row],[SRS]],".",Tabla46[[#This Row],[AREA]],".",Tabla46[[#This Row],[TIPO]]))</f>
        <v>#REF!</v>
      </c>
      <c r="C102" s="487" t="e">
        <f>IF(Tabla46[[#This Row],[Tipos de Acciones]]="","",'Formulario PPGR1'!#REF!)</f>
        <v>#REF!</v>
      </c>
      <c r="D102" s="487" t="e">
        <f>IF(Tabla46[[#This Row],[Tipos de Acciones]]="","",'Formulario PPGR1'!#REF!)</f>
        <v>#REF!</v>
      </c>
      <c r="E102" s="487" t="e">
        <f>IF(Tabla46[[#This Row],[Tipos de Acciones]]="","",'Formulario PPGR1'!#REF!)</f>
        <v>#REF!</v>
      </c>
      <c r="F102" s="487" t="e">
        <f>IF(Tabla46[[#This Row],[Tipos de Acciones]]="","",'Formulario PPGR1'!#REF!)</f>
        <v>#REF!</v>
      </c>
      <c r="G102" s="461" t="s">
        <v>935</v>
      </c>
      <c r="H102" s="462" t="s">
        <v>2144</v>
      </c>
      <c r="I102" s="472"/>
      <c r="J102" s="473"/>
      <c r="K102" s="473" t="s">
        <v>2148</v>
      </c>
      <c r="L102" s="473" t="s">
        <v>472</v>
      </c>
      <c r="M102" s="225" t="s">
        <v>2218</v>
      </c>
      <c r="N102" s="465" t="s">
        <v>1134</v>
      </c>
      <c r="O102" s="466" t="s">
        <v>1902</v>
      </c>
      <c r="P102" s="466" t="s">
        <v>1134</v>
      </c>
      <c r="Q102" s="204" t="s">
        <v>1904</v>
      </c>
      <c r="R102" s="474">
        <v>80</v>
      </c>
      <c r="S102" s="468">
        <v>180</v>
      </c>
      <c r="T102" s="475" t="e">
        <f>[2]!Tabla46[[#This Row],[Cantidad de Insumos]]*[2]!Tabla46[[#This Row],[Precio Unitario]]</f>
        <v>#REF!</v>
      </c>
      <c r="U102" s="208" t="s">
        <v>2146</v>
      </c>
      <c r="V102" s="470" t="s">
        <v>925</v>
      </c>
      <c r="W102" s="476"/>
    </row>
    <row r="103" spans="2:23" ht="33.75" customHeight="1" x14ac:dyDescent="0.2">
      <c r="B103" s="487" t="e">
        <f>IF(Tabla46[[#This Row],[Tipos de Acciones]]="","",CONCATENATE(Tabla46[[#This Row],[POA]],".",Tabla46[[#This Row],[SRS]],".",Tabla46[[#This Row],[AREA]],".",Tabla46[[#This Row],[TIPO]]))</f>
        <v>#REF!</v>
      </c>
      <c r="C103" s="487" t="e">
        <f>IF(Tabla46[[#This Row],[Tipos de Acciones]]="","",'Formulario PPGR1'!#REF!)</f>
        <v>#REF!</v>
      </c>
      <c r="D103" s="487" t="e">
        <f>IF(Tabla46[[#This Row],[Tipos de Acciones]]="","",'Formulario PPGR1'!#REF!)</f>
        <v>#REF!</v>
      </c>
      <c r="E103" s="487" t="e">
        <f>IF(Tabla46[[#This Row],[Tipos de Acciones]]="","",'Formulario PPGR1'!#REF!)</f>
        <v>#REF!</v>
      </c>
      <c r="F103" s="487" t="e">
        <f>IF(Tabla46[[#This Row],[Tipos de Acciones]]="","",'Formulario PPGR1'!#REF!)</f>
        <v>#REF!</v>
      </c>
      <c r="G103" s="461" t="s">
        <v>935</v>
      </c>
      <c r="H103" s="461" t="s">
        <v>2137</v>
      </c>
      <c r="I103" s="472"/>
      <c r="J103" s="473"/>
      <c r="K103" s="473" t="s">
        <v>2149</v>
      </c>
      <c r="L103" s="473" t="s">
        <v>472</v>
      </c>
      <c r="M103" s="225" t="s">
        <v>2218</v>
      </c>
      <c r="N103" s="465" t="s">
        <v>1134</v>
      </c>
      <c r="O103" s="466" t="s">
        <v>1902</v>
      </c>
      <c r="P103" s="466" t="s">
        <v>1134</v>
      </c>
      <c r="Q103" s="204" t="s">
        <v>1904</v>
      </c>
      <c r="R103" s="474">
        <v>73</v>
      </c>
      <c r="S103" s="468">
        <v>4000</v>
      </c>
      <c r="T103" s="475" t="e">
        <f>[2]!Tabla46[[#This Row],[Cantidad de Insumos]]*[2]!Tabla46[[#This Row],[Precio Unitario]]</f>
        <v>#REF!</v>
      </c>
      <c r="U103" s="208" t="s">
        <v>865</v>
      </c>
      <c r="V103" s="470" t="s">
        <v>925</v>
      </c>
      <c r="W103" s="476"/>
    </row>
    <row r="104" spans="2:23" ht="27.75" customHeight="1" x14ac:dyDescent="0.2">
      <c r="B104" s="487" t="e">
        <f>IF(Tabla46[[#This Row],[Tipos de Acciones]]="","",CONCATENATE(Tabla46[[#This Row],[POA]],".",Tabla46[[#This Row],[SRS]],".",Tabla46[[#This Row],[AREA]],".",Tabla46[[#This Row],[TIPO]]))</f>
        <v>#REF!</v>
      </c>
      <c r="C104" s="487" t="e">
        <f>IF(Tabla46[[#This Row],[Tipos de Acciones]]="","",'Formulario PPGR1'!#REF!)</f>
        <v>#REF!</v>
      </c>
      <c r="D104" s="487" t="e">
        <f>IF(Tabla46[[#This Row],[Tipos de Acciones]]="","",'Formulario PPGR1'!#REF!)</f>
        <v>#REF!</v>
      </c>
      <c r="E104" s="487" t="e">
        <f>IF(Tabla46[[#This Row],[Tipos de Acciones]]="","",'Formulario PPGR1'!#REF!)</f>
        <v>#REF!</v>
      </c>
      <c r="F104" s="487" t="e">
        <f>IF(Tabla46[[#This Row],[Tipos de Acciones]]="","",'Formulario PPGR1'!#REF!)</f>
        <v>#REF!</v>
      </c>
      <c r="G104" s="461" t="s">
        <v>935</v>
      </c>
      <c r="H104" s="461" t="s">
        <v>2130</v>
      </c>
      <c r="I104" s="472"/>
      <c r="J104" s="473"/>
      <c r="K104" s="473" t="s">
        <v>2150</v>
      </c>
      <c r="L104" s="473" t="s">
        <v>472</v>
      </c>
      <c r="M104" s="225" t="s">
        <v>2218</v>
      </c>
      <c r="N104" s="465" t="s">
        <v>1134</v>
      </c>
      <c r="O104" s="466" t="s">
        <v>1902</v>
      </c>
      <c r="P104" s="466" t="s">
        <v>1134</v>
      </c>
      <c r="Q104" s="204" t="s">
        <v>1904</v>
      </c>
      <c r="R104" s="474">
        <v>29</v>
      </c>
      <c r="S104" s="468">
        <v>3000</v>
      </c>
      <c r="T104" s="475" t="e">
        <f>[2]!Tabla46[[#This Row],[Cantidad de Insumos]]*[2]!Tabla46[[#This Row],[Precio Unitario]]</f>
        <v>#REF!</v>
      </c>
      <c r="U104" s="208" t="s">
        <v>2132</v>
      </c>
      <c r="V104" s="470" t="s">
        <v>925</v>
      </c>
      <c r="W104" s="476"/>
    </row>
    <row r="105" spans="2:23" ht="33" customHeight="1" x14ac:dyDescent="0.2">
      <c r="B105" s="487" t="e">
        <f>IF(Tabla46[[#This Row],[Tipos de Acciones]]="","",CONCATENATE(Tabla46[[#This Row],[POA]],".",Tabla46[[#This Row],[SRS]],".",Tabla46[[#This Row],[AREA]],".",Tabla46[[#This Row],[TIPO]]))</f>
        <v>#REF!</v>
      </c>
      <c r="C105" s="487" t="e">
        <f>IF(Tabla46[[#This Row],[Tipos de Acciones]]="","",'Formulario PPGR1'!#REF!)</f>
        <v>#REF!</v>
      </c>
      <c r="D105" s="487" t="e">
        <f>IF(Tabla46[[#This Row],[Tipos de Acciones]]="","",'Formulario PPGR1'!#REF!)</f>
        <v>#REF!</v>
      </c>
      <c r="E105" s="487" t="e">
        <f>IF(Tabla46[[#This Row],[Tipos de Acciones]]="","",'Formulario PPGR1'!#REF!)</f>
        <v>#REF!</v>
      </c>
      <c r="F105" s="487" t="e">
        <f>IF(Tabla46[[#This Row],[Tipos de Acciones]]="","",'Formulario PPGR1'!#REF!)</f>
        <v>#REF!</v>
      </c>
      <c r="G105" s="461" t="s">
        <v>935</v>
      </c>
      <c r="H105" s="461" t="s">
        <v>2137</v>
      </c>
      <c r="I105" s="472"/>
      <c r="J105" s="473"/>
      <c r="K105" s="473" t="s">
        <v>2151</v>
      </c>
      <c r="L105" s="473" t="s">
        <v>472</v>
      </c>
      <c r="M105" s="225" t="s">
        <v>2218</v>
      </c>
      <c r="N105" s="465" t="s">
        <v>1134</v>
      </c>
      <c r="O105" s="466" t="s">
        <v>1902</v>
      </c>
      <c r="P105" s="466" t="s">
        <v>1134</v>
      </c>
      <c r="Q105" s="204" t="s">
        <v>1904</v>
      </c>
      <c r="R105" s="474">
        <v>14</v>
      </c>
      <c r="S105" s="468">
        <v>120000</v>
      </c>
      <c r="T105" s="475" t="e">
        <f>[2]!Tabla46[[#This Row],[Cantidad de Insumos]]*[2]!Tabla46[[#This Row],[Precio Unitario]]</f>
        <v>#REF!</v>
      </c>
      <c r="U105" s="208" t="s">
        <v>865</v>
      </c>
      <c r="V105" s="470" t="s">
        <v>925</v>
      </c>
      <c r="W105" s="476"/>
    </row>
    <row r="106" spans="2:23" ht="24.75" customHeight="1" x14ac:dyDescent="0.2">
      <c r="B106" s="487" t="e">
        <f>IF(Tabla46[[#This Row],[Tipos de Acciones]]="","",CONCATENATE(Tabla46[[#This Row],[POA]],".",Tabla46[[#This Row],[SRS]],".",Tabla46[[#This Row],[AREA]],".",Tabla46[[#This Row],[TIPO]]))</f>
        <v>#REF!</v>
      </c>
      <c r="C106" s="487" t="e">
        <f>IF(Tabla46[[#This Row],[Tipos de Acciones]]="","",'Formulario PPGR1'!#REF!)</f>
        <v>#REF!</v>
      </c>
      <c r="D106" s="487" t="e">
        <f>IF(Tabla46[[#This Row],[Tipos de Acciones]]="","",'Formulario PPGR1'!#REF!)</f>
        <v>#REF!</v>
      </c>
      <c r="E106" s="487" t="e">
        <f>IF(Tabla46[[#This Row],[Tipos de Acciones]]="","",'Formulario PPGR1'!#REF!)</f>
        <v>#REF!</v>
      </c>
      <c r="F106" s="487" t="e">
        <f>IF(Tabla46[[#This Row],[Tipos de Acciones]]="","",'Formulario PPGR1'!#REF!)</f>
        <v>#REF!</v>
      </c>
      <c r="G106" s="461" t="s">
        <v>935</v>
      </c>
      <c r="H106" s="461" t="s">
        <v>2137</v>
      </c>
      <c r="I106" s="472"/>
      <c r="J106" s="473"/>
      <c r="K106" s="473" t="s">
        <v>2152</v>
      </c>
      <c r="L106" s="473" t="s">
        <v>472</v>
      </c>
      <c r="M106" s="225" t="s">
        <v>2218</v>
      </c>
      <c r="N106" s="465" t="s">
        <v>1134</v>
      </c>
      <c r="O106" s="466" t="s">
        <v>1902</v>
      </c>
      <c r="P106" s="466" t="s">
        <v>1134</v>
      </c>
      <c r="Q106" s="204" t="s">
        <v>1904</v>
      </c>
      <c r="R106" s="474">
        <v>21</v>
      </c>
      <c r="S106" s="468">
        <v>150000</v>
      </c>
      <c r="T106" s="475" t="e">
        <f>[2]!Tabla46[[#This Row],[Cantidad de Insumos]]*[2]!Tabla46[[#This Row],[Precio Unitario]]</f>
        <v>#REF!</v>
      </c>
      <c r="U106" s="208" t="s">
        <v>865</v>
      </c>
      <c r="V106" s="470" t="s">
        <v>925</v>
      </c>
      <c r="W106" s="476"/>
    </row>
    <row r="107" spans="2:23" ht="30.75" customHeight="1" x14ac:dyDescent="0.2">
      <c r="B107" s="487" t="e">
        <f>IF(Tabla46[[#This Row],[Tipos de Acciones]]="","",CONCATENATE(Tabla46[[#This Row],[POA]],".",Tabla46[[#This Row],[SRS]],".",Tabla46[[#This Row],[AREA]],".",Tabla46[[#This Row],[TIPO]]))</f>
        <v>#REF!</v>
      </c>
      <c r="C107" s="487" t="e">
        <f>IF(Tabla46[[#This Row],[Tipos de Acciones]]="","",'Formulario PPGR1'!#REF!)</f>
        <v>#REF!</v>
      </c>
      <c r="D107" s="487" t="e">
        <f>IF(Tabla46[[#This Row],[Tipos de Acciones]]="","",'Formulario PPGR1'!#REF!)</f>
        <v>#REF!</v>
      </c>
      <c r="E107" s="487" t="e">
        <f>IF(Tabla46[[#This Row],[Tipos de Acciones]]="","",'Formulario PPGR1'!#REF!)</f>
        <v>#REF!</v>
      </c>
      <c r="F107" s="487" t="e">
        <f>IF(Tabla46[[#This Row],[Tipos de Acciones]]="","",'Formulario PPGR1'!#REF!)</f>
        <v>#REF!</v>
      </c>
      <c r="G107" s="461" t="s">
        <v>935</v>
      </c>
      <c r="H107" s="461" t="s">
        <v>2137</v>
      </c>
      <c r="I107" s="472"/>
      <c r="J107" s="473"/>
      <c r="K107" s="473" t="s">
        <v>2153</v>
      </c>
      <c r="L107" s="473" t="s">
        <v>472</v>
      </c>
      <c r="M107" s="225" t="s">
        <v>2218</v>
      </c>
      <c r="N107" s="465" t="s">
        <v>1134</v>
      </c>
      <c r="O107" s="466" t="s">
        <v>1902</v>
      </c>
      <c r="P107" s="466" t="s">
        <v>1134</v>
      </c>
      <c r="Q107" s="204" t="s">
        <v>1904</v>
      </c>
      <c r="R107" s="474">
        <v>14</v>
      </c>
      <c r="S107" s="468">
        <v>120000</v>
      </c>
      <c r="T107" s="475" t="e">
        <f>[2]!Tabla46[[#This Row],[Cantidad de Insumos]]*[2]!Tabla46[[#This Row],[Precio Unitario]]</f>
        <v>#REF!</v>
      </c>
      <c r="U107" s="208" t="s">
        <v>865</v>
      </c>
      <c r="V107" s="470" t="s">
        <v>925</v>
      </c>
      <c r="W107" s="476"/>
    </row>
    <row r="108" spans="2:23" ht="33" customHeight="1" x14ac:dyDescent="0.2">
      <c r="B108" s="487" t="e">
        <f>IF(Tabla46[[#This Row],[Tipos de Acciones]]="","",CONCATENATE(Tabla46[[#This Row],[POA]],".",Tabla46[[#This Row],[SRS]],".",Tabla46[[#This Row],[AREA]],".",Tabla46[[#This Row],[TIPO]]))</f>
        <v>#REF!</v>
      </c>
      <c r="C108" s="487" t="e">
        <f>IF(Tabla46[[#This Row],[Tipos de Acciones]]="","",'Formulario PPGR1'!#REF!)</f>
        <v>#REF!</v>
      </c>
      <c r="D108" s="487" t="e">
        <f>IF(Tabla46[[#This Row],[Tipos de Acciones]]="","",'Formulario PPGR1'!#REF!)</f>
        <v>#REF!</v>
      </c>
      <c r="E108" s="487" t="e">
        <f>IF(Tabla46[[#This Row],[Tipos de Acciones]]="","",'Formulario PPGR1'!#REF!)</f>
        <v>#REF!</v>
      </c>
      <c r="F108" s="487" t="e">
        <f>IF(Tabla46[[#This Row],[Tipos de Acciones]]="","",'Formulario PPGR1'!#REF!)</f>
        <v>#REF!</v>
      </c>
      <c r="G108" s="461" t="s">
        <v>935</v>
      </c>
      <c r="H108" s="461" t="s">
        <v>2130</v>
      </c>
      <c r="I108" s="472"/>
      <c r="J108" s="473"/>
      <c r="K108" s="473" t="s">
        <v>2154</v>
      </c>
      <c r="L108" s="473" t="s">
        <v>472</v>
      </c>
      <c r="M108" s="225" t="s">
        <v>2218</v>
      </c>
      <c r="N108" s="465" t="s">
        <v>1134</v>
      </c>
      <c r="O108" s="466" t="s">
        <v>1902</v>
      </c>
      <c r="P108" s="466" t="s">
        <v>1134</v>
      </c>
      <c r="Q108" s="204" t="s">
        <v>1904</v>
      </c>
      <c r="R108" s="474">
        <v>16</v>
      </c>
      <c r="S108" s="468">
        <v>2800</v>
      </c>
      <c r="T108" s="475" t="e">
        <f>[2]!Tabla46[[#This Row],[Cantidad de Insumos]]*[2]!Tabla46[[#This Row],[Precio Unitario]]</f>
        <v>#REF!</v>
      </c>
      <c r="U108" s="208" t="s">
        <v>2132</v>
      </c>
      <c r="V108" s="470" t="s">
        <v>925</v>
      </c>
      <c r="W108" s="476"/>
    </row>
    <row r="109" spans="2:23" ht="30.75" customHeight="1" x14ac:dyDescent="0.2">
      <c r="B109" s="487" t="e">
        <f>IF(Tabla46[[#This Row],[Tipos de Acciones]]="","",CONCATENATE(Tabla46[[#This Row],[POA]],".",Tabla46[[#This Row],[SRS]],".",Tabla46[[#This Row],[AREA]],".",Tabla46[[#This Row],[TIPO]]))</f>
        <v>#REF!</v>
      </c>
      <c r="C109" s="487" t="e">
        <f>IF(Tabla46[[#This Row],[Tipos de Acciones]]="","",'Formulario PPGR1'!#REF!)</f>
        <v>#REF!</v>
      </c>
      <c r="D109" s="487" t="e">
        <f>IF(Tabla46[[#This Row],[Tipos de Acciones]]="","",'Formulario PPGR1'!#REF!)</f>
        <v>#REF!</v>
      </c>
      <c r="E109" s="487" t="e">
        <f>IF(Tabla46[[#This Row],[Tipos de Acciones]]="","",'Formulario PPGR1'!#REF!)</f>
        <v>#REF!</v>
      </c>
      <c r="F109" s="487" t="e">
        <f>IF(Tabla46[[#This Row],[Tipos de Acciones]]="","",'Formulario PPGR1'!#REF!)</f>
        <v>#REF!</v>
      </c>
      <c r="G109" s="461" t="s">
        <v>935</v>
      </c>
      <c r="H109" s="461" t="s">
        <v>2130</v>
      </c>
      <c r="I109" s="472"/>
      <c r="J109" s="473"/>
      <c r="K109" s="473" t="s">
        <v>2155</v>
      </c>
      <c r="L109" s="473" t="s">
        <v>472</v>
      </c>
      <c r="M109" s="225" t="s">
        <v>2218</v>
      </c>
      <c r="N109" s="465" t="s">
        <v>1134</v>
      </c>
      <c r="O109" s="466" t="s">
        <v>1902</v>
      </c>
      <c r="P109" s="466" t="s">
        <v>1134</v>
      </c>
      <c r="Q109" s="204" t="s">
        <v>1904</v>
      </c>
      <c r="R109" s="474">
        <v>16</v>
      </c>
      <c r="S109" s="468">
        <v>2800</v>
      </c>
      <c r="T109" s="475" t="e">
        <f>[2]!Tabla46[[#This Row],[Cantidad de Insumos]]*[2]!Tabla46[[#This Row],[Precio Unitario]]</f>
        <v>#REF!</v>
      </c>
      <c r="U109" s="208" t="s">
        <v>2132</v>
      </c>
      <c r="V109" s="470" t="s">
        <v>925</v>
      </c>
      <c r="W109" s="476"/>
    </row>
    <row r="110" spans="2:23" ht="26.25" customHeight="1" x14ac:dyDescent="0.2">
      <c r="B110" s="487" t="e">
        <f>IF(Tabla46[[#This Row],[Tipos de Acciones]]="","",CONCATENATE(Tabla46[[#This Row],[POA]],".",Tabla46[[#This Row],[SRS]],".",Tabla46[[#This Row],[AREA]],".",Tabla46[[#This Row],[TIPO]]))</f>
        <v>#REF!</v>
      </c>
      <c r="C110" s="487" t="e">
        <f>IF(Tabla46[[#This Row],[Tipos de Acciones]]="","",'Formulario PPGR1'!#REF!)</f>
        <v>#REF!</v>
      </c>
      <c r="D110" s="487" t="e">
        <f>IF(Tabla46[[#This Row],[Tipos de Acciones]]="","",'Formulario PPGR1'!#REF!)</f>
        <v>#REF!</v>
      </c>
      <c r="E110" s="487" t="e">
        <f>IF(Tabla46[[#This Row],[Tipos de Acciones]]="","",'Formulario PPGR1'!#REF!)</f>
        <v>#REF!</v>
      </c>
      <c r="F110" s="487" t="e">
        <f>IF(Tabla46[[#This Row],[Tipos de Acciones]]="","",'Formulario PPGR1'!#REF!)</f>
        <v>#REF!</v>
      </c>
      <c r="G110" s="461" t="s">
        <v>935</v>
      </c>
      <c r="H110" s="461" t="s">
        <v>2130</v>
      </c>
      <c r="I110" s="472"/>
      <c r="J110" s="473"/>
      <c r="K110" s="473" t="s">
        <v>2156</v>
      </c>
      <c r="L110" s="473" t="s">
        <v>472</v>
      </c>
      <c r="M110" s="225" t="s">
        <v>2218</v>
      </c>
      <c r="N110" s="465" t="s">
        <v>1134</v>
      </c>
      <c r="O110" s="466" t="s">
        <v>1902</v>
      </c>
      <c r="P110" s="466" t="s">
        <v>1134</v>
      </c>
      <c r="Q110" s="204" t="s">
        <v>1904</v>
      </c>
      <c r="R110" s="474">
        <v>18</v>
      </c>
      <c r="S110" s="468">
        <v>2800</v>
      </c>
      <c r="T110" s="475" t="e">
        <f>[2]!Tabla46[[#This Row],[Cantidad de Insumos]]*[2]!Tabla46[[#This Row],[Precio Unitario]]</f>
        <v>#REF!</v>
      </c>
      <c r="U110" s="208" t="s">
        <v>2132</v>
      </c>
      <c r="V110" s="470" t="s">
        <v>925</v>
      </c>
      <c r="W110" s="476"/>
    </row>
    <row r="111" spans="2:23" ht="32.25" customHeight="1" x14ac:dyDescent="0.2">
      <c r="B111" s="487" t="e">
        <f>IF(Tabla46[[#This Row],[Tipos de Acciones]]="","",CONCATENATE(Tabla46[[#This Row],[POA]],".",Tabla46[[#This Row],[SRS]],".",Tabla46[[#This Row],[AREA]],".",Tabla46[[#This Row],[TIPO]]))</f>
        <v>#REF!</v>
      </c>
      <c r="C111" s="487" t="e">
        <f>IF(Tabla46[[#This Row],[Tipos de Acciones]]="","",'Formulario PPGR1'!#REF!)</f>
        <v>#REF!</v>
      </c>
      <c r="D111" s="487" t="e">
        <f>IF(Tabla46[[#This Row],[Tipos de Acciones]]="","",'Formulario PPGR1'!#REF!)</f>
        <v>#REF!</v>
      </c>
      <c r="E111" s="487" t="e">
        <f>IF(Tabla46[[#This Row],[Tipos de Acciones]]="","",'Formulario PPGR1'!#REF!)</f>
        <v>#REF!</v>
      </c>
      <c r="F111" s="487" t="e">
        <f>IF(Tabla46[[#This Row],[Tipos de Acciones]]="","",'Formulario PPGR1'!#REF!)</f>
        <v>#REF!</v>
      </c>
      <c r="G111" s="461" t="s">
        <v>935</v>
      </c>
      <c r="H111" s="462" t="s">
        <v>2126</v>
      </c>
      <c r="I111" s="472"/>
      <c r="J111" s="473"/>
      <c r="K111" s="473" t="s">
        <v>2157</v>
      </c>
      <c r="L111" s="473" t="s">
        <v>472</v>
      </c>
      <c r="M111" s="225" t="s">
        <v>2218</v>
      </c>
      <c r="N111" s="465" t="s">
        <v>1134</v>
      </c>
      <c r="O111" s="466" t="s">
        <v>1902</v>
      </c>
      <c r="P111" s="466" t="s">
        <v>1134</v>
      </c>
      <c r="Q111" s="204" t="s">
        <v>1904</v>
      </c>
      <c r="R111" s="474">
        <v>22</v>
      </c>
      <c r="S111" s="468">
        <v>6500</v>
      </c>
      <c r="T111" s="475" t="e">
        <f>[2]!Tabla46[[#This Row],[Cantidad de Insumos]]*[2]!Tabla46[[#This Row],[Precio Unitario]]</f>
        <v>#REF!</v>
      </c>
      <c r="U111" s="458" t="s">
        <v>2129</v>
      </c>
      <c r="V111" s="470" t="s">
        <v>925</v>
      </c>
      <c r="W111" s="476"/>
    </row>
    <row r="112" spans="2:23" ht="28.5" customHeight="1" x14ac:dyDescent="0.2">
      <c r="B112" s="487" t="e">
        <f>IF(Tabla46[[#This Row],[Tipos de Acciones]]="","",CONCATENATE(Tabla46[[#This Row],[POA]],".",Tabla46[[#This Row],[SRS]],".",Tabla46[[#This Row],[AREA]],".",Tabla46[[#This Row],[TIPO]]))</f>
        <v>#REF!</v>
      </c>
      <c r="C112" s="487" t="e">
        <f>IF(Tabla46[[#This Row],[Tipos de Acciones]]="","",'Formulario PPGR1'!#REF!)</f>
        <v>#REF!</v>
      </c>
      <c r="D112" s="487" t="e">
        <f>IF(Tabla46[[#This Row],[Tipos de Acciones]]="","",'Formulario PPGR1'!#REF!)</f>
        <v>#REF!</v>
      </c>
      <c r="E112" s="487" t="e">
        <f>IF(Tabla46[[#This Row],[Tipos de Acciones]]="","",'Formulario PPGR1'!#REF!)</f>
        <v>#REF!</v>
      </c>
      <c r="F112" s="487" t="e">
        <f>IF(Tabla46[[#This Row],[Tipos de Acciones]]="","",'Formulario PPGR1'!#REF!)</f>
        <v>#REF!</v>
      </c>
      <c r="G112" s="461" t="s">
        <v>935</v>
      </c>
      <c r="H112" s="461" t="s">
        <v>2137</v>
      </c>
      <c r="I112" s="472"/>
      <c r="J112" s="473"/>
      <c r="K112" s="473" t="s">
        <v>2158</v>
      </c>
      <c r="L112" s="473" t="s">
        <v>472</v>
      </c>
      <c r="M112" s="225" t="s">
        <v>2218</v>
      </c>
      <c r="N112" s="465" t="s">
        <v>1134</v>
      </c>
      <c r="O112" s="466" t="s">
        <v>1902</v>
      </c>
      <c r="P112" s="466" t="s">
        <v>1134</v>
      </c>
      <c r="Q112" s="204" t="s">
        <v>1904</v>
      </c>
      <c r="R112" s="474">
        <v>75</v>
      </c>
      <c r="S112" s="468">
        <v>150</v>
      </c>
      <c r="T112" s="475" t="e">
        <f>[2]!Tabla46[[#This Row],[Cantidad de Insumos]]*[2]!Tabla46[[#This Row],[Precio Unitario]]</f>
        <v>#REF!</v>
      </c>
      <c r="U112" s="208" t="s">
        <v>865</v>
      </c>
      <c r="V112" s="470" t="s">
        <v>925</v>
      </c>
      <c r="W112" s="476"/>
    </row>
    <row r="113" spans="2:23" ht="27" customHeight="1" x14ac:dyDescent="0.2">
      <c r="B113" s="487" t="e">
        <f>IF(Tabla46[[#This Row],[Tipos de Acciones]]="","",CONCATENATE(Tabla46[[#This Row],[POA]],".",Tabla46[[#This Row],[SRS]],".",Tabla46[[#This Row],[AREA]],".",Tabla46[[#This Row],[TIPO]]))</f>
        <v>#REF!</v>
      </c>
      <c r="C113" s="487" t="e">
        <f>IF(Tabla46[[#This Row],[Tipos de Acciones]]="","",'Formulario PPGR1'!#REF!)</f>
        <v>#REF!</v>
      </c>
      <c r="D113" s="487" t="e">
        <f>IF(Tabla46[[#This Row],[Tipos de Acciones]]="","",'Formulario PPGR1'!#REF!)</f>
        <v>#REF!</v>
      </c>
      <c r="E113" s="487" t="e">
        <f>IF(Tabla46[[#This Row],[Tipos de Acciones]]="","",'Formulario PPGR1'!#REF!)</f>
        <v>#REF!</v>
      </c>
      <c r="F113" s="487" t="e">
        <f>IF(Tabla46[[#This Row],[Tipos de Acciones]]="","",'Formulario PPGR1'!#REF!)</f>
        <v>#REF!</v>
      </c>
      <c r="G113" s="461" t="s">
        <v>935</v>
      </c>
      <c r="H113" s="462" t="s">
        <v>2159</v>
      </c>
      <c r="I113" s="472"/>
      <c r="J113" s="473"/>
      <c r="K113" s="473" t="s">
        <v>2160</v>
      </c>
      <c r="L113" s="473" t="s">
        <v>472</v>
      </c>
      <c r="M113" s="225" t="s">
        <v>2218</v>
      </c>
      <c r="N113" s="465" t="s">
        <v>1134</v>
      </c>
      <c r="O113" s="466" t="s">
        <v>1902</v>
      </c>
      <c r="P113" s="466" t="s">
        <v>1134</v>
      </c>
      <c r="Q113" s="204" t="s">
        <v>1904</v>
      </c>
      <c r="R113" s="474">
        <v>43</v>
      </c>
      <c r="S113" s="468">
        <v>42500</v>
      </c>
      <c r="T113" s="475" t="e">
        <f>[2]!Tabla46[[#This Row],[Cantidad de Insumos]]*[2]!Tabla46[[#This Row],[Precio Unitario]]</f>
        <v>#REF!</v>
      </c>
      <c r="U113" s="208" t="s">
        <v>2117</v>
      </c>
      <c r="V113" s="470" t="s">
        <v>925</v>
      </c>
      <c r="W113" s="476"/>
    </row>
    <row r="114" spans="2:23" ht="30.75" customHeight="1" x14ac:dyDescent="0.2">
      <c r="B114" s="487" t="e">
        <f>IF(Tabla46[[#This Row],[Tipos de Acciones]]="","",CONCATENATE(Tabla46[[#This Row],[POA]],".",Tabla46[[#This Row],[SRS]],".",Tabla46[[#This Row],[AREA]],".",Tabla46[[#This Row],[TIPO]]))</f>
        <v>#REF!</v>
      </c>
      <c r="C114" s="487" t="e">
        <f>IF(Tabla46[[#This Row],[Tipos de Acciones]]="","",'Formulario PPGR1'!#REF!)</f>
        <v>#REF!</v>
      </c>
      <c r="D114" s="487" t="e">
        <f>IF(Tabla46[[#This Row],[Tipos de Acciones]]="","",'Formulario PPGR1'!#REF!)</f>
        <v>#REF!</v>
      </c>
      <c r="E114" s="487" t="e">
        <f>IF(Tabla46[[#This Row],[Tipos de Acciones]]="","",'Formulario PPGR1'!#REF!)</f>
        <v>#REF!</v>
      </c>
      <c r="F114" s="487" t="e">
        <f>IF(Tabla46[[#This Row],[Tipos de Acciones]]="","",'Formulario PPGR1'!#REF!)</f>
        <v>#REF!</v>
      </c>
      <c r="G114" s="461" t="s">
        <v>935</v>
      </c>
      <c r="H114" s="462" t="s">
        <v>2159</v>
      </c>
      <c r="I114" s="472"/>
      <c r="J114" s="473"/>
      <c r="K114" s="473" t="s">
        <v>2161</v>
      </c>
      <c r="L114" s="473" t="s">
        <v>472</v>
      </c>
      <c r="M114" s="225" t="s">
        <v>2218</v>
      </c>
      <c r="N114" s="465" t="s">
        <v>1134</v>
      </c>
      <c r="O114" s="466" t="s">
        <v>1902</v>
      </c>
      <c r="P114" s="466" t="s">
        <v>1134</v>
      </c>
      <c r="Q114" s="204" t="s">
        <v>1904</v>
      </c>
      <c r="R114" s="474">
        <v>47</v>
      </c>
      <c r="S114" s="468">
        <v>35000</v>
      </c>
      <c r="T114" s="475" t="e">
        <f>[2]!Tabla46[[#This Row],[Cantidad de Insumos]]*[2]!Tabla46[[#This Row],[Precio Unitario]]</f>
        <v>#REF!</v>
      </c>
      <c r="U114" s="208" t="s">
        <v>2117</v>
      </c>
      <c r="V114" s="470" t="s">
        <v>925</v>
      </c>
      <c r="W114" s="476"/>
    </row>
    <row r="115" spans="2:23" ht="27" customHeight="1" x14ac:dyDescent="0.2">
      <c r="B115" s="487" t="e">
        <f>IF(Tabla46[[#This Row],[Tipos de Acciones]]="","",CONCATENATE(Tabla46[[#This Row],[POA]],".",Tabla46[[#This Row],[SRS]],".",Tabla46[[#This Row],[AREA]],".",Tabla46[[#This Row],[TIPO]]))</f>
        <v>#REF!</v>
      </c>
      <c r="C115" s="487" t="e">
        <f>IF(Tabla46[[#This Row],[Tipos de Acciones]]="","",'Formulario PPGR1'!#REF!)</f>
        <v>#REF!</v>
      </c>
      <c r="D115" s="487" t="e">
        <f>IF(Tabla46[[#This Row],[Tipos de Acciones]]="","",'Formulario PPGR1'!#REF!)</f>
        <v>#REF!</v>
      </c>
      <c r="E115" s="487" t="e">
        <f>IF(Tabla46[[#This Row],[Tipos de Acciones]]="","",'Formulario PPGR1'!#REF!)</f>
        <v>#REF!</v>
      </c>
      <c r="F115" s="487" t="e">
        <f>IF(Tabla46[[#This Row],[Tipos de Acciones]]="","",'Formulario PPGR1'!#REF!)</f>
        <v>#REF!</v>
      </c>
      <c r="G115" s="461" t="s">
        <v>935</v>
      </c>
      <c r="H115" s="461" t="s">
        <v>2137</v>
      </c>
      <c r="I115" s="472"/>
      <c r="J115" s="473"/>
      <c r="K115" s="473" t="s">
        <v>2162</v>
      </c>
      <c r="L115" s="473" t="s">
        <v>472</v>
      </c>
      <c r="M115" s="225" t="s">
        <v>2218</v>
      </c>
      <c r="N115" s="465" t="s">
        <v>1134</v>
      </c>
      <c r="O115" s="466" t="s">
        <v>1902</v>
      </c>
      <c r="P115" s="466" t="s">
        <v>1134</v>
      </c>
      <c r="Q115" s="204" t="s">
        <v>1904</v>
      </c>
      <c r="R115" s="474">
        <v>29</v>
      </c>
      <c r="S115" s="468">
        <v>10000</v>
      </c>
      <c r="T115" s="475" t="e">
        <f>[2]!Tabla46[[#This Row],[Cantidad de Insumos]]*[2]!Tabla46[[#This Row],[Precio Unitario]]</f>
        <v>#REF!</v>
      </c>
      <c r="U115" s="208" t="s">
        <v>865</v>
      </c>
      <c r="V115" s="470" t="s">
        <v>925</v>
      </c>
      <c r="W115" s="476"/>
    </row>
    <row r="116" spans="2:23" ht="28.5" customHeight="1" x14ac:dyDescent="0.2">
      <c r="B116" s="487" t="e">
        <f>IF(Tabla46[[#This Row],[Tipos de Acciones]]="","",CONCATENATE(Tabla46[[#This Row],[POA]],".",Tabla46[[#This Row],[SRS]],".",Tabla46[[#This Row],[AREA]],".",Tabla46[[#This Row],[TIPO]]))</f>
        <v>#REF!</v>
      </c>
      <c r="C116" s="487" t="e">
        <f>IF(Tabla46[[#This Row],[Tipos de Acciones]]="","",'Formulario PPGR1'!#REF!)</f>
        <v>#REF!</v>
      </c>
      <c r="D116" s="487" t="e">
        <f>IF(Tabla46[[#This Row],[Tipos de Acciones]]="","",'Formulario PPGR1'!#REF!)</f>
        <v>#REF!</v>
      </c>
      <c r="E116" s="487" t="e">
        <f>IF(Tabla46[[#This Row],[Tipos de Acciones]]="","",'Formulario PPGR1'!#REF!)</f>
        <v>#REF!</v>
      </c>
      <c r="F116" s="487" t="e">
        <f>IF(Tabla46[[#This Row],[Tipos de Acciones]]="","",'Formulario PPGR1'!#REF!)</f>
        <v>#REF!</v>
      </c>
      <c r="G116" s="461" t="s">
        <v>935</v>
      </c>
      <c r="H116" s="461" t="s">
        <v>2137</v>
      </c>
      <c r="I116" s="472"/>
      <c r="J116" s="473"/>
      <c r="K116" s="473" t="s">
        <v>2163</v>
      </c>
      <c r="L116" s="473" t="s">
        <v>472</v>
      </c>
      <c r="M116" s="225" t="s">
        <v>2218</v>
      </c>
      <c r="N116" s="465" t="s">
        <v>1134</v>
      </c>
      <c r="O116" s="466" t="s">
        <v>1902</v>
      </c>
      <c r="P116" s="466" t="s">
        <v>1134</v>
      </c>
      <c r="Q116" s="204" t="s">
        <v>1904</v>
      </c>
      <c r="R116" s="474">
        <v>51</v>
      </c>
      <c r="S116" s="468">
        <v>3000</v>
      </c>
      <c r="T116" s="475" t="e">
        <f>[2]!Tabla46[[#This Row],[Cantidad de Insumos]]*[2]!Tabla46[[#This Row],[Precio Unitario]]</f>
        <v>#REF!</v>
      </c>
      <c r="U116" s="208" t="s">
        <v>865</v>
      </c>
      <c r="V116" s="470" t="s">
        <v>925</v>
      </c>
      <c r="W116" s="476"/>
    </row>
    <row r="117" spans="2:23" ht="35.25" customHeight="1" x14ac:dyDescent="0.2">
      <c r="B117" s="487" t="e">
        <f>IF(Tabla46[[#This Row],[Tipos de Acciones]]="","",CONCATENATE(Tabla46[[#This Row],[POA]],".",Tabla46[[#This Row],[SRS]],".",Tabla46[[#This Row],[AREA]],".",Tabla46[[#This Row],[TIPO]]))</f>
        <v>#REF!</v>
      </c>
      <c r="C117" s="487" t="e">
        <f>IF(Tabla46[[#This Row],[Tipos de Acciones]]="","",'Formulario PPGR1'!#REF!)</f>
        <v>#REF!</v>
      </c>
      <c r="D117" s="487" t="e">
        <f>IF(Tabla46[[#This Row],[Tipos de Acciones]]="","",'Formulario PPGR1'!#REF!)</f>
        <v>#REF!</v>
      </c>
      <c r="E117" s="487" t="e">
        <f>IF(Tabla46[[#This Row],[Tipos de Acciones]]="","",'Formulario PPGR1'!#REF!)</f>
        <v>#REF!</v>
      </c>
      <c r="F117" s="487" t="e">
        <f>IF(Tabla46[[#This Row],[Tipos de Acciones]]="","",'Formulario PPGR1'!#REF!)</f>
        <v>#REF!</v>
      </c>
      <c r="G117" s="461" t="s">
        <v>935</v>
      </c>
      <c r="H117" s="461" t="s">
        <v>2137</v>
      </c>
      <c r="I117" s="472"/>
      <c r="J117" s="473"/>
      <c r="K117" s="473" t="s">
        <v>2164</v>
      </c>
      <c r="L117" s="473" t="s">
        <v>472</v>
      </c>
      <c r="M117" s="225" t="s">
        <v>2218</v>
      </c>
      <c r="N117" s="465" t="s">
        <v>1134</v>
      </c>
      <c r="O117" s="466" t="s">
        <v>1902</v>
      </c>
      <c r="P117" s="466" t="s">
        <v>1134</v>
      </c>
      <c r="Q117" s="204" t="s">
        <v>1904</v>
      </c>
      <c r="R117" s="474">
        <v>19</v>
      </c>
      <c r="S117" s="468">
        <v>10000</v>
      </c>
      <c r="T117" s="475" t="e">
        <f>[2]!Tabla46[[#This Row],[Cantidad de Insumos]]*[2]!Tabla46[[#This Row],[Precio Unitario]]</f>
        <v>#REF!</v>
      </c>
      <c r="U117" s="208" t="s">
        <v>865</v>
      </c>
      <c r="V117" s="470" t="s">
        <v>925</v>
      </c>
      <c r="W117" s="476"/>
    </row>
    <row r="118" spans="2:23" ht="42.75" customHeight="1" x14ac:dyDescent="0.2">
      <c r="B118" s="487" t="e">
        <f>IF(Tabla46[[#This Row],[Tipos de Acciones]]="","",CONCATENATE(Tabla46[[#This Row],[POA]],".",Tabla46[[#This Row],[SRS]],".",Tabla46[[#This Row],[AREA]],".",Tabla46[[#This Row],[TIPO]]))</f>
        <v>#REF!</v>
      </c>
      <c r="C118" s="487" t="e">
        <f>IF(Tabla46[[#This Row],[Tipos de Acciones]]="","",'Formulario PPGR1'!#REF!)</f>
        <v>#REF!</v>
      </c>
      <c r="D118" s="487" t="e">
        <f>IF(Tabla46[[#This Row],[Tipos de Acciones]]="","",'Formulario PPGR1'!#REF!)</f>
        <v>#REF!</v>
      </c>
      <c r="E118" s="487" t="e">
        <f>IF(Tabla46[[#This Row],[Tipos de Acciones]]="","",'Formulario PPGR1'!#REF!)</f>
        <v>#REF!</v>
      </c>
      <c r="F118" s="487" t="e">
        <f>IF(Tabla46[[#This Row],[Tipos de Acciones]]="","",'Formulario PPGR1'!#REF!)</f>
        <v>#REF!</v>
      </c>
      <c r="G118" s="461" t="s">
        <v>935</v>
      </c>
      <c r="H118" s="461" t="s">
        <v>2137</v>
      </c>
      <c r="I118" s="472"/>
      <c r="J118" s="473"/>
      <c r="K118" s="473" t="s">
        <v>2165</v>
      </c>
      <c r="L118" s="473" t="s">
        <v>472</v>
      </c>
      <c r="M118" s="225" t="s">
        <v>2218</v>
      </c>
      <c r="N118" s="465" t="s">
        <v>1134</v>
      </c>
      <c r="O118" s="466" t="s">
        <v>1902</v>
      </c>
      <c r="P118" s="466" t="s">
        <v>1134</v>
      </c>
      <c r="Q118" s="204" t="s">
        <v>1904</v>
      </c>
      <c r="R118" s="474">
        <v>30</v>
      </c>
      <c r="S118" s="468">
        <v>15000</v>
      </c>
      <c r="T118" s="475" t="e">
        <f>[2]!Tabla46[[#This Row],[Cantidad de Insumos]]*[2]!Tabla46[[#This Row],[Precio Unitario]]</f>
        <v>#REF!</v>
      </c>
      <c r="U118" s="208" t="s">
        <v>865</v>
      </c>
      <c r="V118" s="470" t="s">
        <v>925</v>
      </c>
      <c r="W118" s="476"/>
    </row>
    <row r="119" spans="2:23" ht="39.75" customHeight="1" x14ac:dyDescent="0.2">
      <c r="B119" s="487" t="e">
        <f>IF(Tabla46[[#This Row],[Tipos de Acciones]]="","",CONCATENATE(Tabla46[[#This Row],[POA]],".",Tabla46[[#This Row],[SRS]],".",Tabla46[[#This Row],[AREA]],".",Tabla46[[#This Row],[TIPO]]))</f>
        <v>#REF!</v>
      </c>
      <c r="C119" s="487" t="e">
        <f>IF(Tabla46[[#This Row],[Tipos de Acciones]]="","",'Formulario PPGR1'!#REF!)</f>
        <v>#REF!</v>
      </c>
      <c r="D119" s="487" t="e">
        <f>IF(Tabla46[[#This Row],[Tipos de Acciones]]="","",'Formulario PPGR1'!#REF!)</f>
        <v>#REF!</v>
      </c>
      <c r="E119" s="487" t="e">
        <f>IF(Tabla46[[#This Row],[Tipos de Acciones]]="","",'Formulario PPGR1'!#REF!)</f>
        <v>#REF!</v>
      </c>
      <c r="F119" s="487" t="e">
        <f>IF(Tabla46[[#This Row],[Tipos de Acciones]]="","",'Formulario PPGR1'!#REF!)</f>
        <v>#REF!</v>
      </c>
      <c r="G119" s="461" t="s">
        <v>935</v>
      </c>
      <c r="H119" s="461" t="s">
        <v>2137</v>
      </c>
      <c r="I119" s="472"/>
      <c r="J119" s="473"/>
      <c r="K119" s="473" t="s">
        <v>2166</v>
      </c>
      <c r="L119" s="473" t="s">
        <v>472</v>
      </c>
      <c r="M119" s="225" t="s">
        <v>2218</v>
      </c>
      <c r="N119" s="465" t="s">
        <v>1134</v>
      </c>
      <c r="O119" s="466" t="s">
        <v>1902</v>
      </c>
      <c r="P119" s="466" t="s">
        <v>1134</v>
      </c>
      <c r="Q119" s="204" t="s">
        <v>1904</v>
      </c>
      <c r="R119" s="474">
        <v>41</v>
      </c>
      <c r="S119" s="468">
        <v>8000</v>
      </c>
      <c r="T119" s="475" t="e">
        <f>[2]!Tabla46[[#This Row],[Cantidad de Insumos]]*[2]!Tabla46[[#This Row],[Precio Unitario]]</f>
        <v>#REF!</v>
      </c>
      <c r="U119" s="208" t="s">
        <v>865</v>
      </c>
      <c r="V119" s="470" t="s">
        <v>925</v>
      </c>
      <c r="W119" s="476"/>
    </row>
    <row r="120" spans="2:23" ht="35.25" customHeight="1" x14ac:dyDescent="0.2">
      <c r="B120" s="487" t="e">
        <f>IF(Tabla46[[#This Row],[Tipos de Acciones]]="","",CONCATENATE(Tabla46[[#This Row],[POA]],".",Tabla46[[#This Row],[SRS]],".",Tabla46[[#This Row],[AREA]],".",Tabla46[[#This Row],[TIPO]]))</f>
        <v>#REF!</v>
      </c>
      <c r="C120" s="487" t="e">
        <f>IF(Tabla46[[#This Row],[Tipos de Acciones]]="","",'Formulario PPGR1'!#REF!)</f>
        <v>#REF!</v>
      </c>
      <c r="D120" s="487" t="e">
        <f>IF(Tabla46[[#This Row],[Tipos de Acciones]]="","",'Formulario PPGR1'!#REF!)</f>
        <v>#REF!</v>
      </c>
      <c r="E120" s="487" t="e">
        <f>IF(Tabla46[[#This Row],[Tipos de Acciones]]="","",'Formulario PPGR1'!#REF!)</f>
        <v>#REF!</v>
      </c>
      <c r="F120" s="487" t="e">
        <f>IF(Tabla46[[#This Row],[Tipos de Acciones]]="","",'Formulario PPGR1'!#REF!)</f>
        <v>#REF!</v>
      </c>
      <c r="G120" s="461" t="s">
        <v>935</v>
      </c>
      <c r="H120" s="473" t="s">
        <v>2135</v>
      </c>
      <c r="I120" s="472"/>
      <c r="J120" s="473"/>
      <c r="K120" s="473" t="s">
        <v>2167</v>
      </c>
      <c r="L120" s="473" t="s">
        <v>472</v>
      </c>
      <c r="M120" s="225" t="s">
        <v>2218</v>
      </c>
      <c r="N120" s="465" t="s">
        <v>1134</v>
      </c>
      <c r="O120" s="466" t="s">
        <v>1902</v>
      </c>
      <c r="P120" s="466" t="s">
        <v>1134</v>
      </c>
      <c r="Q120" s="204" t="s">
        <v>1904</v>
      </c>
      <c r="R120" s="474">
        <v>67</v>
      </c>
      <c r="S120" s="468">
        <v>10500</v>
      </c>
      <c r="T120" s="475" t="e">
        <f>[2]!Tabla46[[#This Row],[Cantidad de Insumos]]*[2]!Tabla46[[#This Row],[Precio Unitario]]</f>
        <v>#REF!</v>
      </c>
      <c r="U120" s="208" t="s">
        <v>892</v>
      </c>
      <c r="V120" s="470" t="s">
        <v>925</v>
      </c>
      <c r="W120" s="476"/>
    </row>
    <row r="121" spans="2:23" ht="39.75" customHeight="1" x14ac:dyDescent="0.2">
      <c r="B121" s="487" t="e">
        <f>IF(Tabla46[[#This Row],[Tipos de Acciones]]="","",CONCATENATE(Tabla46[[#This Row],[POA]],".",Tabla46[[#This Row],[SRS]],".",Tabla46[[#This Row],[AREA]],".",Tabla46[[#This Row],[TIPO]]))</f>
        <v>#REF!</v>
      </c>
      <c r="C121" s="487" t="e">
        <f>IF(Tabla46[[#This Row],[Tipos de Acciones]]="","",'Formulario PPGR1'!#REF!)</f>
        <v>#REF!</v>
      </c>
      <c r="D121" s="487" t="e">
        <f>IF(Tabla46[[#This Row],[Tipos de Acciones]]="","",'Formulario PPGR1'!#REF!)</f>
        <v>#REF!</v>
      </c>
      <c r="E121" s="487" t="e">
        <f>IF(Tabla46[[#This Row],[Tipos de Acciones]]="","",'Formulario PPGR1'!#REF!)</f>
        <v>#REF!</v>
      </c>
      <c r="F121" s="487" t="e">
        <f>IF(Tabla46[[#This Row],[Tipos de Acciones]]="","",'Formulario PPGR1'!#REF!)</f>
        <v>#REF!</v>
      </c>
      <c r="G121" s="461" t="s">
        <v>935</v>
      </c>
      <c r="H121" s="461" t="s">
        <v>2137</v>
      </c>
      <c r="I121" s="472"/>
      <c r="J121" s="473"/>
      <c r="K121" s="473" t="s">
        <v>2168</v>
      </c>
      <c r="L121" s="473" t="s">
        <v>472</v>
      </c>
      <c r="M121" s="225" t="s">
        <v>2218</v>
      </c>
      <c r="N121" s="465" t="s">
        <v>1134</v>
      </c>
      <c r="O121" s="466" t="s">
        <v>1902</v>
      </c>
      <c r="P121" s="466" t="s">
        <v>1134</v>
      </c>
      <c r="Q121" s="204" t="s">
        <v>1904</v>
      </c>
      <c r="R121" s="474">
        <v>68</v>
      </c>
      <c r="S121" s="468">
        <v>4000</v>
      </c>
      <c r="T121" s="475" t="e">
        <f>[2]!Tabla46[[#This Row],[Cantidad de Insumos]]*[2]!Tabla46[[#This Row],[Precio Unitario]]</f>
        <v>#REF!</v>
      </c>
      <c r="U121" s="208" t="s">
        <v>865</v>
      </c>
      <c r="V121" s="470" t="s">
        <v>925</v>
      </c>
      <c r="W121" s="476"/>
    </row>
    <row r="122" spans="2:23" ht="45" customHeight="1" x14ac:dyDescent="0.2">
      <c r="B122" s="487" t="e">
        <f>IF(Tabla46[[#This Row],[Tipos de Acciones]]="","",CONCATENATE(Tabla46[[#This Row],[POA]],".",Tabla46[[#This Row],[SRS]],".",Tabla46[[#This Row],[AREA]],".",Tabla46[[#This Row],[TIPO]]))</f>
        <v>#REF!</v>
      </c>
      <c r="C122" s="487" t="e">
        <f>IF(Tabla46[[#This Row],[Tipos de Acciones]]="","",'Formulario PPGR1'!#REF!)</f>
        <v>#REF!</v>
      </c>
      <c r="D122" s="487" t="e">
        <f>IF(Tabla46[[#This Row],[Tipos de Acciones]]="","",'Formulario PPGR1'!#REF!)</f>
        <v>#REF!</v>
      </c>
      <c r="E122" s="487" t="e">
        <f>IF(Tabla46[[#This Row],[Tipos de Acciones]]="","",'Formulario PPGR1'!#REF!)</f>
        <v>#REF!</v>
      </c>
      <c r="F122" s="487" t="e">
        <f>IF(Tabla46[[#This Row],[Tipos de Acciones]]="","",'Formulario PPGR1'!#REF!)</f>
        <v>#REF!</v>
      </c>
      <c r="G122" s="461" t="s">
        <v>935</v>
      </c>
      <c r="H122" s="461" t="s">
        <v>2137</v>
      </c>
      <c r="I122" s="472"/>
      <c r="J122" s="473"/>
      <c r="K122" s="473" t="s">
        <v>2169</v>
      </c>
      <c r="L122" s="473" t="s">
        <v>472</v>
      </c>
      <c r="M122" s="225" t="s">
        <v>2218</v>
      </c>
      <c r="N122" s="465" t="s">
        <v>1134</v>
      </c>
      <c r="O122" s="466" t="s">
        <v>1902</v>
      </c>
      <c r="P122" s="466" t="s">
        <v>1134</v>
      </c>
      <c r="Q122" s="204" t="s">
        <v>1904</v>
      </c>
      <c r="R122" s="474">
        <v>35</v>
      </c>
      <c r="S122" s="468">
        <v>4500</v>
      </c>
      <c r="T122" s="475" t="e">
        <f>[2]!Tabla46[[#This Row],[Cantidad de Insumos]]*[2]!Tabla46[[#This Row],[Precio Unitario]]</f>
        <v>#REF!</v>
      </c>
      <c r="U122" s="208" t="s">
        <v>865</v>
      </c>
      <c r="V122" s="470" t="s">
        <v>925</v>
      </c>
      <c r="W122" s="476"/>
    </row>
    <row r="123" spans="2:23" ht="36" customHeight="1" x14ac:dyDescent="0.2">
      <c r="B123" s="487" t="e">
        <f>IF(Tabla46[[#This Row],[Tipos de Acciones]]="","",CONCATENATE(Tabla46[[#This Row],[POA]],".",Tabla46[[#This Row],[SRS]],".",Tabla46[[#This Row],[AREA]],".",Tabla46[[#This Row],[TIPO]]))</f>
        <v>#REF!</v>
      </c>
      <c r="C123" s="487" t="e">
        <f>IF(Tabla46[[#This Row],[Tipos de Acciones]]="","",'Formulario PPGR1'!#REF!)</f>
        <v>#REF!</v>
      </c>
      <c r="D123" s="487" t="e">
        <f>IF(Tabla46[[#This Row],[Tipos de Acciones]]="","",'Formulario PPGR1'!#REF!)</f>
        <v>#REF!</v>
      </c>
      <c r="E123" s="487" t="e">
        <f>IF(Tabla46[[#This Row],[Tipos de Acciones]]="","",'Formulario PPGR1'!#REF!)</f>
        <v>#REF!</v>
      </c>
      <c r="F123" s="487" t="e">
        <f>IF(Tabla46[[#This Row],[Tipos de Acciones]]="","",'Formulario PPGR1'!#REF!)</f>
        <v>#REF!</v>
      </c>
      <c r="G123" s="461" t="s">
        <v>935</v>
      </c>
      <c r="H123" s="461" t="s">
        <v>2137</v>
      </c>
      <c r="I123" s="472"/>
      <c r="J123" s="473"/>
      <c r="K123" s="473" t="s">
        <v>2170</v>
      </c>
      <c r="L123" s="473" t="s">
        <v>472</v>
      </c>
      <c r="M123" s="225" t="s">
        <v>2218</v>
      </c>
      <c r="N123" s="465" t="s">
        <v>1134</v>
      </c>
      <c r="O123" s="466" t="s">
        <v>1902</v>
      </c>
      <c r="P123" s="466" t="s">
        <v>1134</v>
      </c>
      <c r="Q123" s="204" t="s">
        <v>1904</v>
      </c>
      <c r="R123" s="474">
        <v>44</v>
      </c>
      <c r="S123" s="468">
        <v>5400</v>
      </c>
      <c r="T123" s="475" t="e">
        <f>[2]!Tabla46[[#This Row],[Cantidad de Insumos]]*[2]!Tabla46[[#This Row],[Precio Unitario]]</f>
        <v>#REF!</v>
      </c>
      <c r="U123" s="208" t="s">
        <v>865</v>
      </c>
      <c r="V123" s="470" t="s">
        <v>925</v>
      </c>
      <c r="W123" s="476"/>
    </row>
    <row r="124" spans="2:23" ht="45" customHeight="1" x14ac:dyDescent="0.2">
      <c r="B124" s="487" t="e">
        <f>IF(Tabla46[[#This Row],[Tipos de Acciones]]="","",CONCATENATE(Tabla46[[#This Row],[POA]],".",Tabla46[[#This Row],[SRS]],".",Tabla46[[#This Row],[AREA]],".",Tabla46[[#This Row],[TIPO]]))</f>
        <v>#REF!</v>
      </c>
      <c r="C124" s="487" t="e">
        <f>IF(Tabla46[[#This Row],[Tipos de Acciones]]="","",'Formulario PPGR1'!#REF!)</f>
        <v>#REF!</v>
      </c>
      <c r="D124" s="487" t="e">
        <f>IF(Tabla46[[#This Row],[Tipos de Acciones]]="","",'Formulario PPGR1'!#REF!)</f>
        <v>#REF!</v>
      </c>
      <c r="E124" s="487" t="e">
        <f>IF(Tabla46[[#This Row],[Tipos de Acciones]]="","",'Formulario PPGR1'!#REF!)</f>
        <v>#REF!</v>
      </c>
      <c r="F124" s="487" t="e">
        <f>IF(Tabla46[[#This Row],[Tipos de Acciones]]="","",'Formulario PPGR1'!#REF!)</f>
        <v>#REF!</v>
      </c>
      <c r="G124" s="461" t="s">
        <v>935</v>
      </c>
      <c r="H124" s="461" t="s">
        <v>2137</v>
      </c>
      <c r="I124" s="472"/>
      <c r="J124" s="473"/>
      <c r="K124" s="473" t="s">
        <v>2171</v>
      </c>
      <c r="L124" s="473" t="s">
        <v>472</v>
      </c>
      <c r="M124" s="225" t="s">
        <v>2218</v>
      </c>
      <c r="N124" s="465" t="s">
        <v>1134</v>
      </c>
      <c r="O124" s="466" t="s">
        <v>1902</v>
      </c>
      <c r="P124" s="466" t="s">
        <v>1134</v>
      </c>
      <c r="Q124" s="204" t="s">
        <v>1904</v>
      </c>
      <c r="R124" s="474">
        <v>16</v>
      </c>
      <c r="S124" s="468">
        <v>75000</v>
      </c>
      <c r="T124" s="475" t="e">
        <f>[2]!Tabla46[[#This Row],[Cantidad de Insumos]]*[2]!Tabla46[[#This Row],[Precio Unitario]]</f>
        <v>#REF!</v>
      </c>
      <c r="U124" s="208" t="s">
        <v>865</v>
      </c>
      <c r="V124" s="470" t="s">
        <v>925</v>
      </c>
      <c r="W124" s="476"/>
    </row>
    <row r="125" spans="2:23" ht="33" customHeight="1" x14ac:dyDescent="0.2">
      <c r="B125" s="487" t="e">
        <f>IF(Tabla46[[#This Row],[Tipos de Acciones]]="","",CONCATENATE(Tabla46[[#This Row],[POA]],".",Tabla46[[#This Row],[SRS]],".",Tabla46[[#This Row],[AREA]],".",Tabla46[[#This Row],[TIPO]]))</f>
        <v>#REF!</v>
      </c>
      <c r="C125" s="487" t="e">
        <f>IF(Tabla46[[#This Row],[Tipos de Acciones]]="","",'Formulario PPGR1'!#REF!)</f>
        <v>#REF!</v>
      </c>
      <c r="D125" s="487" t="e">
        <f>IF(Tabla46[[#This Row],[Tipos de Acciones]]="","",'Formulario PPGR1'!#REF!)</f>
        <v>#REF!</v>
      </c>
      <c r="E125" s="487" t="e">
        <f>IF(Tabla46[[#This Row],[Tipos de Acciones]]="","",'Formulario PPGR1'!#REF!)</f>
        <v>#REF!</v>
      </c>
      <c r="F125" s="487" t="e">
        <f>IF(Tabla46[[#This Row],[Tipos de Acciones]]="","",'Formulario PPGR1'!#REF!)</f>
        <v>#REF!</v>
      </c>
      <c r="G125" s="461" t="s">
        <v>935</v>
      </c>
      <c r="H125" s="461" t="s">
        <v>2137</v>
      </c>
      <c r="I125" s="472"/>
      <c r="J125" s="473"/>
      <c r="K125" s="473" t="s">
        <v>2172</v>
      </c>
      <c r="L125" s="473" t="s">
        <v>472</v>
      </c>
      <c r="M125" s="225" t="s">
        <v>2218</v>
      </c>
      <c r="N125" s="465" t="s">
        <v>1134</v>
      </c>
      <c r="O125" s="466" t="s">
        <v>1902</v>
      </c>
      <c r="P125" s="466" t="s">
        <v>1134</v>
      </c>
      <c r="Q125" s="204" t="s">
        <v>1904</v>
      </c>
      <c r="R125" s="474">
        <v>63</v>
      </c>
      <c r="S125" s="468">
        <v>1080</v>
      </c>
      <c r="T125" s="475" t="e">
        <f>[2]!Tabla46[[#This Row],[Cantidad de Insumos]]*[2]!Tabla46[[#This Row],[Precio Unitario]]</f>
        <v>#REF!</v>
      </c>
      <c r="U125" s="208" t="s">
        <v>865</v>
      </c>
      <c r="V125" s="470" t="s">
        <v>925</v>
      </c>
      <c r="W125" s="476"/>
    </row>
    <row r="126" spans="2:23" ht="33.75" customHeight="1" x14ac:dyDescent="0.2">
      <c r="B126" s="487" t="e">
        <f>IF(Tabla46[[#This Row],[Tipos de Acciones]]="","",CONCATENATE(Tabla46[[#This Row],[POA]],".",Tabla46[[#This Row],[SRS]],".",Tabla46[[#This Row],[AREA]],".",Tabla46[[#This Row],[TIPO]]))</f>
        <v>#REF!</v>
      </c>
      <c r="C126" s="487" t="e">
        <f>IF(Tabla46[[#This Row],[Tipos de Acciones]]="","",'Formulario PPGR1'!#REF!)</f>
        <v>#REF!</v>
      </c>
      <c r="D126" s="487" t="e">
        <f>IF(Tabla46[[#This Row],[Tipos de Acciones]]="","",'Formulario PPGR1'!#REF!)</f>
        <v>#REF!</v>
      </c>
      <c r="E126" s="487" t="e">
        <f>IF(Tabla46[[#This Row],[Tipos de Acciones]]="","",'Formulario PPGR1'!#REF!)</f>
        <v>#REF!</v>
      </c>
      <c r="F126" s="487" t="e">
        <f>IF(Tabla46[[#This Row],[Tipos de Acciones]]="","",'Formulario PPGR1'!#REF!)</f>
        <v>#REF!</v>
      </c>
      <c r="G126" s="461" t="s">
        <v>935</v>
      </c>
      <c r="H126" s="461" t="s">
        <v>2137</v>
      </c>
      <c r="I126" s="472"/>
      <c r="J126" s="473"/>
      <c r="K126" s="473" t="s">
        <v>2173</v>
      </c>
      <c r="L126" s="473" t="s">
        <v>472</v>
      </c>
      <c r="M126" s="225" t="s">
        <v>2218</v>
      </c>
      <c r="N126" s="465" t="s">
        <v>1134</v>
      </c>
      <c r="O126" s="466" t="s">
        <v>1902</v>
      </c>
      <c r="P126" s="466" t="s">
        <v>1134</v>
      </c>
      <c r="Q126" s="204" t="s">
        <v>1904</v>
      </c>
      <c r="R126" s="474">
        <v>27</v>
      </c>
      <c r="S126" s="468">
        <v>4050</v>
      </c>
      <c r="T126" s="475" t="e">
        <f>[2]!Tabla46[[#This Row],[Cantidad de Insumos]]*[2]!Tabla46[[#This Row],[Precio Unitario]]</f>
        <v>#REF!</v>
      </c>
      <c r="U126" s="208" t="s">
        <v>865</v>
      </c>
      <c r="V126" s="470" t="s">
        <v>925</v>
      </c>
      <c r="W126" s="476"/>
    </row>
    <row r="127" spans="2:23" ht="25.5" customHeight="1" x14ac:dyDescent="0.2">
      <c r="B127" s="487" t="e">
        <f>IF(Tabla46[[#This Row],[Tipos de Acciones]]="","",CONCATENATE(Tabla46[[#This Row],[POA]],".",Tabla46[[#This Row],[SRS]],".",Tabla46[[#This Row],[AREA]],".",Tabla46[[#This Row],[TIPO]]))</f>
        <v>#REF!</v>
      </c>
      <c r="C127" s="487" t="e">
        <f>IF(Tabla46[[#This Row],[Tipos de Acciones]]="","",'Formulario PPGR1'!#REF!)</f>
        <v>#REF!</v>
      </c>
      <c r="D127" s="487" t="e">
        <f>IF(Tabla46[[#This Row],[Tipos de Acciones]]="","",'Formulario PPGR1'!#REF!)</f>
        <v>#REF!</v>
      </c>
      <c r="E127" s="487" t="e">
        <f>IF(Tabla46[[#This Row],[Tipos de Acciones]]="","",'Formulario PPGR1'!#REF!)</f>
        <v>#REF!</v>
      </c>
      <c r="F127" s="487" t="e">
        <f>IF(Tabla46[[#This Row],[Tipos de Acciones]]="","",'Formulario PPGR1'!#REF!)</f>
        <v>#REF!</v>
      </c>
      <c r="G127" s="461" t="s">
        <v>935</v>
      </c>
      <c r="H127" s="462" t="s">
        <v>2126</v>
      </c>
      <c r="I127" s="472"/>
      <c r="J127" s="473"/>
      <c r="K127" s="473" t="s">
        <v>2174</v>
      </c>
      <c r="L127" s="473" t="s">
        <v>472</v>
      </c>
      <c r="M127" s="225" t="s">
        <v>2218</v>
      </c>
      <c r="N127" s="465" t="s">
        <v>1134</v>
      </c>
      <c r="O127" s="466" t="s">
        <v>1902</v>
      </c>
      <c r="P127" s="466" t="s">
        <v>1134</v>
      </c>
      <c r="Q127" s="204" t="s">
        <v>1904</v>
      </c>
      <c r="R127" s="474">
        <v>22</v>
      </c>
      <c r="S127" s="468">
        <v>3000</v>
      </c>
      <c r="T127" s="475" t="e">
        <f>[2]!Tabla46[[#This Row],[Cantidad de Insumos]]*[2]!Tabla46[[#This Row],[Precio Unitario]]</f>
        <v>#REF!</v>
      </c>
      <c r="U127" s="458" t="s">
        <v>2129</v>
      </c>
      <c r="V127" s="470" t="s">
        <v>925</v>
      </c>
      <c r="W127" s="476"/>
    </row>
    <row r="128" spans="2:23" ht="21.75" customHeight="1" x14ac:dyDescent="0.2">
      <c r="B128" s="487" t="e">
        <f>IF(Tabla46[[#This Row],[Tipos de Acciones]]="","",CONCATENATE(Tabla46[[#This Row],[POA]],".",Tabla46[[#This Row],[SRS]],".",Tabla46[[#This Row],[AREA]],".",Tabla46[[#This Row],[TIPO]]))</f>
        <v>#REF!</v>
      </c>
      <c r="C128" s="487" t="e">
        <f>IF(Tabla46[[#This Row],[Tipos de Acciones]]="","",'Formulario PPGR1'!#REF!)</f>
        <v>#REF!</v>
      </c>
      <c r="D128" s="487" t="e">
        <f>IF(Tabla46[[#This Row],[Tipos de Acciones]]="","",'Formulario PPGR1'!#REF!)</f>
        <v>#REF!</v>
      </c>
      <c r="E128" s="487" t="e">
        <f>IF(Tabla46[[#This Row],[Tipos de Acciones]]="","",'Formulario PPGR1'!#REF!)</f>
        <v>#REF!</v>
      </c>
      <c r="F128" s="487" t="e">
        <f>IF(Tabla46[[#This Row],[Tipos de Acciones]]="","",'Formulario PPGR1'!#REF!)</f>
        <v>#REF!</v>
      </c>
      <c r="G128" s="461" t="s">
        <v>935</v>
      </c>
      <c r="H128" s="461" t="s">
        <v>2137</v>
      </c>
      <c r="I128" s="472"/>
      <c r="J128" s="473"/>
      <c r="K128" s="473" t="s">
        <v>2175</v>
      </c>
      <c r="L128" s="473" t="s">
        <v>472</v>
      </c>
      <c r="M128" s="225" t="s">
        <v>2218</v>
      </c>
      <c r="N128" s="465" t="s">
        <v>1134</v>
      </c>
      <c r="O128" s="466" t="s">
        <v>1902</v>
      </c>
      <c r="P128" s="466" t="s">
        <v>1134</v>
      </c>
      <c r="Q128" s="204" t="s">
        <v>1904</v>
      </c>
      <c r="R128" s="474">
        <v>45</v>
      </c>
      <c r="S128" s="468">
        <v>1900</v>
      </c>
      <c r="T128" s="475" t="e">
        <f>[2]!Tabla46[[#This Row],[Cantidad de Insumos]]*[2]!Tabla46[[#This Row],[Precio Unitario]]</f>
        <v>#REF!</v>
      </c>
      <c r="U128" s="208" t="s">
        <v>865</v>
      </c>
      <c r="V128" s="470" t="s">
        <v>925</v>
      </c>
      <c r="W128" s="476"/>
    </row>
    <row r="129" spans="2:23" ht="26.25" customHeight="1" x14ac:dyDescent="0.2">
      <c r="B129" s="487" t="e">
        <f>IF(Tabla46[[#This Row],[Tipos de Acciones]]="","",CONCATENATE(Tabla46[[#This Row],[POA]],".",Tabla46[[#This Row],[SRS]],".",Tabla46[[#This Row],[AREA]],".",Tabla46[[#This Row],[TIPO]]))</f>
        <v>#REF!</v>
      </c>
      <c r="C129" s="487" t="e">
        <f>IF(Tabla46[[#This Row],[Tipos de Acciones]]="","",'Formulario PPGR1'!#REF!)</f>
        <v>#REF!</v>
      </c>
      <c r="D129" s="487" t="e">
        <f>IF(Tabla46[[#This Row],[Tipos de Acciones]]="","",'Formulario PPGR1'!#REF!)</f>
        <v>#REF!</v>
      </c>
      <c r="E129" s="487" t="e">
        <f>IF(Tabla46[[#This Row],[Tipos de Acciones]]="","",'Formulario PPGR1'!#REF!)</f>
        <v>#REF!</v>
      </c>
      <c r="F129" s="487" t="e">
        <f>IF(Tabla46[[#This Row],[Tipos de Acciones]]="","",'Formulario PPGR1'!#REF!)</f>
        <v>#REF!</v>
      </c>
      <c r="G129" s="461" t="s">
        <v>935</v>
      </c>
      <c r="H129" s="461" t="s">
        <v>2137</v>
      </c>
      <c r="I129" s="472"/>
      <c r="J129" s="473"/>
      <c r="K129" s="473" t="s">
        <v>2176</v>
      </c>
      <c r="L129" s="473" t="s">
        <v>472</v>
      </c>
      <c r="M129" s="225" t="s">
        <v>2218</v>
      </c>
      <c r="N129" s="465" t="s">
        <v>1134</v>
      </c>
      <c r="O129" s="466" t="s">
        <v>1902</v>
      </c>
      <c r="P129" s="466" t="s">
        <v>1134</v>
      </c>
      <c r="Q129" s="204" t="s">
        <v>1904</v>
      </c>
      <c r="R129" s="474">
        <v>39</v>
      </c>
      <c r="S129" s="468">
        <v>5000</v>
      </c>
      <c r="T129" s="475" t="e">
        <f>[2]!Tabla46[[#This Row],[Cantidad de Insumos]]*[2]!Tabla46[[#This Row],[Precio Unitario]]</f>
        <v>#REF!</v>
      </c>
      <c r="U129" s="208" t="s">
        <v>865</v>
      </c>
      <c r="V129" s="470" t="s">
        <v>925</v>
      </c>
      <c r="W129" s="476"/>
    </row>
    <row r="130" spans="2:23" ht="24.75" customHeight="1" x14ac:dyDescent="0.2">
      <c r="B130" s="487" t="e">
        <f>IF(Tabla46[[#This Row],[Tipos de Acciones]]="","",CONCATENATE(Tabla46[[#This Row],[POA]],".",Tabla46[[#This Row],[SRS]],".",Tabla46[[#This Row],[AREA]],".",Tabla46[[#This Row],[TIPO]]))</f>
        <v>#REF!</v>
      </c>
      <c r="C130" s="487" t="e">
        <f>IF(Tabla46[[#This Row],[Tipos de Acciones]]="","",'Formulario PPGR1'!#REF!)</f>
        <v>#REF!</v>
      </c>
      <c r="D130" s="487" t="e">
        <f>IF(Tabla46[[#This Row],[Tipos de Acciones]]="","",'Formulario PPGR1'!#REF!)</f>
        <v>#REF!</v>
      </c>
      <c r="E130" s="487" t="e">
        <f>IF(Tabla46[[#This Row],[Tipos de Acciones]]="","",'Formulario PPGR1'!#REF!)</f>
        <v>#REF!</v>
      </c>
      <c r="F130" s="487" t="e">
        <f>IF(Tabla46[[#This Row],[Tipos de Acciones]]="","",'Formulario PPGR1'!#REF!)</f>
        <v>#REF!</v>
      </c>
      <c r="G130" s="461" t="s">
        <v>935</v>
      </c>
      <c r="H130" s="462" t="s">
        <v>2144</v>
      </c>
      <c r="I130" s="472"/>
      <c r="J130" s="473"/>
      <c r="K130" s="473" t="s">
        <v>2219</v>
      </c>
      <c r="L130" s="473" t="s">
        <v>472</v>
      </c>
      <c r="M130" s="225" t="s">
        <v>2218</v>
      </c>
      <c r="N130" s="465" t="s">
        <v>1134</v>
      </c>
      <c r="O130" s="466" t="s">
        <v>1902</v>
      </c>
      <c r="P130" s="466" t="s">
        <v>1134</v>
      </c>
      <c r="Q130" s="204" t="s">
        <v>1904</v>
      </c>
      <c r="R130" s="474">
        <v>14</v>
      </c>
      <c r="S130" s="468">
        <v>49000</v>
      </c>
      <c r="T130" s="475" t="e">
        <f>[2]!Tabla46[[#This Row],[Cantidad de Insumos]]*[2]!Tabla46[[#This Row],[Precio Unitario]]</f>
        <v>#REF!</v>
      </c>
      <c r="U130" s="208" t="s">
        <v>2146</v>
      </c>
      <c r="V130" s="470" t="s">
        <v>925</v>
      </c>
      <c r="W130" s="476"/>
    </row>
    <row r="131" spans="2:23" ht="40.5" customHeight="1" x14ac:dyDescent="0.2">
      <c r="B131" s="487" t="e">
        <f>IF(Tabla46[[#This Row],[Tipos de Acciones]]="","",CONCATENATE(Tabla46[[#This Row],[POA]],".",Tabla46[[#This Row],[SRS]],".",Tabla46[[#This Row],[AREA]],".",Tabla46[[#This Row],[TIPO]]))</f>
        <v>#REF!</v>
      </c>
      <c r="C131" s="487" t="e">
        <f>IF(Tabla46[[#This Row],[Tipos de Acciones]]="","",'Formulario PPGR1'!#REF!)</f>
        <v>#REF!</v>
      </c>
      <c r="D131" s="487" t="e">
        <f>IF(Tabla46[[#This Row],[Tipos de Acciones]]="","",'Formulario PPGR1'!#REF!)</f>
        <v>#REF!</v>
      </c>
      <c r="E131" s="487" t="e">
        <f>IF(Tabla46[[#This Row],[Tipos de Acciones]]="","",'Formulario PPGR1'!#REF!)</f>
        <v>#REF!</v>
      </c>
      <c r="F131" s="487" t="e">
        <f>IF(Tabla46[[#This Row],[Tipos de Acciones]]="","",'Formulario PPGR1'!#REF!)</f>
        <v>#REF!</v>
      </c>
      <c r="G131" s="461" t="s">
        <v>935</v>
      </c>
      <c r="H131" s="461" t="s">
        <v>2137</v>
      </c>
      <c r="I131" s="472"/>
      <c r="J131" s="473"/>
      <c r="K131" s="473" t="s">
        <v>2178</v>
      </c>
      <c r="L131" s="473" t="s">
        <v>472</v>
      </c>
      <c r="M131" s="225" t="s">
        <v>2218</v>
      </c>
      <c r="N131" s="465" t="s">
        <v>1134</v>
      </c>
      <c r="O131" s="466" t="s">
        <v>1902</v>
      </c>
      <c r="P131" s="466" t="s">
        <v>1134</v>
      </c>
      <c r="Q131" s="204" t="s">
        <v>1904</v>
      </c>
      <c r="R131" s="474">
        <v>68</v>
      </c>
      <c r="S131" s="468">
        <v>3000</v>
      </c>
      <c r="T131" s="475" t="e">
        <f>[2]!Tabla46[[#This Row],[Cantidad de Insumos]]*[2]!Tabla46[[#This Row],[Precio Unitario]]</f>
        <v>#REF!</v>
      </c>
      <c r="U131" s="208" t="s">
        <v>865</v>
      </c>
      <c r="V131" s="470" t="s">
        <v>925</v>
      </c>
      <c r="W131" s="476"/>
    </row>
    <row r="132" spans="2:23" ht="47.25" customHeight="1" x14ac:dyDescent="0.2">
      <c r="B132" s="487" t="e">
        <f>IF(Tabla46[[#This Row],[Tipos de Acciones]]="","",CONCATENATE(Tabla46[[#This Row],[POA]],".",Tabla46[[#This Row],[SRS]],".",Tabla46[[#This Row],[AREA]],".",Tabla46[[#This Row],[TIPO]]))</f>
        <v>#REF!</v>
      </c>
      <c r="C132" s="487" t="e">
        <f>IF(Tabla46[[#This Row],[Tipos de Acciones]]="","",'Formulario PPGR1'!#REF!)</f>
        <v>#REF!</v>
      </c>
      <c r="D132" s="487" t="e">
        <f>IF(Tabla46[[#This Row],[Tipos de Acciones]]="","",'Formulario PPGR1'!#REF!)</f>
        <v>#REF!</v>
      </c>
      <c r="E132" s="487" t="e">
        <f>IF(Tabla46[[#This Row],[Tipos de Acciones]]="","",'Formulario PPGR1'!#REF!)</f>
        <v>#REF!</v>
      </c>
      <c r="F132" s="487" t="e">
        <f>IF(Tabla46[[#This Row],[Tipos de Acciones]]="","",'Formulario PPGR1'!#REF!)</f>
        <v>#REF!</v>
      </c>
      <c r="G132" s="461" t="s">
        <v>935</v>
      </c>
      <c r="H132" s="461" t="s">
        <v>2137</v>
      </c>
      <c r="I132" s="472"/>
      <c r="J132" s="473"/>
      <c r="K132" s="473" t="s">
        <v>2179</v>
      </c>
      <c r="L132" s="473" t="s">
        <v>472</v>
      </c>
      <c r="M132" s="225" t="s">
        <v>2218</v>
      </c>
      <c r="N132" s="465" t="s">
        <v>1134</v>
      </c>
      <c r="O132" s="466" t="s">
        <v>1902</v>
      </c>
      <c r="P132" s="466" t="s">
        <v>1134</v>
      </c>
      <c r="Q132" s="204" t="s">
        <v>1904</v>
      </c>
      <c r="R132" s="474">
        <v>40</v>
      </c>
      <c r="S132" s="468">
        <v>15000</v>
      </c>
      <c r="T132" s="475" t="e">
        <f>[2]!Tabla46[[#This Row],[Cantidad de Insumos]]*[2]!Tabla46[[#This Row],[Precio Unitario]]</f>
        <v>#REF!</v>
      </c>
      <c r="U132" s="208" t="s">
        <v>865</v>
      </c>
      <c r="V132" s="470" t="s">
        <v>925</v>
      </c>
      <c r="W132" s="476"/>
    </row>
    <row r="133" spans="2:23" ht="31.5" customHeight="1" x14ac:dyDescent="0.2">
      <c r="B133" s="487" t="e">
        <f>IF(Tabla46[[#This Row],[Tipos de Acciones]]="","",CONCATENATE(Tabla46[[#This Row],[POA]],".",Tabla46[[#This Row],[SRS]],".",Tabla46[[#This Row],[AREA]],".",Tabla46[[#This Row],[TIPO]]))</f>
        <v>#REF!</v>
      </c>
      <c r="C133" s="487" t="e">
        <f>IF(Tabla46[[#This Row],[Tipos de Acciones]]="","",'Formulario PPGR1'!#REF!)</f>
        <v>#REF!</v>
      </c>
      <c r="D133" s="487" t="e">
        <f>IF(Tabla46[[#This Row],[Tipos de Acciones]]="","",'Formulario PPGR1'!#REF!)</f>
        <v>#REF!</v>
      </c>
      <c r="E133" s="487" t="e">
        <f>IF(Tabla46[[#This Row],[Tipos de Acciones]]="","",'Formulario PPGR1'!#REF!)</f>
        <v>#REF!</v>
      </c>
      <c r="F133" s="487" t="e">
        <f>IF(Tabla46[[#This Row],[Tipos de Acciones]]="","",'Formulario PPGR1'!#REF!)</f>
        <v>#REF!</v>
      </c>
      <c r="G133" s="461" t="s">
        <v>935</v>
      </c>
      <c r="H133" s="461" t="s">
        <v>2137</v>
      </c>
      <c r="I133" s="472"/>
      <c r="J133" s="473"/>
      <c r="K133" s="473" t="s">
        <v>2180</v>
      </c>
      <c r="L133" s="473" t="s">
        <v>472</v>
      </c>
      <c r="M133" s="225" t="s">
        <v>2218</v>
      </c>
      <c r="N133" s="465" t="s">
        <v>1134</v>
      </c>
      <c r="O133" s="466" t="s">
        <v>1902</v>
      </c>
      <c r="P133" s="466" t="s">
        <v>1134</v>
      </c>
      <c r="Q133" s="204" t="s">
        <v>1904</v>
      </c>
      <c r="R133" s="474">
        <v>27</v>
      </c>
      <c r="S133" s="468">
        <v>22000</v>
      </c>
      <c r="T133" s="475" t="e">
        <f>[2]!Tabla46[[#This Row],[Cantidad de Insumos]]*[2]!Tabla46[[#This Row],[Precio Unitario]]</f>
        <v>#REF!</v>
      </c>
      <c r="U133" s="208" t="s">
        <v>865</v>
      </c>
      <c r="V133" s="470" t="s">
        <v>925</v>
      </c>
      <c r="W133" s="476"/>
    </row>
    <row r="134" spans="2:23" ht="36" customHeight="1" x14ac:dyDescent="0.2">
      <c r="B134" s="487" t="e">
        <f>IF(Tabla46[[#This Row],[Tipos de Acciones]]="","",CONCATENATE(Tabla46[[#This Row],[POA]],".",Tabla46[[#This Row],[SRS]],".",Tabla46[[#This Row],[AREA]],".",Tabla46[[#This Row],[TIPO]]))</f>
        <v>#REF!</v>
      </c>
      <c r="C134" s="487" t="e">
        <f>IF(Tabla46[[#This Row],[Tipos de Acciones]]="","",'Formulario PPGR1'!#REF!)</f>
        <v>#REF!</v>
      </c>
      <c r="D134" s="487" t="e">
        <f>IF(Tabla46[[#This Row],[Tipos de Acciones]]="","",'Formulario PPGR1'!#REF!)</f>
        <v>#REF!</v>
      </c>
      <c r="E134" s="487" t="e">
        <f>IF(Tabla46[[#This Row],[Tipos de Acciones]]="","",'Formulario PPGR1'!#REF!)</f>
        <v>#REF!</v>
      </c>
      <c r="F134" s="487" t="e">
        <f>IF(Tabla46[[#This Row],[Tipos de Acciones]]="","",'Formulario PPGR1'!#REF!)</f>
        <v>#REF!</v>
      </c>
      <c r="G134" s="461" t="s">
        <v>935</v>
      </c>
      <c r="H134" s="462" t="s">
        <v>2126</v>
      </c>
      <c r="I134" s="472"/>
      <c r="J134" s="473"/>
      <c r="K134" s="473" t="s">
        <v>2181</v>
      </c>
      <c r="L134" s="473" t="s">
        <v>472</v>
      </c>
      <c r="M134" s="225" t="s">
        <v>2218</v>
      </c>
      <c r="N134" s="465" t="s">
        <v>1134</v>
      </c>
      <c r="O134" s="466" t="s">
        <v>1902</v>
      </c>
      <c r="P134" s="466" t="s">
        <v>1134</v>
      </c>
      <c r="Q134" s="204" t="s">
        <v>1904</v>
      </c>
      <c r="R134" s="474">
        <v>21</v>
      </c>
      <c r="S134" s="468">
        <v>10000</v>
      </c>
      <c r="T134" s="475" t="e">
        <f>[2]!Tabla46[[#This Row],[Cantidad de Insumos]]*[2]!Tabla46[[#This Row],[Precio Unitario]]</f>
        <v>#REF!</v>
      </c>
      <c r="U134" s="458" t="s">
        <v>2129</v>
      </c>
      <c r="V134" s="470" t="s">
        <v>925</v>
      </c>
      <c r="W134" s="476"/>
    </row>
    <row r="135" spans="2:23" ht="27.75" customHeight="1" x14ac:dyDescent="0.2">
      <c r="B135" s="487" t="e">
        <f>IF(Tabla46[[#This Row],[Tipos de Acciones]]="","",CONCATENATE(Tabla46[[#This Row],[POA]],".",Tabla46[[#This Row],[SRS]],".",Tabla46[[#This Row],[AREA]],".",Tabla46[[#This Row],[TIPO]]))</f>
        <v>#REF!</v>
      </c>
      <c r="C135" s="487" t="e">
        <f>IF(Tabla46[[#This Row],[Tipos de Acciones]]="","",'Formulario PPGR1'!#REF!)</f>
        <v>#REF!</v>
      </c>
      <c r="D135" s="487" t="e">
        <f>IF(Tabla46[[#This Row],[Tipos de Acciones]]="","",'Formulario PPGR1'!#REF!)</f>
        <v>#REF!</v>
      </c>
      <c r="E135" s="487" t="e">
        <f>IF(Tabla46[[#This Row],[Tipos de Acciones]]="","",'Formulario PPGR1'!#REF!)</f>
        <v>#REF!</v>
      </c>
      <c r="F135" s="487" t="e">
        <f>IF(Tabla46[[#This Row],[Tipos de Acciones]]="","",'Formulario PPGR1'!#REF!)</f>
        <v>#REF!</v>
      </c>
      <c r="G135" s="461" t="s">
        <v>935</v>
      </c>
      <c r="H135" s="473" t="s">
        <v>2182</v>
      </c>
      <c r="I135" s="472"/>
      <c r="J135" s="473"/>
      <c r="K135" s="473" t="s">
        <v>2183</v>
      </c>
      <c r="L135" s="473" t="s">
        <v>472</v>
      </c>
      <c r="M135" s="225" t="s">
        <v>2218</v>
      </c>
      <c r="N135" s="465" t="s">
        <v>1134</v>
      </c>
      <c r="O135" s="466" t="s">
        <v>1902</v>
      </c>
      <c r="P135" s="466" t="s">
        <v>1134</v>
      </c>
      <c r="Q135" s="204" t="s">
        <v>1904</v>
      </c>
      <c r="R135" s="474">
        <v>24</v>
      </c>
      <c r="S135" s="468">
        <v>4000</v>
      </c>
      <c r="T135" s="475" t="e">
        <f>[2]!Tabla46[[#This Row],[Cantidad de Insumos]]*[2]!Tabla46[[#This Row],[Precio Unitario]]</f>
        <v>#REF!</v>
      </c>
      <c r="U135" s="208" t="s">
        <v>2184</v>
      </c>
      <c r="V135" s="470" t="s">
        <v>925</v>
      </c>
      <c r="W135" s="476"/>
    </row>
    <row r="136" spans="2:23" ht="44.25" customHeight="1" x14ac:dyDescent="0.2">
      <c r="B136" s="487" t="e">
        <f>IF(Tabla46[[#This Row],[Tipos de Acciones]]="","",CONCATENATE(Tabla46[[#This Row],[POA]],".",Tabla46[[#This Row],[SRS]],".",Tabla46[[#This Row],[AREA]],".",Tabla46[[#This Row],[TIPO]]))</f>
        <v>#REF!</v>
      </c>
      <c r="C136" s="487" t="e">
        <f>IF(Tabla46[[#This Row],[Tipos de Acciones]]="","",'Formulario PPGR1'!#REF!)</f>
        <v>#REF!</v>
      </c>
      <c r="D136" s="487" t="e">
        <f>IF(Tabla46[[#This Row],[Tipos de Acciones]]="","",'Formulario PPGR1'!#REF!)</f>
        <v>#REF!</v>
      </c>
      <c r="E136" s="487" t="e">
        <f>IF(Tabla46[[#This Row],[Tipos de Acciones]]="","",'Formulario PPGR1'!#REF!)</f>
        <v>#REF!</v>
      </c>
      <c r="F136" s="487" t="e">
        <f>IF(Tabla46[[#This Row],[Tipos de Acciones]]="","",'Formulario PPGR1'!#REF!)</f>
        <v>#REF!</v>
      </c>
      <c r="G136" s="461" t="s">
        <v>935</v>
      </c>
      <c r="H136" s="461" t="s">
        <v>2137</v>
      </c>
      <c r="I136" s="472"/>
      <c r="J136" s="473"/>
      <c r="K136" s="473" t="s">
        <v>2185</v>
      </c>
      <c r="L136" s="473" t="s">
        <v>472</v>
      </c>
      <c r="M136" s="225" t="s">
        <v>2218</v>
      </c>
      <c r="N136" s="465" t="s">
        <v>1134</v>
      </c>
      <c r="O136" s="466" t="s">
        <v>1902</v>
      </c>
      <c r="P136" s="466" t="s">
        <v>1134</v>
      </c>
      <c r="Q136" s="204" t="s">
        <v>1904</v>
      </c>
      <c r="R136" s="474">
        <v>40</v>
      </c>
      <c r="S136" s="468">
        <v>7500</v>
      </c>
      <c r="T136" s="475" t="e">
        <f>[2]!Tabla46[[#This Row],[Cantidad de Insumos]]*[2]!Tabla46[[#This Row],[Precio Unitario]]</f>
        <v>#REF!</v>
      </c>
      <c r="U136" s="208" t="s">
        <v>865</v>
      </c>
      <c r="V136" s="470" t="s">
        <v>925</v>
      </c>
      <c r="W136" s="476"/>
    </row>
    <row r="137" spans="2:23" ht="42" customHeight="1" x14ac:dyDescent="0.2">
      <c r="B137" s="487" t="e">
        <f>IF(Tabla46[[#This Row],[Tipos de Acciones]]="","",CONCATENATE(Tabla46[[#This Row],[POA]],".",Tabla46[[#This Row],[SRS]],".",Tabla46[[#This Row],[AREA]],".",Tabla46[[#This Row],[TIPO]]))</f>
        <v>#REF!</v>
      </c>
      <c r="C137" s="487" t="e">
        <f>IF(Tabla46[[#This Row],[Tipos de Acciones]]="","",'Formulario PPGR1'!#REF!)</f>
        <v>#REF!</v>
      </c>
      <c r="D137" s="487" t="e">
        <f>IF(Tabla46[[#This Row],[Tipos de Acciones]]="","",'Formulario PPGR1'!#REF!)</f>
        <v>#REF!</v>
      </c>
      <c r="E137" s="487" t="e">
        <f>IF(Tabla46[[#This Row],[Tipos de Acciones]]="","",'Formulario PPGR1'!#REF!)</f>
        <v>#REF!</v>
      </c>
      <c r="F137" s="487" t="e">
        <f>IF(Tabla46[[#This Row],[Tipos de Acciones]]="","",'Formulario PPGR1'!#REF!)</f>
        <v>#REF!</v>
      </c>
      <c r="G137" s="461" t="s">
        <v>935</v>
      </c>
      <c r="H137" s="461" t="s">
        <v>2137</v>
      </c>
      <c r="I137" s="472"/>
      <c r="J137" s="473"/>
      <c r="K137" s="473" t="s">
        <v>2186</v>
      </c>
      <c r="L137" s="473" t="s">
        <v>472</v>
      </c>
      <c r="M137" s="225" t="s">
        <v>2218</v>
      </c>
      <c r="N137" s="465" t="s">
        <v>1134</v>
      </c>
      <c r="O137" s="466" t="s">
        <v>1902</v>
      </c>
      <c r="P137" s="466" t="s">
        <v>1134</v>
      </c>
      <c r="Q137" s="204" t="s">
        <v>1904</v>
      </c>
      <c r="R137" s="474">
        <v>29</v>
      </c>
      <c r="S137" s="468">
        <v>3000</v>
      </c>
      <c r="T137" s="475" t="e">
        <f>[2]!Tabla46[[#This Row],[Cantidad de Insumos]]*[2]!Tabla46[[#This Row],[Precio Unitario]]</f>
        <v>#REF!</v>
      </c>
      <c r="U137" s="208" t="s">
        <v>865</v>
      </c>
      <c r="V137" s="470" t="s">
        <v>925</v>
      </c>
      <c r="W137" s="476"/>
    </row>
    <row r="138" spans="2:23" ht="31.5" customHeight="1" x14ac:dyDescent="0.2">
      <c r="B138" s="487" t="e">
        <f>IF(Tabla46[[#This Row],[Tipos de Acciones]]="","",CONCATENATE(Tabla46[[#This Row],[POA]],".",Tabla46[[#This Row],[SRS]],".",Tabla46[[#This Row],[AREA]],".",Tabla46[[#This Row],[TIPO]]))</f>
        <v>#REF!</v>
      </c>
      <c r="C138" s="487" t="e">
        <f>IF(Tabla46[[#This Row],[Tipos de Acciones]]="","",'Formulario PPGR1'!#REF!)</f>
        <v>#REF!</v>
      </c>
      <c r="D138" s="487" t="e">
        <f>IF(Tabla46[[#This Row],[Tipos de Acciones]]="","",'Formulario PPGR1'!#REF!)</f>
        <v>#REF!</v>
      </c>
      <c r="E138" s="487" t="e">
        <f>IF(Tabla46[[#This Row],[Tipos de Acciones]]="","",'Formulario PPGR1'!#REF!)</f>
        <v>#REF!</v>
      </c>
      <c r="F138" s="487" t="e">
        <f>IF(Tabla46[[#This Row],[Tipos de Acciones]]="","",'Formulario PPGR1'!#REF!)</f>
        <v>#REF!</v>
      </c>
      <c r="G138" s="461" t="s">
        <v>935</v>
      </c>
      <c r="H138" s="461" t="s">
        <v>2137</v>
      </c>
      <c r="I138" s="472"/>
      <c r="J138" s="473"/>
      <c r="K138" s="473" t="s">
        <v>2187</v>
      </c>
      <c r="L138" s="473" t="s">
        <v>472</v>
      </c>
      <c r="M138" s="225" t="s">
        <v>2218</v>
      </c>
      <c r="N138" s="465" t="s">
        <v>1134</v>
      </c>
      <c r="O138" s="466" t="s">
        <v>1902</v>
      </c>
      <c r="P138" s="466" t="s">
        <v>1134</v>
      </c>
      <c r="Q138" s="204" t="s">
        <v>1904</v>
      </c>
      <c r="R138" s="474">
        <v>20</v>
      </c>
      <c r="S138" s="468">
        <v>8000</v>
      </c>
      <c r="T138" s="475" t="e">
        <f>[2]!Tabla46[[#This Row],[Cantidad de Insumos]]*[2]!Tabla46[[#This Row],[Precio Unitario]]</f>
        <v>#REF!</v>
      </c>
      <c r="U138" s="208" t="s">
        <v>865</v>
      </c>
      <c r="V138" s="470" t="s">
        <v>925</v>
      </c>
      <c r="W138" s="476"/>
    </row>
    <row r="139" spans="2:23" ht="42" customHeight="1" x14ac:dyDescent="0.2">
      <c r="B139" s="487" t="e">
        <f>IF(Tabla46[[#This Row],[Tipos de Acciones]]="","",CONCATENATE(Tabla46[[#This Row],[POA]],".",Tabla46[[#This Row],[SRS]],".",Tabla46[[#This Row],[AREA]],".",Tabla46[[#This Row],[TIPO]]))</f>
        <v>#REF!</v>
      </c>
      <c r="C139" s="487" t="e">
        <f>IF(Tabla46[[#This Row],[Tipos de Acciones]]="","",'Formulario PPGR1'!#REF!)</f>
        <v>#REF!</v>
      </c>
      <c r="D139" s="487" t="e">
        <f>IF(Tabla46[[#This Row],[Tipos de Acciones]]="","",'Formulario PPGR1'!#REF!)</f>
        <v>#REF!</v>
      </c>
      <c r="E139" s="487" t="e">
        <f>IF(Tabla46[[#This Row],[Tipos de Acciones]]="","",'Formulario PPGR1'!#REF!)</f>
        <v>#REF!</v>
      </c>
      <c r="F139" s="487" t="e">
        <f>IF(Tabla46[[#This Row],[Tipos de Acciones]]="","",'Formulario PPGR1'!#REF!)</f>
        <v>#REF!</v>
      </c>
      <c r="G139" s="461" t="s">
        <v>935</v>
      </c>
      <c r="H139" s="461" t="s">
        <v>2137</v>
      </c>
      <c r="I139" s="472"/>
      <c r="J139" s="473"/>
      <c r="K139" s="473" t="s">
        <v>2188</v>
      </c>
      <c r="L139" s="473" t="s">
        <v>472</v>
      </c>
      <c r="M139" s="225" t="s">
        <v>2218</v>
      </c>
      <c r="N139" s="465" t="s">
        <v>1134</v>
      </c>
      <c r="O139" s="466" t="s">
        <v>1902</v>
      </c>
      <c r="P139" s="466" t="s">
        <v>1134</v>
      </c>
      <c r="Q139" s="204" t="s">
        <v>1904</v>
      </c>
      <c r="R139" s="474">
        <v>32</v>
      </c>
      <c r="S139" s="468">
        <v>17000</v>
      </c>
      <c r="T139" s="475" t="e">
        <f>[2]!Tabla46[[#This Row],[Cantidad de Insumos]]*[2]!Tabla46[[#This Row],[Precio Unitario]]</f>
        <v>#REF!</v>
      </c>
      <c r="U139" s="208" t="s">
        <v>865</v>
      </c>
      <c r="V139" s="470" t="s">
        <v>925</v>
      </c>
      <c r="W139" s="476"/>
    </row>
    <row r="140" spans="2:23" ht="36" customHeight="1" x14ac:dyDescent="0.2">
      <c r="B140" s="487" t="e">
        <f>IF(Tabla46[[#This Row],[Tipos de Acciones]]="","",CONCATENATE(Tabla46[[#This Row],[POA]],".",Tabla46[[#This Row],[SRS]],".",Tabla46[[#This Row],[AREA]],".",Tabla46[[#This Row],[TIPO]]))</f>
        <v>#REF!</v>
      </c>
      <c r="C140" s="487" t="e">
        <f>IF(Tabla46[[#This Row],[Tipos de Acciones]]="","",'Formulario PPGR1'!#REF!)</f>
        <v>#REF!</v>
      </c>
      <c r="D140" s="487" t="e">
        <f>IF(Tabla46[[#This Row],[Tipos de Acciones]]="","",'Formulario PPGR1'!#REF!)</f>
        <v>#REF!</v>
      </c>
      <c r="E140" s="487" t="e">
        <f>IF(Tabla46[[#This Row],[Tipos de Acciones]]="","",'Formulario PPGR1'!#REF!)</f>
        <v>#REF!</v>
      </c>
      <c r="F140" s="487" t="e">
        <f>IF(Tabla46[[#This Row],[Tipos de Acciones]]="","",'Formulario PPGR1'!#REF!)</f>
        <v>#REF!</v>
      </c>
      <c r="G140" s="461" t="s">
        <v>935</v>
      </c>
      <c r="H140" s="473" t="s">
        <v>2135</v>
      </c>
      <c r="I140" s="472"/>
      <c r="J140" s="473"/>
      <c r="K140" s="473" t="s">
        <v>2189</v>
      </c>
      <c r="L140" s="473" t="s">
        <v>472</v>
      </c>
      <c r="M140" s="225" t="s">
        <v>2218</v>
      </c>
      <c r="N140" s="465" t="s">
        <v>1134</v>
      </c>
      <c r="O140" s="466" t="s">
        <v>1902</v>
      </c>
      <c r="P140" s="466" t="s">
        <v>1134</v>
      </c>
      <c r="Q140" s="204" t="s">
        <v>1904</v>
      </c>
      <c r="R140" s="474">
        <v>31</v>
      </c>
      <c r="S140" s="468">
        <v>9000</v>
      </c>
      <c r="T140" s="475" t="e">
        <f>[2]!Tabla46[[#This Row],[Cantidad de Insumos]]*[2]!Tabla46[[#This Row],[Precio Unitario]]</f>
        <v>#REF!</v>
      </c>
      <c r="U140" s="208" t="s">
        <v>892</v>
      </c>
      <c r="V140" s="470" t="s">
        <v>925</v>
      </c>
      <c r="W140" s="476"/>
    </row>
    <row r="141" spans="2:23" ht="48" customHeight="1" x14ac:dyDescent="0.2">
      <c r="B141" s="487" t="e">
        <f>IF(Tabla46[[#This Row],[Tipos de Acciones]]="","",CONCATENATE(Tabla46[[#This Row],[POA]],".",Tabla46[[#This Row],[SRS]],".",Tabla46[[#This Row],[AREA]],".",Tabla46[[#This Row],[TIPO]]))</f>
        <v>#REF!</v>
      </c>
      <c r="C141" s="487" t="e">
        <f>IF(Tabla46[[#This Row],[Tipos de Acciones]]="","",'Formulario PPGR1'!#REF!)</f>
        <v>#REF!</v>
      </c>
      <c r="D141" s="487" t="e">
        <f>IF(Tabla46[[#This Row],[Tipos de Acciones]]="","",'Formulario PPGR1'!#REF!)</f>
        <v>#REF!</v>
      </c>
      <c r="E141" s="487" t="e">
        <f>IF(Tabla46[[#This Row],[Tipos de Acciones]]="","",'Formulario PPGR1'!#REF!)</f>
        <v>#REF!</v>
      </c>
      <c r="F141" s="487" t="e">
        <f>IF(Tabla46[[#This Row],[Tipos de Acciones]]="","",'Formulario PPGR1'!#REF!)</f>
        <v>#REF!</v>
      </c>
      <c r="G141" s="461" t="s">
        <v>935</v>
      </c>
      <c r="H141" s="461" t="s">
        <v>2137</v>
      </c>
      <c r="I141" s="472"/>
      <c r="J141" s="473"/>
      <c r="K141" s="473" t="s">
        <v>2190</v>
      </c>
      <c r="L141" s="473" t="s">
        <v>472</v>
      </c>
      <c r="M141" s="225" t="s">
        <v>2218</v>
      </c>
      <c r="N141" s="465" t="s">
        <v>1134</v>
      </c>
      <c r="O141" s="466" t="s">
        <v>1902</v>
      </c>
      <c r="P141" s="466" t="s">
        <v>1134</v>
      </c>
      <c r="Q141" s="204" t="s">
        <v>1904</v>
      </c>
      <c r="R141" s="474">
        <v>28</v>
      </c>
      <c r="S141" s="468">
        <v>10240</v>
      </c>
      <c r="T141" s="475" t="e">
        <f>[2]!Tabla46[[#This Row],[Cantidad de Insumos]]*[2]!Tabla46[[#This Row],[Precio Unitario]]</f>
        <v>#REF!</v>
      </c>
      <c r="U141" s="208" t="s">
        <v>865</v>
      </c>
      <c r="V141" s="470" t="s">
        <v>925</v>
      </c>
      <c r="W141" s="476"/>
    </row>
    <row r="142" spans="2:23" ht="33.75" customHeight="1" x14ac:dyDescent="0.2">
      <c r="B142" s="487" t="e">
        <f>IF(Tabla46[[#This Row],[Tipos de Acciones]]="","",CONCATENATE(Tabla46[[#This Row],[POA]],".",Tabla46[[#This Row],[SRS]],".",Tabla46[[#This Row],[AREA]],".",Tabla46[[#This Row],[TIPO]]))</f>
        <v>#REF!</v>
      </c>
      <c r="C142" s="487" t="e">
        <f>IF(Tabla46[[#This Row],[Tipos de Acciones]]="","",'Formulario PPGR1'!#REF!)</f>
        <v>#REF!</v>
      </c>
      <c r="D142" s="487" t="e">
        <f>IF(Tabla46[[#This Row],[Tipos de Acciones]]="","",'Formulario PPGR1'!#REF!)</f>
        <v>#REF!</v>
      </c>
      <c r="E142" s="487" t="e">
        <f>IF(Tabla46[[#This Row],[Tipos de Acciones]]="","",'Formulario PPGR1'!#REF!)</f>
        <v>#REF!</v>
      </c>
      <c r="F142" s="487" t="e">
        <f>IF(Tabla46[[#This Row],[Tipos de Acciones]]="","",'Formulario PPGR1'!#REF!)</f>
        <v>#REF!</v>
      </c>
      <c r="G142" s="461" t="s">
        <v>935</v>
      </c>
      <c r="H142" s="462" t="s">
        <v>2126</v>
      </c>
      <c r="I142" s="472"/>
      <c r="J142" s="473"/>
      <c r="K142" s="473" t="s">
        <v>2191</v>
      </c>
      <c r="L142" s="473" t="s">
        <v>472</v>
      </c>
      <c r="M142" s="225" t="s">
        <v>2218</v>
      </c>
      <c r="N142" s="465" t="s">
        <v>1134</v>
      </c>
      <c r="O142" s="466" t="s">
        <v>1902</v>
      </c>
      <c r="P142" s="466" t="s">
        <v>1134</v>
      </c>
      <c r="Q142" s="204" t="s">
        <v>1904</v>
      </c>
      <c r="R142" s="474">
        <v>26</v>
      </c>
      <c r="S142" s="468">
        <v>10000</v>
      </c>
      <c r="T142" s="475" t="e">
        <f>[2]!Tabla46[[#This Row],[Cantidad de Insumos]]*[2]!Tabla46[[#This Row],[Precio Unitario]]</f>
        <v>#REF!</v>
      </c>
      <c r="U142" s="458" t="s">
        <v>2129</v>
      </c>
      <c r="V142" s="470" t="s">
        <v>925</v>
      </c>
      <c r="W142" s="476"/>
    </row>
    <row r="143" spans="2:23" ht="27.75" customHeight="1" x14ac:dyDescent="0.2">
      <c r="B143" s="487" t="e">
        <f>IF(Tabla46[[#This Row],[Tipos de Acciones]]="","",CONCATENATE(Tabla46[[#This Row],[POA]],".",Tabla46[[#This Row],[SRS]],".",Tabla46[[#This Row],[AREA]],".",Tabla46[[#This Row],[TIPO]]))</f>
        <v>#REF!</v>
      </c>
      <c r="C143" s="487" t="e">
        <f>IF(Tabla46[[#This Row],[Tipos de Acciones]]="","",'Formulario PPGR1'!#REF!)</f>
        <v>#REF!</v>
      </c>
      <c r="D143" s="487" t="e">
        <f>IF(Tabla46[[#This Row],[Tipos de Acciones]]="","",'Formulario PPGR1'!#REF!)</f>
        <v>#REF!</v>
      </c>
      <c r="E143" s="487" t="e">
        <f>IF(Tabla46[[#This Row],[Tipos de Acciones]]="","",'Formulario PPGR1'!#REF!)</f>
        <v>#REF!</v>
      </c>
      <c r="F143" s="487" t="e">
        <f>IF(Tabla46[[#This Row],[Tipos de Acciones]]="","",'Formulario PPGR1'!#REF!)</f>
        <v>#REF!</v>
      </c>
      <c r="G143" s="461" t="s">
        <v>935</v>
      </c>
      <c r="H143" s="461" t="s">
        <v>2137</v>
      </c>
      <c r="I143" s="472"/>
      <c r="J143" s="473"/>
      <c r="K143" s="473" t="s">
        <v>2192</v>
      </c>
      <c r="L143" s="473" t="s">
        <v>472</v>
      </c>
      <c r="M143" s="225" t="s">
        <v>2218</v>
      </c>
      <c r="N143" s="465" t="s">
        <v>1134</v>
      </c>
      <c r="O143" s="466" t="s">
        <v>1902</v>
      </c>
      <c r="P143" s="466" t="s">
        <v>1134</v>
      </c>
      <c r="Q143" s="204" t="s">
        <v>1904</v>
      </c>
      <c r="R143" s="474">
        <v>25</v>
      </c>
      <c r="S143" s="468">
        <v>2940</v>
      </c>
      <c r="T143" s="475" t="e">
        <f>[2]!Tabla46[[#This Row],[Cantidad de Insumos]]*[2]!Tabla46[[#This Row],[Precio Unitario]]</f>
        <v>#REF!</v>
      </c>
      <c r="U143" s="208" t="s">
        <v>865</v>
      </c>
      <c r="V143" s="470" t="s">
        <v>925</v>
      </c>
      <c r="W143" s="476"/>
    </row>
    <row r="144" spans="2:23" ht="28.5" customHeight="1" x14ac:dyDescent="0.2">
      <c r="B144" s="487" t="e">
        <f>IF(Tabla46[[#This Row],[Tipos de Acciones]]="","",CONCATENATE(Tabla46[[#This Row],[POA]],".",Tabla46[[#This Row],[SRS]],".",Tabla46[[#This Row],[AREA]],".",Tabla46[[#This Row],[TIPO]]))</f>
        <v>#REF!</v>
      </c>
      <c r="C144" s="487" t="e">
        <f>IF(Tabla46[[#This Row],[Tipos de Acciones]]="","",'Formulario PPGR1'!#REF!)</f>
        <v>#REF!</v>
      </c>
      <c r="D144" s="487" t="e">
        <f>IF(Tabla46[[#This Row],[Tipos de Acciones]]="","",'Formulario PPGR1'!#REF!)</f>
        <v>#REF!</v>
      </c>
      <c r="E144" s="487" t="e">
        <f>IF(Tabla46[[#This Row],[Tipos de Acciones]]="","",'Formulario PPGR1'!#REF!)</f>
        <v>#REF!</v>
      </c>
      <c r="F144" s="487" t="e">
        <f>IF(Tabla46[[#This Row],[Tipos de Acciones]]="","",'Formulario PPGR1'!#REF!)</f>
        <v>#REF!</v>
      </c>
      <c r="G144" s="461" t="s">
        <v>935</v>
      </c>
      <c r="H144" s="462" t="s">
        <v>2126</v>
      </c>
      <c r="I144" s="472"/>
      <c r="J144" s="473"/>
      <c r="K144" s="473" t="s">
        <v>2193</v>
      </c>
      <c r="L144" s="473" t="s">
        <v>472</v>
      </c>
      <c r="M144" s="225" t="s">
        <v>2218</v>
      </c>
      <c r="N144" s="465" t="s">
        <v>1134</v>
      </c>
      <c r="O144" s="466" t="s">
        <v>1902</v>
      </c>
      <c r="P144" s="466" t="s">
        <v>1134</v>
      </c>
      <c r="Q144" s="204" t="s">
        <v>1904</v>
      </c>
      <c r="R144" s="474">
        <v>12</v>
      </c>
      <c r="S144" s="468">
        <v>25000</v>
      </c>
      <c r="T144" s="475" t="e">
        <f>[2]!Tabla46[[#This Row],[Cantidad de Insumos]]*[2]!Tabla46[[#This Row],[Precio Unitario]]</f>
        <v>#REF!</v>
      </c>
      <c r="U144" s="458" t="s">
        <v>2129</v>
      </c>
      <c r="V144" s="470" t="s">
        <v>925</v>
      </c>
      <c r="W144" s="476"/>
    </row>
    <row r="145" spans="2:23" ht="31.5" customHeight="1" x14ac:dyDescent="0.2">
      <c r="B145" s="487" t="e">
        <f>IF(Tabla46[[#This Row],[Tipos de Acciones]]="","",CONCATENATE(Tabla46[[#This Row],[POA]],".",Tabla46[[#This Row],[SRS]],".",Tabla46[[#This Row],[AREA]],".",Tabla46[[#This Row],[TIPO]]))</f>
        <v>#REF!</v>
      </c>
      <c r="C145" s="487" t="e">
        <f>IF(Tabla46[[#This Row],[Tipos de Acciones]]="","",'Formulario PPGR1'!#REF!)</f>
        <v>#REF!</v>
      </c>
      <c r="D145" s="487" t="e">
        <f>IF(Tabla46[[#This Row],[Tipos de Acciones]]="","",'Formulario PPGR1'!#REF!)</f>
        <v>#REF!</v>
      </c>
      <c r="E145" s="487" t="e">
        <f>IF(Tabla46[[#This Row],[Tipos de Acciones]]="","",'Formulario PPGR1'!#REF!)</f>
        <v>#REF!</v>
      </c>
      <c r="F145" s="487" t="e">
        <f>IF(Tabla46[[#This Row],[Tipos de Acciones]]="","",'Formulario PPGR1'!#REF!)</f>
        <v>#REF!</v>
      </c>
      <c r="G145" s="461" t="s">
        <v>935</v>
      </c>
      <c r="H145" s="462" t="s">
        <v>2126</v>
      </c>
      <c r="I145" s="472"/>
      <c r="J145" s="473"/>
      <c r="K145" s="473" t="s">
        <v>2194</v>
      </c>
      <c r="L145" s="473" t="s">
        <v>472</v>
      </c>
      <c r="M145" s="225" t="s">
        <v>2218</v>
      </c>
      <c r="N145" s="465" t="s">
        <v>1134</v>
      </c>
      <c r="O145" s="466" t="s">
        <v>1902</v>
      </c>
      <c r="P145" s="466" t="s">
        <v>1134</v>
      </c>
      <c r="Q145" s="204" t="s">
        <v>1904</v>
      </c>
      <c r="R145" s="474">
        <v>20</v>
      </c>
      <c r="S145" s="468">
        <v>15000</v>
      </c>
      <c r="T145" s="475" t="e">
        <f>[2]!Tabla46[[#This Row],[Cantidad de Insumos]]*[2]!Tabla46[[#This Row],[Precio Unitario]]</f>
        <v>#REF!</v>
      </c>
      <c r="U145" s="458" t="s">
        <v>2129</v>
      </c>
      <c r="V145" s="470" t="s">
        <v>925</v>
      </c>
      <c r="W145" s="476"/>
    </row>
    <row r="146" spans="2:23" ht="33.75" customHeight="1" x14ac:dyDescent="0.2">
      <c r="B146" s="487" t="e">
        <f>IF(Tabla46[[#This Row],[Tipos de Acciones]]="","",CONCATENATE(Tabla46[[#This Row],[POA]],".",Tabla46[[#This Row],[SRS]],".",Tabla46[[#This Row],[AREA]],".",Tabla46[[#This Row],[TIPO]]))</f>
        <v>#REF!</v>
      </c>
      <c r="C146" s="487" t="e">
        <f>IF(Tabla46[[#This Row],[Tipos de Acciones]]="","",'Formulario PPGR1'!#REF!)</f>
        <v>#REF!</v>
      </c>
      <c r="D146" s="487" t="e">
        <f>IF(Tabla46[[#This Row],[Tipos de Acciones]]="","",'Formulario PPGR1'!#REF!)</f>
        <v>#REF!</v>
      </c>
      <c r="E146" s="487" t="e">
        <f>IF(Tabla46[[#This Row],[Tipos de Acciones]]="","",'Formulario PPGR1'!#REF!)</f>
        <v>#REF!</v>
      </c>
      <c r="F146" s="487" t="e">
        <f>IF(Tabla46[[#This Row],[Tipos de Acciones]]="","",'Formulario PPGR1'!#REF!)</f>
        <v>#REF!</v>
      </c>
      <c r="G146" s="461" t="s">
        <v>935</v>
      </c>
      <c r="H146" s="461" t="s">
        <v>2137</v>
      </c>
      <c r="I146" s="472"/>
      <c r="J146" s="473"/>
      <c r="K146" s="473" t="s">
        <v>2195</v>
      </c>
      <c r="L146" s="473" t="s">
        <v>472</v>
      </c>
      <c r="M146" s="225" t="s">
        <v>2218</v>
      </c>
      <c r="N146" s="465" t="s">
        <v>1134</v>
      </c>
      <c r="O146" s="466" t="s">
        <v>1902</v>
      </c>
      <c r="P146" s="466" t="s">
        <v>1134</v>
      </c>
      <c r="Q146" s="204" t="s">
        <v>1904</v>
      </c>
      <c r="R146" s="474">
        <v>10</v>
      </c>
      <c r="S146" s="468">
        <v>130000</v>
      </c>
      <c r="T146" s="475" t="e">
        <f>[2]!Tabla46[[#This Row],[Cantidad de Insumos]]*[2]!Tabla46[[#This Row],[Precio Unitario]]</f>
        <v>#REF!</v>
      </c>
      <c r="U146" s="208" t="s">
        <v>865</v>
      </c>
      <c r="V146" s="470" t="s">
        <v>925</v>
      </c>
      <c r="W146" s="476"/>
    </row>
    <row r="147" spans="2:23" ht="25.5" customHeight="1" x14ac:dyDescent="0.2">
      <c r="B147" s="487" t="e">
        <f>IF(Tabla46[[#This Row],[Tipos de Acciones]]="","",CONCATENATE(Tabla46[[#This Row],[POA]],".",Tabla46[[#This Row],[SRS]],".",Tabla46[[#This Row],[AREA]],".",Tabla46[[#This Row],[TIPO]]))</f>
        <v>#REF!</v>
      </c>
      <c r="C147" s="487" t="e">
        <f>IF(Tabla46[[#This Row],[Tipos de Acciones]]="","",'Formulario PPGR1'!#REF!)</f>
        <v>#REF!</v>
      </c>
      <c r="D147" s="487" t="e">
        <f>IF(Tabla46[[#This Row],[Tipos de Acciones]]="","",'Formulario PPGR1'!#REF!)</f>
        <v>#REF!</v>
      </c>
      <c r="E147" s="487" t="e">
        <f>IF(Tabla46[[#This Row],[Tipos de Acciones]]="","",'Formulario PPGR1'!#REF!)</f>
        <v>#REF!</v>
      </c>
      <c r="F147" s="487" t="e">
        <f>IF(Tabla46[[#This Row],[Tipos de Acciones]]="","",'Formulario PPGR1'!#REF!)</f>
        <v>#REF!</v>
      </c>
      <c r="G147" s="461" t="s">
        <v>935</v>
      </c>
      <c r="H147" s="461" t="s">
        <v>2137</v>
      </c>
      <c r="I147" s="472"/>
      <c r="J147" s="473"/>
      <c r="K147" s="473" t="s">
        <v>2196</v>
      </c>
      <c r="L147" s="473" t="s">
        <v>472</v>
      </c>
      <c r="M147" s="225" t="s">
        <v>2218</v>
      </c>
      <c r="N147" s="465" t="s">
        <v>1134</v>
      </c>
      <c r="O147" s="466" t="s">
        <v>1902</v>
      </c>
      <c r="P147" s="466" t="s">
        <v>1134</v>
      </c>
      <c r="Q147" s="204" t="s">
        <v>1904</v>
      </c>
      <c r="R147" s="474">
        <v>38</v>
      </c>
      <c r="S147" s="468">
        <v>6000</v>
      </c>
      <c r="T147" s="475" t="e">
        <f>[2]!Tabla46[[#This Row],[Cantidad de Insumos]]*[2]!Tabla46[[#This Row],[Precio Unitario]]</f>
        <v>#REF!</v>
      </c>
      <c r="U147" s="208" t="s">
        <v>865</v>
      </c>
      <c r="V147" s="470" t="s">
        <v>925</v>
      </c>
      <c r="W147" s="476"/>
    </row>
    <row r="148" spans="2:23" ht="36" customHeight="1" x14ac:dyDescent="0.2">
      <c r="B148" s="487" t="e">
        <f>IF(Tabla46[[#This Row],[Tipos de Acciones]]="","",CONCATENATE(Tabla46[[#This Row],[POA]],".",Tabla46[[#This Row],[SRS]],".",Tabla46[[#This Row],[AREA]],".",Tabla46[[#This Row],[TIPO]]))</f>
        <v>#REF!</v>
      </c>
      <c r="C148" s="487" t="e">
        <f>IF(Tabla46[[#This Row],[Tipos de Acciones]]="","",'Formulario PPGR1'!#REF!)</f>
        <v>#REF!</v>
      </c>
      <c r="D148" s="487" t="e">
        <f>IF(Tabla46[[#This Row],[Tipos de Acciones]]="","",'Formulario PPGR1'!#REF!)</f>
        <v>#REF!</v>
      </c>
      <c r="E148" s="487" t="e">
        <f>IF(Tabla46[[#This Row],[Tipos de Acciones]]="","",'Formulario PPGR1'!#REF!)</f>
        <v>#REF!</v>
      </c>
      <c r="F148" s="487" t="e">
        <f>IF(Tabla46[[#This Row],[Tipos de Acciones]]="","",'Formulario PPGR1'!#REF!)</f>
        <v>#REF!</v>
      </c>
      <c r="G148" s="461" t="s">
        <v>935</v>
      </c>
      <c r="H148" s="461" t="s">
        <v>2137</v>
      </c>
      <c r="I148" s="472"/>
      <c r="J148" s="473"/>
      <c r="K148" s="473" t="s">
        <v>2197</v>
      </c>
      <c r="L148" s="473" t="s">
        <v>472</v>
      </c>
      <c r="M148" s="225" t="s">
        <v>2218</v>
      </c>
      <c r="N148" s="465" t="s">
        <v>1134</v>
      </c>
      <c r="O148" s="466" t="s">
        <v>1902</v>
      </c>
      <c r="P148" s="466" t="s">
        <v>1134</v>
      </c>
      <c r="Q148" s="204" t="s">
        <v>1904</v>
      </c>
      <c r="R148" s="474">
        <v>33</v>
      </c>
      <c r="S148" s="468">
        <v>1500</v>
      </c>
      <c r="T148" s="475" t="e">
        <f>[2]!Tabla46[[#This Row],[Cantidad de Insumos]]*[2]!Tabla46[[#This Row],[Precio Unitario]]</f>
        <v>#REF!</v>
      </c>
      <c r="U148" s="208" t="s">
        <v>865</v>
      </c>
      <c r="V148" s="470" t="s">
        <v>925</v>
      </c>
      <c r="W148" s="476"/>
    </row>
    <row r="149" spans="2:23" ht="31.5" customHeight="1" x14ac:dyDescent="0.2">
      <c r="B149" s="487" t="e">
        <f>IF(Tabla46[[#This Row],[Tipos de Acciones]]="","",CONCATENATE(Tabla46[[#This Row],[POA]],".",Tabla46[[#This Row],[SRS]],".",Tabla46[[#This Row],[AREA]],".",Tabla46[[#This Row],[TIPO]]))</f>
        <v>#REF!</v>
      </c>
      <c r="C149" s="487" t="e">
        <f>IF(Tabla46[[#This Row],[Tipos de Acciones]]="","",'Formulario PPGR1'!#REF!)</f>
        <v>#REF!</v>
      </c>
      <c r="D149" s="487" t="e">
        <f>IF(Tabla46[[#This Row],[Tipos de Acciones]]="","",'Formulario PPGR1'!#REF!)</f>
        <v>#REF!</v>
      </c>
      <c r="E149" s="487" t="e">
        <f>IF(Tabla46[[#This Row],[Tipos de Acciones]]="","",'Formulario PPGR1'!#REF!)</f>
        <v>#REF!</v>
      </c>
      <c r="F149" s="487" t="e">
        <f>IF(Tabla46[[#This Row],[Tipos de Acciones]]="","",'Formulario PPGR1'!#REF!)</f>
        <v>#REF!</v>
      </c>
      <c r="G149" s="461" t="s">
        <v>935</v>
      </c>
      <c r="H149" s="461" t="s">
        <v>2137</v>
      </c>
      <c r="I149" s="472"/>
      <c r="J149" s="473"/>
      <c r="K149" s="473" t="s">
        <v>2198</v>
      </c>
      <c r="L149" s="473" t="s">
        <v>472</v>
      </c>
      <c r="M149" s="225" t="s">
        <v>2218</v>
      </c>
      <c r="N149" s="465" t="s">
        <v>1134</v>
      </c>
      <c r="O149" s="466" t="s">
        <v>1902</v>
      </c>
      <c r="P149" s="466" t="s">
        <v>1134</v>
      </c>
      <c r="Q149" s="204" t="s">
        <v>1904</v>
      </c>
      <c r="R149" s="474">
        <v>27</v>
      </c>
      <c r="S149" s="468">
        <v>4000</v>
      </c>
      <c r="T149" s="475" t="e">
        <f>[2]!Tabla46[[#This Row],[Cantidad de Insumos]]*[2]!Tabla46[[#This Row],[Precio Unitario]]</f>
        <v>#REF!</v>
      </c>
      <c r="U149" s="208" t="s">
        <v>865</v>
      </c>
      <c r="V149" s="470" t="s">
        <v>925</v>
      </c>
      <c r="W149" s="476"/>
    </row>
    <row r="150" spans="2:23" ht="32.25" customHeight="1" x14ac:dyDescent="0.2">
      <c r="B150" s="487" t="e">
        <f>IF(Tabla46[[#This Row],[Tipos de Acciones]]="","",CONCATENATE(Tabla46[[#This Row],[POA]],".",Tabla46[[#This Row],[SRS]],".",Tabla46[[#This Row],[AREA]],".",Tabla46[[#This Row],[TIPO]]))</f>
        <v>#REF!</v>
      </c>
      <c r="C150" s="487" t="e">
        <f>IF(Tabla46[[#This Row],[Tipos de Acciones]]="","",'Formulario PPGR1'!#REF!)</f>
        <v>#REF!</v>
      </c>
      <c r="D150" s="487" t="e">
        <f>IF(Tabla46[[#This Row],[Tipos de Acciones]]="","",'Formulario PPGR1'!#REF!)</f>
        <v>#REF!</v>
      </c>
      <c r="E150" s="487" t="e">
        <f>IF(Tabla46[[#This Row],[Tipos de Acciones]]="","",'Formulario PPGR1'!#REF!)</f>
        <v>#REF!</v>
      </c>
      <c r="F150" s="487" t="e">
        <f>IF(Tabla46[[#This Row],[Tipos de Acciones]]="","",'Formulario PPGR1'!#REF!)</f>
        <v>#REF!</v>
      </c>
      <c r="G150" s="461" t="s">
        <v>935</v>
      </c>
      <c r="H150" s="473" t="s">
        <v>2135</v>
      </c>
      <c r="I150" s="472"/>
      <c r="J150" s="473"/>
      <c r="K150" s="473" t="s">
        <v>2199</v>
      </c>
      <c r="L150" s="473" t="s">
        <v>472</v>
      </c>
      <c r="M150" s="225" t="s">
        <v>2218</v>
      </c>
      <c r="N150" s="465" t="s">
        <v>1134</v>
      </c>
      <c r="O150" s="466" t="s">
        <v>1902</v>
      </c>
      <c r="P150" s="466" t="s">
        <v>1134</v>
      </c>
      <c r="Q150" s="204" t="s">
        <v>1904</v>
      </c>
      <c r="R150" s="474">
        <v>45</v>
      </c>
      <c r="S150" s="468">
        <v>850</v>
      </c>
      <c r="T150" s="475" t="e">
        <f>[2]!Tabla46[[#This Row],[Cantidad de Insumos]]*[2]!Tabla46[[#This Row],[Precio Unitario]]</f>
        <v>#REF!</v>
      </c>
      <c r="U150" s="208" t="s">
        <v>892</v>
      </c>
      <c r="V150" s="470" t="s">
        <v>925</v>
      </c>
      <c r="W150" s="476"/>
    </row>
    <row r="151" spans="2:23" ht="38.25" customHeight="1" x14ac:dyDescent="0.2">
      <c r="B151" s="487" t="e">
        <f>IF(Tabla46[[#This Row],[Tipos de Acciones]]="","",CONCATENATE(Tabla46[[#This Row],[POA]],".",Tabla46[[#This Row],[SRS]],".",Tabla46[[#This Row],[AREA]],".",Tabla46[[#This Row],[TIPO]]))</f>
        <v>#REF!</v>
      </c>
      <c r="C151" s="487" t="e">
        <f>IF(Tabla46[[#This Row],[Tipos de Acciones]]="","",'Formulario PPGR1'!#REF!)</f>
        <v>#REF!</v>
      </c>
      <c r="D151" s="487" t="e">
        <f>IF(Tabla46[[#This Row],[Tipos de Acciones]]="","",'Formulario PPGR1'!#REF!)</f>
        <v>#REF!</v>
      </c>
      <c r="E151" s="487" t="e">
        <f>IF(Tabla46[[#This Row],[Tipos de Acciones]]="","",'Formulario PPGR1'!#REF!)</f>
        <v>#REF!</v>
      </c>
      <c r="F151" s="487" t="e">
        <f>IF(Tabla46[[#This Row],[Tipos de Acciones]]="","",'Formulario PPGR1'!#REF!)</f>
        <v>#REF!</v>
      </c>
      <c r="G151" s="461" t="s">
        <v>935</v>
      </c>
      <c r="H151" s="461" t="s">
        <v>2137</v>
      </c>
      <c r="I151" s="472"/>
      <c r="J151" s="473"/>
      <c r="K151" s="473" t="s">
        <v>2200</v>
      </c>
      <c r="L151" s="473" t="s">
        <v>472</v>
      </c>
      <c r="M151" s="225" t="s">
        <v>2218</v>
      </c>
      <c r="N151" s="465" t="s">
        <v>1134</v>
      </c>
      <c r="O151" s="466" t="s">
        <v>1902</v>
      </c>
      <c r="P151" s="466" t="s">
        <v>1134</v>
      </c>
      <c r="Q151" s="204" t="s">
        <v>1904</v>
      </c>
      <c r="R151" s="474">
        <v>41</v>
      </c>
      <c r="S151" s="468">
        <v>12000</v>
      </c>
      <c r="T151" s="475" t="e">
        <f>[2]!Tabla46[[#This Row],[Cantidad de Insumos]]*[2]!Tabla46[[#This Row],[Precio Unitario]]</f>
        <v>#REF!</v>
      </c>
      <c r="U151" s="208" t="s">
        <v>865</v>
      </c>
      <c r="V151" s="470" t="s">
        <v>925</v>
      </c>
      <c r="W151" s="476"/>
    </row>
    <row r="152" spans="2:23" ht="27.75" customHeight="1" x14ac:dyDescent="0.2">
      <c r="B152" s="487" t="e">
        <f>IF(Tabla46[[#This Row],[Tipos de Acciones]]="","",CONCATENATE(Tabla46[[#This Row],[POA]],".",Tabla46[[#This Row],[SRS]],".",Tabla46[[#This Row],[AREA]],".",Tabla46[[#This Row],[TIPO]]))</f>
        <v>#REF!</v>
      </c>
      <c r="C152" s="487" t="e">
        <f>IF(Tabla46[[#This Row],[Tipos de Acciones]]="","",'Formulario PPGR1'!#REF!)</f>
        <v>#REF!</v>
      </c>
      <c r="D152" s="487" t="e">
        <f>IF(Tabla46[[#This Row],[Tipos de Acciones]]="","",'Formulario PPGR1'!#REF!)</f>
        <v>#REF!</v>
      </c>
      <c r="E152" s="487" t="e">
        <f>IF(Tabla46[[#This Row],[Tipos de Acciones]]="","",'Formulario PPGR1'!#REF!)</f>
        <v>#REF!</v>
      </c>
      <c r="F152" s="487" t="e">
        <f>IF(Tabla46[[#This Row],[Tipos de Acciones]]="","",'Formulario PPGR1'!#REF!)</f>
        <v>#REF!</v>
      </c>
      <c r="G152" s="461" t="s">
        <v>935</v>
      </c>
      <c r="H152" s="473" t="s">
        <v>2135</v>
      </c>
      <c r="I152" s="472"/>
      <c r="J152" s="473"/>
      <c r="K152" s="473" t="s">
        <v>2201</v>
      </c>
      <c r="L152" s="473" t="s">
        <v>472</v>
      </c>
      <c r="M152" s="225" t="s">
        <v>2218</v>
      </c>
      <c r="N152" s="465" t="s">
        <v>1134</v>
      </c>
      <c r="O152" s="466" t="s">
        <v>1902</v>
      </c>
      <c r="P152" s="466" t="s">
        <v>1134</v>
      </c>
      <c r="Q152" s="204" t="s">
        <v>1904</v>
      </c>
      <c r="R152" s="474">
        <v>31</v>
      </c>
      <c r="S152" s="468">
        <v>2500</v>
      </c>
      <c r="T152" s="475" t="e">
        <f>[2]!Tabla46[[#This Row],[Cantidad de Insumos]]*[2]!Tabla46[[#This Row],[Precio Unitario]]</f>
        <v>#REF!</v>
      </c>
      <c r="U152" s="208" t="s">
        <v>892</v>
      </c>
      <c r="V152" s="470" t="s">
        <v>925</v>
      </c>
      <c r="W152" s="476"/>
    </row>
    <row r="153" spans="2:23" ht="27" customHeight="1" x14ac:dyDescent="0.2">
      <c r="B153" s="487" t="e">
        <f>IF(Tabla46[[#This Row],[Tipos de Acciones]]="","",CONCATENATE(Tabla46[[#This Row],[POA]],".",Tabla46[[#This Row],[SRS]],".",Tabla46[[#This Row],[AREA]],".",Tabla46[[#This Row],[TIPO]]))</f>
        <v>#REF!</v>
      </c>
      <c r="C153" s="487" t="e">
        <f>IF(Tabla46[[#This Row],[Tipos de Acciones]]="","",'Formulario PPGR1'!#REF!)</f>
        <v>#REF!</v>
      </c>
      <c r="D153" s="487" t="e">
        <f>IF(Tabla46[[#This Row],[Tipos de Acciones]]="","",'Formulario PPGR1'!#REF!)</f>
        <v>#REF!</v>
      </c>
      <c r="E153" s="487" t="e">
        <f>IF(Tabla46[[#This Row],[Tipos de Acciones]]="","",'Formulario PPGR1'!#REF!)</f>
        <v>#REF!</v>
      </c>
      <c r="F153" s="487" t="e">
        <f>IF(Tabla46[[#This Row],[Tipos de Acciones]]="","",'Formulario PPGR1'!#REF!)</f>
        <v>#REF!</v>
      </c>
      <c r="G153" s="461" t="s">
        <v>935</v>
      </c>
      <c r="H153" s="461" t="s">
        <v>2137</v>
      </c>
      <c r="I153" s="472"/>
      <c r="J153" s="473"/>
      <c r="K153" s="473" t="s">
        <v>2202</v>
      </c>
      <c r="L153" s="473" t="s">
        <v>472</v>
      </c>
      <c r="M153" s="225" t="s">
        <v>2218</v>
      </c>
      <c r="N153" s="465" t="s">
        <v>1134</v>
      </c>
      <c r="O153" s="466" t="s">
        <v>1902</v>
      </c>
      <c r="P153" s="466" t="s">
        <v>1134</v>
      </c>
      <c r="Q153" s="204" t="s">
        <v>1904</v>
      </c>
      <c r="R153" s="474">
        <v>23</v>
      </c>
      <c r="S153" s="468">
        <v>1450</v>
      </c>
      <c r="T153" s="475" t="e">
        <f>[2]!Tabla46[[#This Row],[Cantidad de Insumos]]*[2]!Tabla46[[#This Row],[Precio Unitario]]</f>
        <v>#REF!</v>
      </c>
      <c r="U153" s="208" t="s">
        <v>865</v>
      </c>
      <c r="V153" s="470" t="s">
        <v>925</v>
      </c>
      <c r="W153" s="476"/>
    </row>
    <row r="154" spans="2:23" ht="30" customHeight="1" x14ac:dyDescent="0.2">
      <c r="B154" s="487" t="e">
        <f>IF(Tabla46[[#This Row],[Tipos de Acciones]]="","",CONCATENATE(Tabla46[[#This Row],[POA]],".",Tabla46[[#This Row],[SRS]],".",Tabla46[[#This Row],[AREA]],".",Tabla46[[#This Row],[TIPO]]))</f>
        <v>#REF!</v>
      </c>
      <c r="C154" s="487" t="e">
        <f>IF(Tabla46[[#This Row],[Tipos de Acciones]]="","",'Formulario PPGR1'!#REF!)</f>
        <v>#REF!</v>
      </c>
      <c r="D154" s="487" t="e">
        <f>IF(Tabla46[[#This Row],[Tipos de Acciones]]="","",'Formulario PPGR1'!#REF!)</f>
        <v>#REF!</v>
      </c>
      <c r="E154" s="487" t="e">
        <f>IF(Tabla46[[#This Row],[Tipos de Acciones]]="","",'Formulario PPGR1'!#REF!)</f>
        <v>#REF!</v>
      </c>
      <c r="F154" s="487" t="e">
        <f>IF(Tabla46[[#This Row],[Tipos de Acciones]]="","",'Formulario PPGR1'!#REF!)</f>
        <v>#REF!</v>
      </c>
      <c r="G154" s="461" t="s">
        <v>935</v>
      </c>
      <c r="H154" s="461" t="s">
        <v>2137</v>
      </c>
      <c r="I154" s="472"/>
      <c r="J154" s="473"/>
      <c r="K154" s="473" t="s">
        <v>2203</v>
      </c>
      <c r="L154" s="473" t="s">
        <v>472</v>
      </c>
      <c r="M154" s="225" t="s">
        <v>2218</v>
      </c>
      <c r="N154" s="465" t="s">
        <v>1134</v>
      </c>
      <c r="O154" s="466" t="s">
        <v>1902</v>
      </c>
      <c r="P154" s="466" t="s">
        <v>1134</v>
      </c>
      <c r="Q154" s="204" t="s">
        <v>1904</v>
      </c>
      <c r="R154" s="474">
        <v>25</v>
      </c>
      <c r="S154" s="468">
        <v>1440</v>
      </c>
      <c r="T154" s="475" t="e">
        <f>[2]!Tabla46[[#This Row],[Cantidad de Insumos]]*[2]!Tabla46[[#This Row],[Precio Unitario]]</f>
        <v>#REF!</v>
      </c>
      <c r="U154" s="208" t="s">
        <v>865</v>
      </c>
      <c r="V154" s="470" t="s">
        <v>925</v>
      </c>
      <c r="W154" s="476"/>
    </row>
    <row r="155" spans="2:23" ht="27.75" customHeight="1" x14ac:dyDescent="0.2">
      <c r="B155" s="487" t="e">
        <f>IF(Tabla46[[#This Row],[Tipos de Acciones]]="","",CONCATENATE(Tabla46[[#This Row],[POA]],".",Tabla46[[#This Row],[SRS]],".",Tabla46[[#This Row],[AREA]],".",Tabla46[[#This Row],[TIPO]]))</f>
        <v>#REF!</v>
      </c>
      <c r="C155" s="487" t="e">
        <f>IF(Tabla46[[#This Row],[Tipos de Acciones]]="","",'Formulario PPGR1'!#REF!)</f>
        <v>#REF!</v>
      </c>
      <c r="D155" s="487" t="e">
        <f>IF(Tabla46[[#This Row],[Tipos de Acciones]]="","",'Formulario PPGR1'!#REF!)</f>
        <v>#REF!</v>
      </c>
      <c r="E155" s="487" t="e">
        <f>IF(Tabla46[[#This Row],[Tipos de Acciones]]="","",'Formulario PPGR1'!#REF!)</f>
        <v>#REF!</v>
      </c>
      <c r="F155" s="487" t="e">
        <f>IF(Tabla46[[#This Row],[Tipos de Acciones]]="","",'Formulario PPGR1'!#REF!)</f>
        <v>#REF!</v>
      </c>
      <c r="G155" s="461" t="s">
        <v>935</v>
      </c>
      <c r="H155" s="461" t="s">
        <v>2137</v>
      </c>
      <c r="I155" s="472"/>
      <c r="J155" s="473"/>
      <c r="K155" s="473" t="s">
        <v>2204</v>
      </c>
      <c r="L155" s="473" t="s">
        <v>472</v>
      </c>
      <c r="M155" s="225" t="s">
        <v>2218</v>
      </c>
      <c r="N155" s="465" t="s">
        <v>1134</v>
      </c>
      <c r="O155" s="466" t="s">
        <v>1902</v>
      </c>
      <c r="P155" s="466" t="s">
        <v>1134</v>
      </c>
      <c r="Q155" s="204" t="s">
        <v>1904</v>
      </c>
      <c r="R155" s="474">
        <v>29</v>
      </c>
      <c r="S155" s="468">
        <v>21240</v>
      </c>
      <c r="T155" s="475" t="e">
        <f>[2]!Tabla46[[#This Row],[Cantidad de Insumos]]*[2]!Tabla46[[#This Row],[Precio Unitario]]</f>
        <v>#REF!</v>
      </c>
      <c r="U155" s="208" t="s">
        <v>865</v>
      </c>
      <c r="V155" s="470" t="s">
        <v>925</v>
      </c>
      <c r="W155" s="476"/>
    </row>
    <row r="156" spans="2:23" ht="29.25" customHeight="1" x14ac:dyDescent="0.2">
      <c r="B156" s="487" t="e">
        <f>IF(Tabla46[[#This Row],[Tipos de Acciones]]="","",CONCATENATE(Tabla46[[#This Row],[POA]],".",Tabla46[[#This Row],[SRS]],".",Tabla46[[#This Row],[AREA]],".",Tabla46[[#This Row],[TIPO]]))</f>
        <v>#REF!</v>
      </c>
      <c r="C156" s="487" t="e">
        <f>IF(Tabla46[[#This Row],[Tipos de Acciones]]="","",'Formulario PPGR1'!#REF!)</f>
        <v>#REF!</v>
      </c>
      <c r="D156" s="487" t="e">
        <f>IF(Tabla46[[#This Row],[Tipos de Acciones]]="","",'Formulario PPGR1'!#REF!)</f>
        <v>#REF!</v>
      </c>
      <c r="E156" s="487" t="e">
        <f>IF(Tabla46[[#This Row],[Tipos de Acciones]]="","",'Formulario PPGR1'!#REF!)</f>
        <v>#REF!</v>
      </c>
      <c r="F156" s="487" t="e">
        <f>IF(Tabla46[[#This Row],[Tipos de Acciones]]="","",'Formulario PPGR1'!#REF!)</f>
        <v>#REF!</v>
      </c>
      <c r="G156" s="461" t="s">
        <v>935</v>
      </c>
      <c r="H156" s="461" t="s">
        <v>2137</v>
      </c>
      <c r="I156" s="472"/>
      <c r="J156" s="473"/>
      <c r="K156" s="473" t="s">
        <v>2205</v>
      </c>
      <c r="L156" s="473" t="s">
        <v>472</v>
      </c>
      <c r="M156" s="225" t="s">
        <v>2218</v>
      </c>
      <c r="N156" s="465" t="s">
        <v>1134</v>
      </c>
      <c r="O156" s="466" t="s">
        <v>1902</v>
      </c>
      <c r="P156" s="466" t="s">
        <v>1134</v>
      </c>
      <c r="Q156" s="204" t="s">
        <v>1904</v>
      </c>
      <c r="R156" s="474">
        <v>41</v>
      </c>
      <c r="S156" s="468">
        <v>15700</v>
      </c>
      <c r="T156" s="475" t="e">
        <f>[2]!Tabla46[[#This Row],[Cantidad de Insumos]]*[2]!Tabla46[[#This Row],[Precio Unitario]]</f>
        <v>#REF!</v>
      </c>
      <c r="U156" s="208" t="s">
        <v>865</v>
      </c>
      <c r="V156" s="470" t="s">
        <v>925</v>
      </c>
      <c r="W156" s="476"/>
    </row>
    <row r="157" spans="2:23" ht="33.75" customHeight="1" x14ac:dyDescent="0.2">
      <c r="B157" s="487" t="e">
        <f>IF(Tabla46[[#This Row],[Tipos de Acciones]]="","",CONCATENATE(Tabla46[[#This Row],[POA]],".",Tabla46[[#This Row],[SRS]],".",Tabla46[[#This Row],[AREA]],".",Tabla46[[#This Row],[TIPO]]))</f>
        <v>#REF!</v>
      </c>
      <c r="C157" s="487" t="e">
        <f>IF(Tabla46[[#This Row],[Tipos de Acciones]]="","",'Formulario PPGR1'!#REF!)</f>
        <v>#REF!</v>
      </c>
      <c r="D157" s="487" t="e">
        <f>IF(Tabla46[[#This Row],[Tipos de Acciones]]="","",'Formulario PPGR1'!#REF!)</f>
        <v>#REF!</v>
      </c>
      <c r="E157" s="487" t="e">
        <f>IF(Tabla46[[#This Row],[Tipos de Acciones]]="","",'Formulario PPGR1'!#REF!)</f>
        <v>#REF!</v>
      </c>
      <c r="F157" s="487" t="e">
        <f>IF(Tabla46[[#This Row],[Tipos de Acciones]]="","",'Formulario PPGR1'!#REF!)</f>
        <v>#REF!</v>
      </c>
      <c r="G157" s="461" t="s">
        <v>935</v>
      </c>
      <c r="H157" s="461" t="s">
        <v>2137</v>
      </c>
      <c r="I157" s="472"/>
      <c r="J157" s="473"/>
      <c r="K157" s="473" t="s">
        <v>2206</v>
      </c>
      <c r="L157" s="473" t="s">
        <v>472</v>
      </c>
      <c r="M157" s="225" t="s">
        <v>2218</v>
      </c>
      <c r="N157" s="465" t="s">
        <v>1134</v>
      </c>
      <c r="O157" s="466" t="s">
        <v>1902</v>
      </c>
      <c r="P157" s="466" t="s">
        <v>1134</v>
      </c>
      <c r="Q157" s="204" t="s">
        <v>1904</v>
      </c>
      <c r="R157" s="474">
        <v>38</v>
      </c>
      <c r="S157" s="468">
        <v>15820</v>
      </c>
      <c r="T157" s="475" t="e">
        <f>[2]!Tabla46[[#This Row],[Cantidad de Insumos]]*[2]!Tabla46[[#This Row],[Precio Unitario]]</f>
        <v>#REF!</v>
      </c>
      <c r="U157" s="208" t="s">
        <v>865</v>
      </c>
      <c r="V157" s="470" t="s">
        <v>925</v>
      </c>
      <c r="W157" s="476"/>
    </row>
    <row r="158" spans="2:23" ht="30.75" customHeight="1" x14ac:dyDescent="0.2">
      <c r="B158" s="487" t="e">
        <f>IF(Tabla46[[#This Row],[Tipos de Acciones]]="","",CONCATENATE(Tabla46[[#This Row],[POA]],".",Tabla46[[#This Row],[SRS]],".",Tabla46[[#This Row],[AREA]],".",Tabla46[[#This Row],[TIPO]]))</f>
        <v>#REF!</v>
      </c>
      <c r="C158" s="487" t="e">
        <f>IF(Tabla46[[#This Row],[Tipos de Acciones]]="","",'Formulario PPGR1'!#REF!)</f>
        <v>#REF!</v>
      </c>
      <c r="D158" s="487" t="e">
        <f>IF(Tabla46[[#This Row],[Tipos de Acciones]]="","",'Formulario PPGR1'!#REF!)</f>
        <v>#REF!</v>
      </c>
      <c r="E158" s="487" t="e">
        <f>IF(Tabla46[[#This Row],[Tipos de Acciones]]="","",'Formulario PPGR1'!#REF!)</f>
        <v>#REF!</v>
      </c>
      <c r="F158" s="487" t="e">
        <f>IF(Tabla46[[#This Row],[Tipos de Acciones]]="","",'Formulario PPGR1'!#REF!)</f>
        <v>#REF!</v>
      </c>
      <c r="G158" s="461" t="s">
        <v>935</v>
      </c>
      <c r="H158" s="461" t="s">
        <v>2137</v>
      </c>
      <c r="I158" s="472"/>
      <c r="J158" s="473"/>
      <c r="K158" s="473" t="s">
        <v>2207</v>
      </c>
      <c r="L158" s="473" t="s">
        <v>472</v>
      </c>
      <c r="M158" s="225" t="s">
        <v>2218</v>
      </c>
      <c r="N158" s="465" t="s">
        <v>1134</v>
      </c>
      <c r="O158" s="466" t="s">
        <v>1902</v>
      </c>
      <c r="P158" s="466" t="s">
        <v>1134</v>
      </c>
      <c r="Q158" s="204" t="s">
        <v>1904</v>
      </c>
      <c r="R158" s="474">
        <v>38</v>
      </c>
      <c r="S158" s="468">
        <v>50500</v>
      </c>
      <c r="T158" s="475" t="e">
        <f>[2]!Tabla46[[#This Row],[Cantidad de Insumos]]*[2]!Tabla46[[#This Row],[Precio Unitario]]</f>
        <v>#REF!</v>
      </c>
      <c r="U158" s="208" t="s">
        <v>865</v>
      </c>
      <c r="V158" s="470" t="s">
        <v>925</v>
      </c>
      <c r="W158" s="476"/>
    </row>
    <row r="159" spans="2:23" ht="24" customHeight="1" x14ac:dyDescent="0.2">
      <c r="B159" s="487" t="e">
        <f>IF(Tabla46[[#This Row],[Tipos de Acciones]]="","",CONCATENATE(Tabla46[[#This Row],[POA]],".",Tabla46[[#This Row],[SRS]],".",Tabla46[[#This Row],[AREA]],".",Tabla46[[#This Row],[TIPO]]))</f>
        <v>#REF!</v>
      </c>
      <c r="C159" s="487" t="e">
        <f>IF(Tabla46[[#This Row],[Tipos de Acciones]]="","",'Formulario PPGR1'!#REF!)</f>
        <v>#REF!</v>
      </c>
      <c r="D159" s="487" t="e">
        <f>IF(Tabla46[[#This Row],[Tipos de Acciones]]="","",'Formulario PPGR1'!#REF!)</f>
        <v>#REF!</v>
      </c>
      <c r="E159" s="487" t="e">
        <f>IF(Tabla46[[#This Row],[Tipos de Acciones]]="","",'Formulario PPGR1'!#REF!)</f>
        <v>#REF!</v>
      </c>
      <c r="F159" s="487" t="e">
        <f>IF(Tabla46[[#This Row],[Tipos de Acciones]]="","",'Formulario PPGR1'!#REF!)</f>
        <v>#REF!</v>
      </c>
      <c r="G159" s="461" t="s">
        <v>935</v>
      </c>
      <c r="H159" s="473" t="s">
        <v>2135</v>
      </c>
      <c r="I159" s="472"/>
      <c r="J159" s="473"/>
      <c r="K159" s="473" t="s">
        <v>2208</v>
      </c>
      <c r="L159" s="473" t="s">
        <v>472</v>
      </c>
      <c r="M159" s="225" t="s">
        <v>2218</v>
      </c>
      <c r="N159" s="465" t="s">
        <v>1134</v>
      </c>
      <c r="O159" s="466" t="s">
        <v>1902</v>
      </c>
      <c r="P159" s="466" t="s">
        <v>1134</v>
      </c>
      <c r="Q159" s="204" t="s">
        <v>1904</v>
      </c>
      <c r="R159" s="474">
        <v>130</v>
      </c>
      <c r="S159" s="468">
        <v>5200</v>
      </c>
      <c r="T159" s="475" t="e">
        <f>[2]!Tabla46[[#This Row],[Cantidad de Insumos]]*[2]!Tabla46[[#This Row],[Precio Unitario]]</f>
        <v>#REF!</v>
      </c>
      <c r="U159" s="208" t="s">
        <v>892</v>
      </c>
      <c r="V159" s="470" t="s">
        <v>925</v>
      </c>
      <c r="W159" s="476"/>
    </row>
    <row r="160" spans="2:23" ht="27.75" customHeight="1" x14ac:dyDescent="0.2">
      <c r="B160" s="487" t="e">
        <f>IF(Tabla46[[#This Row],[Tipos de Acciones]]="","",CONCATENATE(Tabla46[[#This Row],[POA]],".",Tabla46[[#This Row],[SRS]],".",Tabla46[[#This Row],[AREA]],".",Tabla46[[#This Row],[TIPO]]))</f>
        <v>#REF!</v>
      </c>
      <c r="C160" s="487" t="e">
        <f>IF(Tabla46[[#This Row],[Tipos de Acciones]]="","",'Formulario PPGR1'!#REF!)</f>
        <v>#REF!</v>
      </c>
      <c r="D160" s="487" t="e">
        <f>IF(Tabla46[[#This Row],[Tipos de Acciones]]="","",'Formulario PPGR1'!#REF!)</f>
        <v>#REF!</v>
      </c>
      <c r="E160" s="487" t="e">
        <f>IF(Tabla46[[#This Row],[Tipos de Acciones]]="","",'Formulario PPGR1'!#REF!)</f>
        <v>#REF!</v>
      </c>
      <c r="F160" s="487" t="e">
        <f>IF(Tabla46[[#This Row],[Tipos de Acciones]]="","",'Formulario PPGR1'!#REF!)</f>
        <v>#REF!</v>
      </c>
      <c r="G160" s="461" t="s">
        <v>935</v>
      </c>
      <c r="H160" s="473" t="s">
        <v>2135</v>
      </c>
      <c r="I160" s="472"/>
      <c r="J160" s="473"/>
      <c r="K160" s="473" t="s">
        <v>2209</v>
      </c>
      <c r="L160" s="473" t="s">
        <v>472</v>
      </c>
      <c r="M160" s="225" t="s">
        <v>2218</v>
      </c>
      <c r="N160" s="465" t="s">
        <v>1134</v>
      </c>
      <c r="O160" s="466" t="s">
        <v>1902</v>
      </c>
      <c r="P160" s="466" t="s">
        <v>1134</v>
      </c>
      <c r="Q160" s="204" t="s">
        <v>1904</v>
      </c>
      <c r="R160" s="474">
        <v>51</v>
      </c>
      <c r="S160" s="468">
        <v>9200</v>
      </c>
      <c r="T160" s="475" t="e">
        <f>[2]!Tabla46[[#This Row],[Cantidad de Insumos]]*[2]!Tabla46[[#This Row],[Precio Unitario]]</f>
        <v>#REF!</v>
      </c>
      <c r="U160" s="208" t="s">
        <v>892</v>
      </c>
      <c r="V160" s="470" t="s">
        <v>925</v>
      </c>
      <c r="W160" s="476"/>
    </row>
    <row r="161" spans="2:23" ht="27" customHeight="1" x14ac:dyDescent="0.2">
      <c r="B161" s="487" t="e">
        <f>IF(Tabla46[[#This Row],[Tipos de Acciones]]="","",CONCATENATE(Tabla46[[#This Row],[POA]],".",Tabla46[[#This Row],[SRS]],".",Tabla46[[#This Row],[AREA]],".",Tabla46[[#This Row],[TIPO]]))</f>
        <v>#REF!</v>
      </c>
      <c r="C161" s="487" t="e">
        <f>IF(Tabla46[[#This Row],[Tipos de Acciones]]="","",'Formulario PPGR1'!#REF!)</f>
        <v>#REF!</v>
      </c>
      <c r="D161" s="487" t="e">
        <f>IF(Tabla46[[#This Row],[Tipos de Acciones]]="","",'Formulario PPGR1'!#REF!)</f>
        <v>#REF!</v>
      </c>
      <c r="E161" s="487" t="e">
        <f>IF(Tabla46[[#This Row],[Tipos de Acciones]]="","",'Formulario PPGR1'!#REF!)</f>
        <v>#REF!</v>
      </c>
      <c r="F161" s="487" t="e">
        <f>IF(Tabla46[[#This Row],[Tipos de Acciones]]="","",'Formulario PPGR1'!#REF!)</f>
        <v>#REF!</v>
      </c>
      <c r="G161" s="461" t="s">
        <v>935</v>
      </c>
      <c r="H161" s="473" t="s">
        <v>2135</v>
      </c>
      <c r="I161" s="472"/>
      <c r="J161" s="473"/>
      <c r="K161" s="473" t="s">
        <v>2210</v>
      </c>
      <c r="L161" s="473" t="s">
        <v>472</v>
      </c>
      <c r="M161" s="225" t="s">
        <v>2218</v>
      </c>
      <c r="N161" s="465" t="s">
        <v>1134</v>
      </c>
      <c r="O161" s="466" t="s">
        <v>1902</v>
      </c>
      <c r="P161" s="466" t="s">
        <v>1134</v>
      </c>
      <c r="Q161" s="204" t="s">
        <v>1904</v>
      </c>
      <c r="R161" s="474">
        <v>35</v>
      </c>
      <c r="S161" s="468">
        <v>4800</v>
      </c>
      <c r="T161" s="475" t="e">
        <f>[2]!Tabla46[[#This Row],[Cantidad de Insumos]]*[2]!Tabla46[[#This Row],[Precio Unitario]]</f>
        <v>#REF!</v>
      </c>
      <c r="U161" s="208" t="s">
        <v>892</v>
      </c>
      <c r="V161" s="470" t="s">
        <v>925</v>
      </c>
      <c r="W161" s="476"/>
    </row>
    <row r="162" spans="2:23" ht="31.5" customHeight="1" x14ac:dyDescent="0.2">
      <c r="B162" s="487" t="e">
        <f>IF(Tabla46[[#This Row],[Tipos de Acciones]]="","",CONCATENATE(Tabla46[[#This Row],[POA]],".",Tabla46[[#This Row],[SRS]],".",Tabla46[[#This Row],[AREA]],".",Tabla46[[#This Row],[TIPO]]))</f>
        <v>#REF!</v>
      </c>
      <c r="C162" s="487" t="e">
        <f>IF(Tabla46[[#This Row],[Tipos de Acciones]]="","",'Formulario PPGR1'!#REF!)</f>
        <v>#REF!</v>
      </c>
      <c r="D162" s="487" t="e">
        <f>IF(Tabla46[[#This Row],[Tipos de Acciones]]="","",'Formulario PPGR1'!#REF!)</f>
        <v>#REF!</v>
      </c>
      <c r="E162" s="487" t="e">
        <f>IF(Tabla46[[#This Row],[Tipos de Acciones]]="","",'Formulario PPGR1'!#REF!)</f>
        <v>#REF!</v>
      </c>
      <c r="F162" s="487" t="e">
        <f>IF(Tabla46[[#This Row],[Tipos de Acciones]]="","",'Formulario PPGR1'!#REF!)</f>
        <v>#REF!</v>
      </c>
      <c r="G162" s="461" t="s">
        <v>935</v>
      </c>
      <c r="H162" s="461" t="s">
        <v>2137</v>
      </c>
      <c r="I162" s="472"/>
      <c r="J162" s="473"/>
      <c r="K162" s="473" t="s">
        <v>2211</v>
      </c>
      <c r="L162" s="473" t="s">
        <v>472</v>
      </c>
      <c r="M162" s="225" t="s">
        <v>2218</v>
      </c>
      <c r="N162" s="465" t="s">
        <v>1134</v>
      </c>
      <c r="O162" s="466" t="s">
        <v>1902</v>
      </c>
      <c r="P162" s="466" t="s">
        <v>1134</v>
      </c>
      <c r="Q162" s="204" t="s">
        <v>1904</v>
      </c>
      <c r="R162" s="474">
        <v>45</v>
      </c>
      <c r="S162" s="468">
        <v>5000</v>
      </c>
      <c r="T162" s="475" t="e">
        <f>[2]!Tabla46[[#This Row],[Cantidad de Insumos]]*[2]!Tabla46[[#This Row],[Precio Unitario]]</f>
        <v>#REF!</v>
      </c>
      <c r="U162" s="208" t="s">
        <v>865</v>
      </c>
      <c r="V162" s="470" t="s">
        <v>925</v>
      </c>
      <c r="W162" s="476"/>
    </row>
    <row r="163" spans="2:23" ht="29.25" customHeight="1" x14ac:dyDescent="0.2">
      <c r="B163" s="487" t="e">
        <f>IF(Tabla46[[#This Row],[Tipos de Acciones]]="","",CONCATENATE(Tabla46[[#This Row],[POA]],".",Tabla46[[#This Row],[SRS]],".",Tabla46[[#This Row],[AREA]],".",Tabla46[[#This Row],[TIPO]]))</f>
        <v>#REF!</v>
      </c>
      <c r="C163" s="487" t="e">
        <f>IF(Tabla46[[#This Row],[Tipos de Acciones]]="","",'Formulario PPGR1'!#REF!)</f>
        <v>#REF!</v>
      </c>
      <c r="D163" s="487" t="e">
        <f>IF(Tabla46[[#This Row],[Tipos de Acciones]]="","",'Formulario PPGR1'!#REF!)</f>
        <v>#REF!</v>
      </c>
      <c r="E163" s="487" t="e">
        <f>IF(Tabla46[[#This Row],[Tipos de Acciones]]="","",'Formulario PPGR1'!#REF!)</f>
        <v>#REF!</v>
      </c>
      <c r="F163" s="487" t="e">
        <f>IF(Tabla46[[#This Row],[Tipos de Acciones]]="","",'Formulario PPGR1'!#REF!)</f>
        <v>#REF!</v>
      </c>
      <c r="G163" s="461" t="s">
        <v>935</v>
      </c>
      <c r="H163" s="461" t="s">
        <v>2137</v>
      </c>
      <c r="I163" s="472"/>
      <c r="J163" s="473"/>
      <c r="K163" s="473" t="s">
        <v>2212</v>
      </c>
      <c r="L163" s="473" t="s">
        <v>472</v>
      </c>
      <c r="M163" s="225" t="s">
        <v>2218</v>
      </c>
      <c r="N163" s="465" t="s">
        <v>1134</v>
      </c>
      <c r="O163" s="466" t="s">
        <v>1902</v>
      </c>
      <c r="P163" s="466" t="s">
        <v>1134</v>
      </c>
      <c r="Q163" s="204" t="s">
        <v>1904</v>
      </c>
      <c r="R163" s="474">
        <v>23</v>
      </c>
      <c r="S163" s="468">
        <v>15000</v>
      </c>
      <c r="T163" s="475" t="e">
        <f>[2]!Tabla46[[#This Row],[Cantidad de Insumos]]*[2]!Tabla46[[#This Row],[Precio Unitario]]</f>
        <v>#REF!</v>
      </c>
      <c r="U163" s="208" t="s">
        <v>865</v>
      </c>
      <c r="V163" s="470" t="s">
        <v>925</v>
      </c>
      <c r="W163" s="476"/>
    </row>
    <row r="164" spans="2:23" ht="28.5" customHeight="1" x14ac:dyDescent="0.2">
      <c r="B164" s="487" t="e">
        <f>IF(Tabla46[[#This Row],[Tipos de Acciones]]="","",CONCATENATE(Tabla46[[#This Row],[POA]],".",Tabla46[[#This Row],[SRS]],".",Tabla46[[#This Row],[AREA]],".",Tabla46[[#This Row],[TIPO]]))</f>
        <v>#REF!</v>
      </c>
      <c r="C164" s="487" t="e">
        <f>IF(Tabla46[[#This Row],[Tipos de Acciones]]="","",'Formulario PPGR1'!#REF!)</f>
        <v>#REF!</v>
      </c>
      <c r="D164" s="487" t="e">
        <f>IF(Tabla46[[#This Row],[Tipos de Acciones]]="","",'Formulario PPGR1'!#REF!)</f>
        <v>#REF!</v>
      </c>
      <c r="E164" s="487" t="e">
        <f>IF(Tabla46[[#This Row],[Tipos de Acciones]]="","",'Formulario PPGR1'!#REF!)</f>
        <v>#REF!</v>
      </c>
      <c r="F164" s="487" t="e">
        <f>IF(Tabla46[[#This Row],[Tipos de Acciones]]="","",'Formulario PPGR1'!#REF!)</f>
        <v>#REF!</v>
      </c>
      <c r="G164" s="461" t="s">
        <v>935</v>
      </c>
      <c r="H164" s="473" t="s">
        <v>2135</v>
      </c>
      <c r="I164" s="472"/>
      <c r="J164" s="473"/>
      <c r="K164" s="473" t="s">
        <v>2213</v>
      </c>
      <c r="L164" s="473" t="s">
        <v>472</v>
      </c>
      <c r="M164" s="225" t="s">
        <v>2218</v>
      </c>
      <c r="N164" s="465" t="s">
        <v>1134</v>
      </c>
      <c r="O164" s="466" t="s">
        <v>1902</v>
      </c>
      <c r="P164" s="466" t="s">
        <v>1134</v>
      </c>
      <c r="Q164" s="204" t="s">
        <v>1904</v>
      </c>
      <c r="R164" s="474">
        <v>21</v>
      </c>
      <c r="S164" s="468">
        <v>6000</v>
      </c>
      <c r="T164" s="475" t="e">
        <f>[2]!Tabla46[[#This Row],[Cantidad de Insumos]]*[2]!Tabla46[[#This Row],[Precio Unitario]]</f>
        <v>#REF!</v>
      </c>
      <c r="U164" s="208" t="s">
        <v>892</v>
      </c>
      <c r="V164" s="470" t="s">
        <v>925</v>
      </c>
      <c r="W164" s="476"/>
    </row>
    <row r="165" spans="2:23" ht="18.75" customHeight="1" x14ac:dyDescent="0.2">
      <c r="B165" s="487" t="e">
        <f>IF(Tabla46[[#This Row],[Tipos de Acciones]]="","",CONCATENATE(Tabla46[[#This Row],[POA]],".",Tabla46[[#This Row],[SRS]],".",Tabla46[[#This Row],[AREA]],".",Tabla46[[#This Row],[TIPO]]))</f>
        <v>#REF!</v>
      </c>
      <c r="C165" s="487" t="e">
        <f>IF(Tabla46[[#This Row],[Tipos de Acciones]]="","",'Formulario PPGR1'!#REF!)</f>
        <v>#REF!</v>
      </c>
      <c r="D165" s="487" t="e">
        <f>IF(Tabla46[[#This Row],[Tipos de Acciones]]="","",'Formulario PPGR1'!#REF!)</f>
        <v>#REF!</v>
      </c>
      <c r="E165" s="487" t="e">
        <f>IF(Tabla46[[#This Row],[Tipos de Acciones]]="","",'Formulario PPGR1'!#REF!)</f>
        <v>#REF!</v>
      </c>
      <c r="F165" s="487" t="e">
        <f>IF(Tabla46[[#This Row],[Tipos de Acciones]]="","",'Formulario PPGR1'!#REF!)</f>
        <v>#REF!</v>
      </c>
      <c r="G165" s="461" t="s">
        <v>935</v>
      </c>
      <c r="H165" s="462" t="s">
        <v>2144</v>
      </c>
      <c r="I165" s="472"/>
      <c r="J165" s="473"/>
      <c r="K165" s="473" t="s">
        <v>2214</v>
      </c>
      <c r="L165" s="473" t="s">
        <v>472</v>
      </c>
      <c r="M165" s="225" t="s">
        <v>2218</v>
      </c>
      <c r="N165" s="465" t="s">
        <v>1134</v>
      </c>
      <c r="O165" s="466" t="s">
        <v>1902</v>
      </c>
      <c r="P165" s="466" t="s">
        <v>1134</v>
      </c>
      <c r="Q165" s="204" t="s">
        <v>1904</v>
      </c>
      <c r="R165" s="474">
        <v>12</v>
      </c>
      <c r="S165" s="468">
        <v>5000</v>
      </c>
      <c r="T165" s="475" t="e">
        <f>[2]!Tabla46[[#This Row],[Cantidad de Insumos]]*[2]!Tabla46[[#This Row],[Precio Unitario]]</f>
        <v>#REF!</v>
      </c>
      <c r="U165" s="208" t="s">
        <v>2146</v>
      </c>
      <c r="V165" s="470" t="s">
        <v>925</v>
      </c>
      <c r="W165" s="476"/>
    </row>
    <row r="166" spans="2:23" ht="46.5" customHeight="1" x14ac:dyDescent="0.2">
      <c r="B166" s="487" t="e">
        <f>IF(Tabla46[[#This Row],[Tipos de Acciones]]="","",CONCATENATE(Tabla46[[#This Row],[POA]],".",Tabla46[[#This Row],[SRS]],".",Tabla46[[#This Row],[AREA]],".",Tabla46[[#This Row],[TIPO]]))</f>
        <v>#REF!</v>
      </c>
      <c r="C166" s="487" t="e">
        <f>IF(Tabla46[[#This Row],[Tipos de Acciones]]="","",'Formulario PPGR1'!#REF!)</f>
        <v>#REF!</v>
      </c>
      <c r="D166" s="487" t="e">
        <f>IF(Tabla46[[#This Row],[Tipos de Acciones]]="","",'Formulario PPGR1'!#REF!)</f>
        <v>#REF!</v>
      </c>
      <c r="E166" s="487" t="e">
        <f>IF(Tabla46[[#This Row],[Tipos de Acciones]]="","",'Formulario PPGR1'!#REF!)</f>
        <v>#REF!</v>
      </c>
      <c r="F166" s="487" t="e">
        <f>IF(Tabla46[[#This Row],[Tipos de Acciones]]="","",'Formulario PPGR1'!#REF!)</f>
        <v>#REF!</v>
      </c>
      <c r="G166" s="461" t="s">
        <v>935</v>
      </c>
      <c r="H166" s="473" t="s">
        <v>2135</v>
      </c>
      <c r="I166" s="472"/>
      <c r="J166" s="473"/>
      <c r="K166" s="473" t="s">
        <v>2215</v>
      </c>
      <c r="L166" s="473" t="s">
        <v>472</v>
      </c>
      <c r="M166" s="225" t="s">
        <v>2218</v>
      </c>
      <c r="N166" s="465" t="s">
        <v>1134</v>
      </c>
      <c r="O166" s="466" t="s">
        <v>1902</v>
      </c>
      <c r="P166" s="466" t="s">
        <v>1134</v>
      </c>
      <c r="Q166" s="204" t="s">
        <v>1904</v>
      </c>
      <c r="R166" s="474">
        <v>38</v>
      </c>
      <c r="S166" s="468">
        <v>45000</v>
      </c>
      <c r="T166" s="475" t="e">
        <f>[2]!Tabla46[[#This Row],[Cantidad de Insumos]]*[2]!Tabla46[[#This Row],[Precio Unitario]]</f>
        <v>#REF!</v>
      </c>
      <c r="U166" s="208" t="s">
        <v>892</v>
      </c>
      <c r="V166" s="470" t="s">
        <v>925</v>
      </c>
      <c r="W166" s="476"/>
    </row>
    <row r="167" spans="2:23" ht="48.75" customHeight="1" x14ac:dyDescent="0.2">
      <c r="B167" s="487" t="e">
        <f>IF(Tabla46[[#This Row],[Tipos de Acciones]]="","",CONCATENATE(Tabla46[[#This Row],[POA]],".",Tabla46[[#This Row],[SRS]],".",Tabla46[[#This Row],[AREA]],".",Tabla46[[#This Row],[TIPO]]))</f>
        <v>#REF!</v>
      </c>
      <c r="C167" s="487" t="e">
        <f>IF(Tabla46[[#This Row],[Tipos de Acciones]]="","",'Formulario PPGR1'!#REF!)</f>
        <v>#REF!</v>
      </c>
      <c r="D167" s="487" t="e">
        <f>IF(Tabla46[[#This Row],[Tipos de Acciones]]="","",'Formulario PPGR1'!#REF!)</f>
        <v>#REF!</v>
      </c>
      <c r="E167" s="487" t="e">
        <f>IF(Tabla46[[#This Row],[Tipos de Acciones]]="","",'Formulario PPGR1'!#REF!)</f>
        <v>#REF!</v>
      </c>
      <c r="F167" s="487" t="e">
        <f>IF(Tabla46[[#This Row],[Tipos de Acciones]]="","",'Formulario PPGR1'!#REF!)</f>
        <v>#REF!</v>
      </c>
      <c r="G167" s="461" t="s">
        <v>935</v>
      </c>
      <c r="H167" s="473" t="s">
        <v>2135</v>
      </c>
      <c r="I167" s="472"/>
      <c r="J167" s="473"/>
      <c r="K167" s="473" t="s">
        <v>2216</v>
      </c>
      <c r="L167" s="473" t="s">
        <v>472</v>
      </c>
      <c r="M167" s="225" t="s">
        <v>2218</v>
      </c>
      <c r="N167" s="465" t="s">
        <v>1134</v>
      </c>
      <c r="O167" s="466" t="s">
        <v>1902</v>
      </c>
      <c r="P167" s="466" t="s">
        <v>1134</v>
      </c>
      <c r="Q167" s="204" t="s">
        <v>1904</v>
      </c>
      <c r="R167" s="474">
        <v>29</v>
      </c>
      <c r="S167" s="468">
        <v>45000</v>
      </c>
      <c r="T167" s="475" t="e">
        <f>[2]!Tabla46[[#This Row],[Cantidad de Insumos]]*[2]!Tabla46[[#This Row],[Precio Unitario]]</f>
        <v>#REF!</v>
      </c>
      <c r="U167" s="208" t="s">
        <v>892</v>
      </c>
      <c r="V167" s="470" t="s">
        <v>925</v>
      </c>
      <c r="W167" s="476"/>
    </row>
    <row r="168" spans="2:23" ht="30" customHeight="1" x14ac:dyDescent="0.2">
      <c r="B168" s="487" t="e">
        <f>IF(Tabla46[[#This Row],[Tipos de Acciones]]="","",CONCATENATE(Tabla46[[#This Row],[POA]],".",Tabla46[[#This Row],[SRS]],".",Tabla46[[#This Row],[AREA]],".",Tabla46[[#This Row],[TIPO]]))</f>
        <v>#REF!</v>
      </c>
      <c r="C168" s="487" t="e">
        <f>IF(Tabla46[[#This Row],[Tipos de Acciones]]="","",'Formulario PPGR1'!#REF!)</f>
        <v>#REF!</v>
      </c>
      <c r="D168" s="487" t="e">
        <f>IF(Tabla46[[#This Row],[Tipos de Acciones]]="","",'Formulario PPGR1'!#REF!)</f>
        <v>#REF!</v>
      </c>
      <c r="E168" s="487" t="e">
        <f>IF(Tabla46[[#This Row],[Tipos de Acciones]]="","",'Formulario PPGR1'!#REF!)</f>
        <v>#REF!</v>
      </c>
      <c r="F168" s="487" t="e">
        <f>IF(Tabla46[[#This Row],[Tipos de Acciones]]="","",'Formulario PPGR1'!#REF!)</f>
        <v>#REF!</v>
      </c>
      <c r="G168" s="461" t="s">
        <v>935</v>
      </c>
      <c r="H168" s="473" t="s">
        <v>2135</v>
      </c>
      <c r="I168" s="472"/>
      <c r="J168" s="473"/>
      <c r="K168" s="473" t="s">
        <v>2217</v>
      </c>
      <c r="L168" s="473" t="s">
        <v>472</v>
      </c>
      <c r="M168" s="225" t="s">
        <v>2218</v>
      </c>
      <c r="N168" s="465" t="s">
        <v>1134</v>
      </c>
      <c r="O168" s="466" t="s">
        <v>1902</v>
      </c>
      <c r="P168" s="466" t="s">
        <v>1134</v>
      </c>
      <c r="Q168" s="204" t="s">
        <v>1904</v>
      </c>
      <c r="R168" s="474">
        <v>64</v>
      </c>
      <c r="S168" s="468">
        <v>1800</v>
      </c>
      <c r="T168" s="475" t="e">
        <f>[2]!Tabla46[[#This Row],[Cantidad de Insumos]]*[2]!Tabla46[[#This Row],[Precio Unitario]]</f>
        <v>#REF!</v>
      </c>
      <c r="U168" s="208" t="s">
        <v>892</v>
      </c>
      <c r="V168" s="470" t="s">
        <v>925</v>
      </c>
      <c r="W168" s="476"/>
    </row>
    <row r="169" spans="2:23" ht="33" customHeight="1" x14ac:dyDescent="0.2">
      <c r="B169" s="487" t="e">
        <f>IF(Tabla46[[#This Row],[Tipos de Acciones]]="","",CONCATENATE(Tabla46[[#This Row],[POA]],".",Tabla46[[#This Row],[SRS]],".",Tabla46[[#This Row],[AREA]],".",Tabla46[[#This Row],[TIPO]]))</f>
        <v>#REF!</v>
      </c>
      <c r="C169" s="487" t="e">
        <f>IF(Tabla46[[#This Row],[Tipos de Acciones]]="","",'Formulario PPGR1'!#REF!)</f>
        <v>#REF!</v>
      </c>
      <c r="D169" s="487" t="e">
        <f>IF(Tabla46[[#This Row],[Tipos de Acciones]]="","",'Formulario PPGR1'!#REF!)</f>
        <v>#REF!</v>
      </c>
      <c r="E169" s="487" t="e">
        <f>IF(Tabla46[[#This Row],[Tipos de Acciones]]="","",'Formulario PPGR1'!#REF!)</f>
        <v>#REF!</v>
      </c>
      <c r="F169" s="487" t="e">
        <f>IF(Tabla46[[#This Row],[Tipos de Acciones]]="","",'Formulario PPGR1'!#REF!)</f>
        <v>#REF!</v>
      </c>
      <c r="G169" s="461" t="s">
        <v>935</v>
      </c>
      <c r="H169" s="462" t="s">
        <v>2126</v>
      </c>
      <c r="I169" s="472"/>
      <c r="J169" s="473"/>
      <c r="K169" s="473" t="s">
        <v>2127</v>
      </c>
      <c r="L169" s="473" t="s">
        <v>472</v>
      </c>
      <c r="M169" s="225" t="s">
        <v>2220</v>
      </c>
      <c r="N169" s="465" t="s">
        <v>1134</v>
      </c>
      <c r="O169" s="466" t="s">
        <v>1902</v>
      </c>
      <c r="P169" s="466" t="s">
        <v>1134</v>
      </c>
      <c r="Q169" s="204" t="s">
        <v>1904</v>
      </c>
      <c r="R169" s="474">
        <v>67</v>
      </c>
      <c r="S169" s="468">
        <v>8000</v>
      </c>
      <c r="T169" s="475" t="e">
        <f>[2]!Tabla46[[#This Row],[Cantidad de Insumos]]*[2]!Tabla46[[#This Row],[Precio Unitario]]</f>
        <v>#REF!</v>
      </c>
      <c r="U169" s="458" t="s">
        <v>2129</v>
      </c>
      <c r="V169" s="470" t="s">
        <v>925</v>
      </c>
      <c r="W169" s="476"/>
    </row>
    <row r="170" spans="2:23" ht="35.25" customHeight="1" x14ac:dyDescent="0.2">
      <c r="B170" s="487" t="e">
        <f>IF(Tabla46[[#This Row],[Tipos de Acciones]]="","",CONCATENATE(Tabla46[[#This Row],[POA]],".",Tabla46[[#This Row],[SRS]],".",Tabla46[[#This Row],[AREA]],".",Tabla46[[#This Row],[TIPO]]))</f>
        <v>#REF!</v>
      </c>
      <c r="C170" s="487" t="e">
        <f>IF(Tabla46[[#This Row],[Tipos de Acciones]]="","",'Formulario PPGR1'!#REF!)</f>
        <v>#REF!</v>
      </c>
      <c r="D170" s="487" t="e">
        <f>IF(Tabla46[[#This Row],[Tipos de Acciones]]="","",'Formulario PPGR1'!#REF!)</f>
        <v>#REF!</v>
      </c>
      <c r="E170" s="487" t="e">
        <f>IF(Tabla46[[#This Row],[Tipos de Acciones]]="","",'Formulario PPGR1'!#REF!)</f>
        <v>#REF!</v>
      </c>
      <c r="F170" s="487" t="e">
        <f>IF(Tabla46[[#This Row],[Tipos de Acciones]]="","",'Formulario PPGR1'!#REF!)</f>
        <v>#REF!</v>
      </c>
      <c r="G170" s="461" t="s">
        <v>935</v>
      </c>
      <c r="H170" s="461" t="s">
        <v>2130</v>
      </c>
      <c r="I170" s="472"/>
      <c r="J170" s="473"/>
      <c r="K170" s="473" t="s">
        <v>2131</v>
      </c>
      <c r="L170" s="473" t="s">
        <v>472</v>
      </c>
      <c r="M170" s="225" t="s">
        <v>2220</v>
      </c>
      <c r="N170" s="465" t="s">
        <v>1134</v>
      </c>
      <c r="O170" s="466" t="s">
        <v>1902</v>
      </c>
      <c r="P170" s="466" t="s">
        <v>1134</v>
      </c>
      <c r="Q170" s="204" t="s">
        <v>1904</v>
      </c>
      <c r="R170" s="474">
        <v>10</v>
      </c>
      <c r="S170" s="468">
        <v>5000</v>
      </c>
      <c r="T170" s="475" t="e">
        <f>[2]!Tabla46[[#This Row],[Cantidad de Insumos]]*[2]!Tabla46[[#This Row],[Precio Unitario]]</f>
        <v>#REF!</v>
      </c>
      <c r="U170" s="208" t="s">
        <v>2132</v>
      </c>
      <c r="V170" s="470" t="s">
        <v>925</v>
      </c>
      <c r="W170" s="476"/>
    </row>
    <row r="171" spans="2:23" ht="18.75" customHeight="1" x14ac:dyDescent="0.2">
      <c r="B171" s="487" t="e">
        <f>IF(Tabla46[[#This Row],[Tipos de Acciones]]="","",CONCATENATE(Tabla46[[#This Row],[POA]],".",Tabla46[[#This Row],[SRS]],".",Tabla46[[#This Row],[AREA]],".",Tabla46[[#This Row],[TIPO]]))</f>
        <v>#REF!</v>
      </c>
      <c r="C171" s="487" t="e">
        <f>IF(Tabla46[[#This Row],[Tipos de Acciones]]="","",'Formulario PPGR1'!#REF!)</f>
        <v>#REF!</v>
      </c>
      <c r="D171" s="487" t="e">
        <f>IF(Tabla46[[#This Row],[Tipos de Acciones]]="","",'Formulario PPGR1'!#REF!)</f>
        <v>#REF!</v>
      </c>
      <c r="E171" s="487" t="e">
        <f>IF(Tabla46[[#This Row],[Tipos de Acciones]]="","",'Formulario PPGR1'!#REF!)</f>
        <v>#REF!</v>
      </c>
      <c r="F171" s="487" t="e">
        <f>IF(Tabla46[[#This Row],[Tipos de Acciones]]="","",'Formulario PPGR1'!#REF!)</f>
        <v>#REF!</v>
      </c>
      <c r="G171" s="461" t="s">
        <v>935</v>
      </c>
      <c r="H171" s="462" t="s">
        <v>2126</v>
      </c>
      <c r="I171" s="472"/>
      <c r="J171" s="473"/>
      <c r="K171" s="473" t="s">
        <v>2133</v>
      </c>
      <c r="L171" s="473" t="s">
        <v>472</v>
      </c>
      <c r="M171" s="225" t="s">
        <v>2220</v>
      </c>
      <c r="N171" s="465" t="s">
        <v>1134</v>
      </c>
      <c r="O171" s="466" t="s">
        <v>1902</v>
      </c>
      <c r="P171" s="466" t="s">
        <v>1134</v>
      </c>
      <c r="Q171" s="204" t="s">
        <v>1904</v>
      </c>
      <c r="R171" s="474">
        <v>2</v>
      </c>
      <c r="S171" s="468">
        <v>40000</v>
      </c>
      <c r="T171" s="475" t="e">
        <f>[2]!Tabla46[[#This Row],[Cantidad de Insumos]]*[2]!Tabla46[[#This Row],[Precio Unitario]]</f>
        <v>#REF!</v>
      </c>
      <c r="U171" s="458" t="s">
        <v>2129</v>
      </c>
      <c r="V171" s="470" t="s">
        <v>925</v>
      </c>
      <c r="W171" s="476"/>
    </row>
    <row r="172" spans="2:23" ht="30.75" customHeight="1" x14ac:dyDescent="0.2">
      <c r="B172" s="487" t="e">
        <f>IF(Tabla46[[#This Row],[Tipos de Acciones]]="","",CONCATENATE(Tabla46[[#This Row],[POA]],".",Tabla46[[#This Row],[SRS]],".",Tabla46[[#This Row],[AREA]],".",Tabla46[[#This Row],[TIPO]]))</f>
        <v>#REF!</v>
      </c>
      <c r="C172" s="487" t="e">
        <f>IF(Tabla46[[#This Row],[Tipos de Acciones]]="","",'Formulario PPGR1'!#REF!)</f>
        <v>#REF!</v>
      </c>
      <c r="D172" s="487" t="e">
        <f>IF(Tabla46[[#This Row],[Tipos de Acciones]]="","",'Formulario PPGR1'!#REF!)</f>
        <v>#REF!</v>
      </c>
      <c r="E172" s="487" t="e">
        <f>IF(Tabla46[[#This Row],[Tipos de Acciones]]="","",'Formulario PPGR1'!#REF!)</f>
        <v>#REF!</v>
      </c>
      <c r="F172" s="487" t="e">
        <f>IF(Tabla46[[#This Row],[Tipos de Acciones]]="","",'Formulario PPGR1'!#REF!)</f>
        <v>#REF!</v>
      </c>
      <c r="G172" s="461" t="s">
        <v>935</v>
      </c>
      <c r="H172" s="473" t="s">
        <v>2135</v>
      </c>
      <c r="I172" s="472"/>
      <c r="J172" s="473"/>
      <c r="K172" s="473" t="s">
        <v>2134</v>
      </c>
      <c r="L172" s="473" t="s">
        <v>472</v>
      </c>
      <c r="M172" s="225" t="s">
        <v>2220</v>
      </c>
      <c r="N172" s="465" t="s">
        <v>1134</v>
      </c>
      <c r="O172" s="466" t="s">
        <v>1902</v>
      </c>
      <c r="P172" s="466" t="s">
        <v>1134</v>
      </c>
      <c r="Q172" s="204" t="s">
        <v>1904</v>
      </c>
      <c r="R172" s="474">
        <v>6</v>
      </c>
      <c r="S172" s="468">
        <v>35000</v>
      </c>
      <c r="T172" s="475" t="e">
        <f>[2]!Tabla46[[#This Row],[Cantidad de Insumos]]*[2]!Tabla46[[#This Row],[Precio Unitario]]</f>
        <v>#REF!</v>
      </c>
      <c r="U172" s="208" t="s">
        <v>892</v>
      </c>
      <c r="V172" s="470" t="s">
        <v>925</v>
      </c>
      <c r="W172" s="476"/>
    </row>
    <row r="173" spans="2:23" ht="30.75" customHeight="1" x14ac:dyDescent="0.2">
      <c r="B173" s="487" t="e">
        <f>IF(Tabla46[[#This Row],[Tipos de Acciones]]="","",CONCATENATE(Tabla46[[#This Row],[POA]],".",Tabla46[[#This Row],[SRS]],".",Tabla46[[#This Row],[AREA]],".",Tabla46[[#This Row],[TIPO]]))</f>
        <v>#REF!</v>
      </c>
      <c r="C173" s="487" t="e">
        <f>IF(Tabla46[[#This Row],[Tipos de Acciones]]="","",'Formulario PPGR1'!#REF!)</f>
        <v>#REF!</v>
      </c>
      <c r="D173" s="487" t="e">
        <f>IF(Tabla46[[#This Row],[Tipos de Acciones]]="","",'Formulario PPGR1'!#REF!)</f>
        <v>#REF!</v>
      </c>
      <c r="E173" s="487" t="e">
        <f>IF(Tabla46[[#This Row],[Tipos de Acciones]]="","",'Formulario PPGR1'!#REF!)</f>
        <v>#REF!</v>
      </c>
      <c r="F173" s="487" t="e">
        <f>IF(Tabla46[[#This Row],[Tipos de Acciones]]="","",'Formulario PPGR1'!#REF!)</f>
        <v>#REF!</v>
      </c>
      <c r="G173" s="461" t="s">
        <v>935</v>
      </c>
      <c r="H173" s="473" t="s">
        <v>2135</v>
      </c>
      <c r="I173" s="472"/>
      <c r="J173" s="473"/>
      <c r="K173" s="473" t="s">
        <v>2136</v>
      </c>
      <c r="L173" s="473" t="s">
        <v>472</v>
      </c>
      <c r="M173" s="225" t="s">
        <v>2220</v>
      </c>
      <c r="N173" s="465" t="s">
        <v>1134</v>
      </c>
      <c r="O173" s="466" t="s">
        <v>1902</v>
      </c>
      <c r="P173" s="466" t="s">
        <v>1134</v>
      </c>
      <c r="Q173" s="204" t="s">
        <v>1904</v>
      </c>
      <c r="R173" s="474">
        <v>61</v>
      </c>
      <c r="S173" s="468">
        <v>9400</v>
      </c>
      <c r="T173" s="475" t="e">
        <f>[2]!Tabla46[[#This Row],[Cantidad de Insumos]]*[2]!Tabla46[[#This Row],[Precio Unitario]]</f>
        <v>#REF!</v>
      </c>
      <c r="U173" s="208" t="s">
        <v>892</v>
      </c>
      <c r="V173" s="470" t="s">
        <v>925</v>
      </c>
      <c r="W173" s="476"/>
    </row>
    <row r="174" spans="2:23" ht="34.5" customHeight="1" x14ac:dyDescent="0.2">
      <c r="B174" s="487" t="e">
        <f>IF(Tabla46[[#This Row],[Tipos de Acciones]]="","",CONCATENATE(Tabla46[[#This Row],[POA]],".",Tabla46[[#This Row],[SRS]],".",Tabla46[[#This Row],[AREA]],".",Tabla46[[#This Row],[TIPO]]))</f>
        <v>#REF!</v>
      </c>
      <c r="C174" s="487" t="e">
        <f>IF(Tabla46[[#This Row],[Tipos de Acciones]]="","",'Formulario PPGR1'!#REF!)</f>
        <v>#REF!</v>
      </c>
      <c r="D174" s="487" t="e">
        <f>IF(Tabla46[[#This Row],[Tipos de Acciones]]="","",'Formulario PPGR1'!#REF!)</f>
        <v>#REF!</v>
      </c>
      <c r="E174" s="487" t="e">
        <f>IF(Tabla46[[#This Row],[Tipos de Acciones]]="","",'Formulario PPGR1'!#REF!)</f>
        <v>#REF!</v>
      </c>
      <c r="F174" s="487" t="e">
        <f>IF(Tabla46[[#This Row],[Tipos de Acciones]]="","",'Formulario PPGR1'!#REF!)</f>
        <v>#REF!</v>
      </c>
      <c r="G174" s="461" t="s">
        <v>935</v>
      </c>
      <c r="H174" s="461" t="s">
        <v>2137</v>
      </c>
      <c r="I174" s="472"/>
      <c r="J174" s="473"/>
      <c r="K174" s="473" t="s">
        <v>2138</v>
      </c>
      <c r="L174" s="473" t="s">
        <v>472</v>
      </c>
      <c r="M174" s="225" t="s">
        <v>2220</v>
      </c>
      <c r="N174" s="465" t="s">
        <v>1134</v>
      </c>
      <c r="O174" s="466" t="s">
        <v>1902</v>
      </c>
      <c r="P174" s="466" t="s">
        <v>1134</v>
      </c>
      <c r="Q174" s="204" t="s">
        <v>1904</v>
      </c>
      <c r="R174" s="474">
        <v>1</v>
      </c>
      <c r="S174" s="468">
        <v>40000</v>
      </c>
      <c r="T174" s="475" t="e">
        <f>[2]!Tabla46[[#This Row],[Cantidad de Insumos]]*[2]!Tabla46[[#This Row],[Precio Unitario]]</f>
        <v>#REF!</v>
      </c>
      <c r="U174" s="208" t="s">
        <v>865</v>
      </c>
      <c r="V174" s="470" t="s">
        <v>925</v>
      </c>
      <c r="W174" s="476"/>
    </row>
    <row r="175" spans="2:23" ht="33" customHeight="1" x14ac:dyDescent="0.2">
      <c r="B175" s="487" t="e">
        <f>IF(Tabla46[[#This Row],[Tipos de Acciones]]="","",CONCATENATE(Tabla46[[#This Row],[POA]],".",Tabla46[[#This Row],[SRS]],".",Tabla46[[#This Row],[AREA]],".",Tabla46[[#This Row],[TIPO]]))</f>
        <v>#REF!</v>
      </c>
      <c r="C175" s="487" t="e">
        <f>IF(Tabla46[[#This Row],[Tipos de Acciones]]="","",'Formulario PPGR1'!#REF!)</f>
        <v>#REF!</v>
      </c>
      <c r="D175" s="487" t="e">
        <f>IF(Tabla46[[#This Row],[Tipos de Acciones]]="","",'Formulario PPGR1'!#REF!)</f>
        <v>#REF!</v>
      </c>
      <c r="E175" s="487" t="e">
        <f>IF(Tabla46[[#This Row],[Tipos de Acciones]]="","",'Formulario PPGR1'!#REF!)</f>
        <v>#REF!</v>
      </c>
      <c r="F175" s="487" t="e">
        <f>IF(Tabla46[[#This Row],[Tipos de Acciones]]="","",'Formulario PPGR1'!#REF!)</f>
        <v>#REF!</v>
      </c>
      <c r="G175" s="461" t="s">
        <v>935</v>
      </c>
      <c r="H175" s="461" t="s">
        <v>2137</v>
      </c>
      <c r="I175" s="472"/>
      <c r="J175" s="473"/>
      <c r="K175" s="473" t="s">
        <v>2139</v>
      </c>
      <c r="L175" s="473" t="s">
        <v>472</v>
      </c>
      <c r="M175" s="225" t="s">
        <v>2220</v>
      </c>
      <c r="N175" s="465" t="s">
        <v>1134</v>
      </c>
      <c r="O175" s="466" t="s">
        <v>1902</v>
      </c>
      <c r="P175" s="466" t="s">
        <v>1134</v>
      </c>
      <c r="Q175" s="204" t="s">
        <v>1904</v>
      </c>
      <c r="R175" s="474">
        <v>23</v>
      </c>
      <c r="S175" s="468">
        <v>35000</v>
      </c>
      <c r="T175" s="475" t="e">
        <f>[2]!Tabla46[[#This Row],[Cantidad de Insumos]]*[2]!Tabla46[[#This Row],[Precio Unitario]]</f>
        <v>#REF!</v>
      </c>
      <c r="U175" s="208" t="s">
        <v>865</v>
      </c>
      <c r="V175" s="470" t="s">
        <v>925</v>
      </c>
      <c r="W175" s="476"/>
    </row>
    <row r="176" spans="2:23" ht="31.5" customHeight="1" x14ac:dyDescent="0.2">
      <c r="B176" s="487" t="e">
        <f>IF(Tabla46[[#This Row],[Tipos de Acciones]]="","",CONCATENATE(Tabla46[[#This Row],[POA]],".",Tabla46[[#This Row],[SRS]],".",Tabla46[[#This Row],[AREA]],".",Tabla46[[#This Row],[TIPO]]))</f>
        <v>#REF!</v>
      </c>
      <c r="C176" s="487" t="e">
        <f>IF(Tabla46[[#This Row],[Tipos de Acciones]]="","",'Formulario PPGR1'!#REF!)</f>
        <v>#REF!</v>
      </c>
      <c r="D176" s="487" t="e">
        <f>IF(Tabla46[[#This Row],[Tipos de Acciones]]="","",'Formulario PPGR1'!#REF!)</f>
        <v>#REF!</v>
      </c>
      <c r="E176" s="487" t="e">
        <f>IF(Tabla46[[#This Row],[Tipos de Acciones]]="","",'Formulario PPGR1'!#REF!)</f>
        <v>#REF!</v>
      </c>
      <c r="F176" s="487" t="e">
        <f>IF(Tabla46[[#This Row],[Tipos de Acciones]]="","",'Formulario PPGR1'!#REF!)</f>
        <v>#REF!</v>
      </c>
      <c r="G176" s="461" t="s">
        <v>935</v>
      </c>
      <c r="H176" s="461" t="s">
        <v>2137</v>
      </c>
      <c r="I176" s="472"/>
      <c r="J176" s="473"/>
      <c r="K176" s="473" t="s">
        <v>2140</v>
      </c>
      <c r="L176" s="473" t="s">
        <v>472</v>
      </c>
      <c r="M176" s="225" t="s">
        <v>2220</v>
      </c>
      <c r="N176" s="465" t="s">
        <v>1134</v>
      </c>
      <c r="O176" s="466" t="s">
        <v>1902</v>
      </c>
      <c r="P176" s="466" t="s">
        <v>1134</v>
      </c>
      <c r="Q176" s="204" t="s">
        <v>1904</v>
      </c>
      <c r="R176" s="474">
        <v>5</v>
      </c>
      <c r="S176" s="468">
        <v>15000</v>
      </c>
      <c r="T176" s="475" t="e">
        <f>[2]!Tabla46[[#This Row],[Cantidad de Insumos]]*[2]!Tabla46[[#This Row],[Precio Unitario]]</f>
        <v>#REF!</v>
      </c>
      <c r="U176" s="208" t="s">
        <v>865</v>
      </c>
      <c r="V176" s="470" t="s">
        <v>925</v>
      </c>
      <c r="W176" s="476"/>
    </row>
    <row r="177" spans="2:23" ht="24.75" customHeight="1" x14ac:dyDescent="0.2">
      <c r="B177" s="487" t="e">
        <f>IF(Tabla46[[#This Row],[Tipos de Acciones]]="","",CONCATENATE(Tabla46[[#This Row],[POA]],".",Tabla46[[#This Row],[SRS]],".",Tabla46[[#This Row],[AREA]],".",Tabla46[[#This Row],[TIPO]]))</f>
        <v>#REF!</v>
      </c>
      <c r="C177" s="487" t="e">
        <f>IF(Tabla46[[#This Row],[Tipos de Acciones]]="","",'Formulario PPGR1'!#REF!)</f>
        <v>#REF!</v>
      </c>
      <c r="D177" s="487" t="e">
        <f>IF(Tabla46[[#This Row],[Tipos de Acciones]]="","",'Formulario PPGR1'!#REF!)</f>
        <v>#REF!</v>
      </c>
      <c r="E177" s="487" t="e">
        <f>IF(Tabla46[[#This Row],[Tipos de Acciones]]="","",'Formulario PPGR1'!#REF!)</f>
        <v>#REF!</v>
      </c>
      <c r="F177" s="487" t="e">
        <f>IF(Tabla46[[#This Row],[Tipos de Acciones]]="","",'Formulario PPGR1'!#REF!)</f>
        <v>#REF!</v>
      </c>
      <c r="G177" s="461" t="s">
        <v>935</v>
      </c>
      <c r="H177" s="461" t="s">
        <v>2137</v>
      </c>
      <c r="I177" s="472"/>
      <c r="J177" s="473"/>
      <c r="K177" s="473" t="s">
        <v>2141</v>
      </c>
      <c r="L177" s="473" t="s">
        <v>472</v>
      </c>
      <c r="M177" s="225" t="s">
        <v>2220</v>
      </c>
      <c r="N177" s="465" t="s">
        <v>1134</v>
      </c>
      <c r="O177" s="466" t="s">
        <v>1902</v>
      </c>
      <c r="P177" s="466" t="s">
        <v>1134</v>
      </c>
      <c r="Q177" s="204" t="s">
        <v>1904</v>
      </c>
      <c r="R177" s="474">
        <v>20</v>
      </c>
      <c r="S177" s="468">
        <v>23000</v>
      </c>
      <c r="T177" s="475" t="e">
        <f>[2]!Tabla46[[#This Row],[Cantidad de Insumos]]*[2]!Tabla46[[#This Row],[Precio Unitario]]</f>
        <v>#REF!</v>
      </c>
      <c r="U177" s="208" t="s">
        <v>865</v>
      </c>
      <c r="V177" s="470" t="s">
        <v>925</v>
      </c>
      <c r="W177" s="476"/>
    </row>
    <row r="178" spans="2:23" ht="36" customHeight="1" x14ac:dyDescent="0.2">
      <c r="B178" s="487" t="e">
        <f>IF(Tabla46[[#This Row],[Tipos de Acciones]]="","",CONCATENATE(Tabla46[[#This Row],[POA]],".",Tabla46[[#This Row],[SRS]],".",Tabla46[[#This Row],[AREA]],".",Tabla46[[#This Row],[TIPO]]))</f>
        <v>#REF!</v>
      </c>
      <c r="C178" s="487" t="e">
        <f>IF(Tabla46[[#This Row],[Tipos de Acciones]]="","",'Formulario PPGR1'!#REF!)</f>
        <v>#REF!</v>
      </c>
      <c r="D178" s="487" t="e">
        <f>IF(Tabla46[[#This Row],[Tipos de Acciones]]="","",'Formulario PPGR1'!#REF!)</f>
        <v>#REF!</v>
      </c>
      <c r="E178" s="487" t="e">
        <f>IF(Tabla46[[#This Row],[Tipos de Acciones]]="","",'Formulario PPGR1'!#REF!)</f>
        <v>#REF!</v>
      </c>
      <c r="F178" s="487" t="e">
        <f>IF(Tabla46[[#This Row],[Tipos de Acciones]]="","",'Formulario PPGR1'!#REF!)</f>
        <v>#REF!</v>
      </c>
      <c r="G178" s="461" t="s">
        <v>935</v>
      </c>
      <c r="H178" s="473" t="s">
        <v>2135</v>
      </c>
      <c r="I178" s="472"/>
      <c r="J178" s="473"/>
      <c r="K178" s="473" t="s">
        <v>2142</v>
      </c>
      <c r="L178" s="473" t="s">
        <v>472</v>
      </c>
      <c r="M178" s="225" t="s">
        <v>2220</v>
      </c>
      <c r="N178" s="465" t="s">
        <v>1134</v>
      </c>
      <c r="O178" s="466" t="s">
        <v>1902</v>
      </c>
      <c r="P178" s="466" t="s">
        <v>1134</v>
      </c>
      <c r="Q178" s="204" t="s">
        <v>1904</v>
      </c>
      <c r="R178" s="474">
        <v>47</v>
      </c>
      <c r="S178" s="468">
        <v>8000</v>
      </c>
      <c r="T178" s="475" t="e">
        <f>[2]!Tabla46[[#This Row],[Cantidad de Insumos]]*[2]!Tabla46[[#This Row],[Precio Unitario]]</f>
        <v>#REF!</v>
      </c>
      <c r="U178" s="208" t="s">
        <v>892</v>
      </c>
      <c r="V178" s="470" t="s">
        <v>925</v>
      </c>
      <c r="W178" s="476"/>
    </row>
    <row r="179" spans="2:23" ht="31.5" customHeight="1" x14ac:dyDescent="0.2">
      <c r="B179" s="487" t="e">
        <f>IF(Tabla46[[#This Row],[Tipos de Acciones]]="","",CONCATENATE(Tabla46[[#This Row],[POA]],".",Tabla46[[#This Row],[SRS]],".",Tabla46[[#This Row],[AREA]],".",Tabla46[[#This Row],[TIPO]]))</f>
        <v>#REF!</v>
      </c>
      <c r="C179" s="487" t="e">
        <f>IF(Tabla46[[#This Row],[Tipos de Acciones]]="","",'Formulario PPGR1'!#REF!)</f>
        <v>#REF!</v>
      </c>
      <c r="D179" s="487" t="e">
        <f>IF(Tabla46[[#This Row],[Tipos de Acciones]]="","",'Formulario PPGR1'!#REF!)</f>
        <v>#REF!</v>
      </c>
      <c r="E179" s="487" t="e">
        <f>IF(Tabla46[[#This Row],[Tipos de Acciones]]="","",'Formulario PPGR1'!#REF!)</f>
        <v>#REF!</v>
      </c>
      <c r="F179" s="487" t="e">
        <f>IF(Tabla46[[#This Row],[Tipos de Acciones]]="","",'Formulario PPGR1'!#REF!)</f>
        <v>#REF!</v>
      </c>
      <c r="G179" s="461" t="s">
        <v>935</v>
      </c>
      <c r="H179" s="473" t="s">
        <v>2135</v>
      </c>
      <c r="I179" s="472"/>
      <c r="J179" s="473"/>
      <c r="K179" s="473" t="s">
        <v>2143</v>
      </c>
      <c r="L179" s="473" t="s">
        <v>472</v>
      </c>
      <c r="M179" s="225" t="s">
        <v>2220</v>
      </c>
      <c r="N179" s="465" t="s">
        <v>1134</v>
      </c>
      <c r="O179" s="466" t="s">
        <v>1902</v>
      </c>
      <c r="P179" s="466" t="s">
        <v>1134</v>
      </c>
      <c r="Q179" s="204" t="s">
        <v>1904</v>
      </c>
      <c r="R179" s="474">
        <v>56</v>
      </c>
      <c r="S179" s="468">
        <v>13570</v>
      </c>
      <c r="T179" s="475" t="e">
        <f>[2]!Tabla46[[#This Row],[Cantidad de Insumos]]*[2]!Tabla46[[#This Row],[Precio Unitario]]</f>
        <v>#REF!</v>
      </c>
      <c r="U179" s="208" t="s">
        <v>892</v>
      </c>
      <c r="V179" s="470" t="s">
        <v>925</v>
      </c>
      <c r="W179" s="476"/>
    </row>
    <row r="180" spans="2:23" ht="33.75" customHeight="1" x14ac:dyDescent="0.2">
      <c r="B180" s="487" t="e">
        <f>IF(Tabla46[[#This Row],[Tipos de Acciones]]="","",CONCATENATE(Tabla46[[#This Row],[POA]],".",Tabla46[[#This Row],[SRS]],".",Tabla46[[#This Row],[AREA]],".",Tabla46[[#This Row],[TIPO]]))</f>
        <v>#REF!</v>
      </c>
      <c r="C180" s="487" t="e">
        <f>IF(Tabla46[[#This Row],[Tipos de Acciones]]="","",'Formulario PPGR1'!#REF!)</f>
        <v>#REF!</v>
      </c>
      <c r="D180" s="487" t="e">
        <f>IF(Tabla46[[#This Row],[Tipos de Acciones]]="","",'Formulario PPGR1'!#REF!)</f>
        <v>#REF!</v>
      </c>
      <c r="E180" s="487" t="e">
        <f>IF(Tabla46[[#This Row],[Tipos de Acciones]]="","",'Formulario PPGR1'!#REF!)</f>
        <v>#REF!</v>
      </c>
      <c r="F180" s="487" t="e">
        <f>IF(Tabla46[[#This Row],[Tipos de Acciones]]="","",'Formulario PPGR1'!#REF!)</f>
        <v>#REF!</v>
      </c>
      <c r="G180" s="461" t="s">
        <v>935</v>
      </c>
      <c r="H180" s="462" t="s">
        <v>2144</v>
      </c>
      <c r="I180" s="472"/>
      <c r="J180" s="473"/>
      <c r="K180" s="473" t="s">
        <v>2145</v>
      </c>
      <c r="L180" s="473" t="s">
        <v>472</v>
      </c>
      <c r="M180" s="225" t="s">
        <v>2220</v>
      </c>
      <c r="N180" s="465" t="s">
        <v>1134</v>
      </c>
      <c r="O180" s="466" t="s">
        <v>1902</v>
      </c>
      <c r="P180" s="466" t="s">
        <v>1134</v>
      </c>
      <c r="Q180" s="204" t="s">
        <v>1904</v>
      </c>
      <c r="R180" s="474">
        <v>33</v>
      </c>
      <c r="S180" s="468">
        <v>6700</v>
      </c>
      <c r="T180" s="475" t="e">
        <f>[2]!Tabla46[[#This Row],[Cantidad de Insumos]]*[2]!Tabla46[[#This Row],[Precio Unitario]]</f>
        <v>#REF!</v>
      </c>
      <c r="U180" s="208" t="s">
        <v>2146</v>
      </c>
      <c r="V180" s="470" t="s">
        <v>925</v>
      </c>
      <c r="W180" s="476"/>
    </row>
    <row r="181" spans="2:23" ht="18.75" customHeight="1" x14ac:dyDescent="0.2">
      <c r="B181" s="487" t="e">
        <f>IF(Tabla46[[#This Row],[Tipos de Acciones]]="","",CONCATENATE(Tabla46[[#This Row],[POA]],".",Tabla46[[#This Row],[SRS]],".",Tabla46[[#This Row],[AREA]],".",Tabla46[[#This Row],[TIPO]]))</f>
        <v>#REF!</v>
      </c>
      <c r="C181" s="487" t="e">
        <f>IF(Tabla46[[#This Row],[Tipos de Acciones]]="","",'Formulario PPGR1'!#REF!)</f>
        <v>#REF!</v>
      </c>
      <c r="D181" s="487" t="e">
        <f>IF(Tabla46[[#This Row],[Tipos de Acciones]]="","",'Formulario PPGR1'!#REF!)</f>
        <v>#REF!</v>
      </c>
      <c r="E181" s="487" t="e">
        <f>IF(Tabla46[[#This Row],[Tipos de Acciones]]="","",'Formulario PPGR1'!#REF!)</f>
        <v>#REF!</v>
      </c>
      <c r="F181" s="487" t="e">
        <f>IF(Tabla46[[#This Row],[Tipos de Acciones]]="","",'Formulario PPGR1'!#REF!)</f>
        <v>#REF!</v>
      </c>
      <c r="G181" s="461" t="s">
        <v>935</v>
      </c>
      <c r="H181" s="462" t="s">
        <v>2126</v>
      </c>
      <c r="I181" s="472"/>
      <c r="J181" s="473"/>
      <c r="K181" s="473" t="s">
        <v>2147</v>
      </c>
      <c r="L181" s="473" t="s">
        <v>472</v>
      </c>
      <c r="M181" s="225" t="s">
        <v>2220</v>
      </c>
      <c r="N181" s="465" t="s">
        <v>1134</v>
      </c>
      <c r="O181" s="466" t="s">
        <v>1902</v>
      </c>
      <c r="P181" s="466" t="s">
        <v>1134</v>
      </c>
      <c r="Q181" s="204" t="s">
        <v>1904</v>
      </c>
      <c r="R181" s="474">
        <v>9</v>
      </c>
      <c r="S181" s="468">
        <v>11000</v>
      </c>
      <c r="T181" s="475" t="e">
        <f>[2]!Tabla46[[#This Row],[Cantidad de Insumos]]*[2]!Tabla46[[#This Row],[Precio Unitario]]</f>
        <v>#REF!</v>
      </c>
      <c r="U181" s="458" t="s">
        <v>2129</v>
      </c>
      <c r="V181" s="470" t="s">
        <v>925</v>
      </c>
      <c r="W181" s="476"/>
    </row>
    <row r="182" spans="2:23" ht="18.75" customHeight="1" x14ac:dyDescent="0.2">
      <c r="B182" s="487" t="e">
        <f>IF(Tabla46[[#This Row],[Tipos de Acciones]]="","",CONCATENATE(Tabla46[[#This Row],[POA]],".",Tabla46[[#This Row],[SRS]],".",Tabla46[[#This Row],[AREA]],".",Tabla46[[#This Row],[TIPO]]))</f>
        <v>#REF!</v>
      </c>
      <c r="C182" s="487" t="e">
        <f>IF(Tabla46[[#This Row],[Tipos de Acciones]]="","",'Formulario PPGR1'!#REF!)</f>
        <v>#REF!</v>
      </c>
      <c r="D182" s="487" t="e">
        <f>IF(Tabla46[[#This Row],[Tipos de Acciones]]="","",'Formulario PPGR1'!#REF!)</f>
        <v>#REF!</v>
      </c>
      <c r="E182" s="487" t="e">
        <f>IF(Tabla46[[#This Row],[Tipos de Acciones]]="","",'Formulario PPGR1'!#REF!)</f>
        <v>#REF!</v>
      </c>
      <c r="F182" s="487" t="e">
        <f>IF(Tabla46[[#This Row],[Tipos de Acciones]]="","",'Formulario PPGR1'!#REF!)</f>
        <v>#REF!</v>
      </c>
      <c r="G182" s="461" t="s">
        <v>935</v>
      </c>
      <c r="H182" s="462" t="s">
        <v>2144</v>
      </c>
      <c r="I182" s="472"/>
      <c r="J182" s="473"/>
      <c r="K182" s="473" t="s">
        <v>2148</v>
      </c>
      <c r="L182" s="473" t="s">
        <v>472</v>
      </c>
      <c r="M182" s="225" t="s">
        <v>2220</v>
      </c>
      <c r="N182" s="465" t="s">
        <v>1134</v>
      </c>
      <c r="O182" s="466" t="s">
        <v>1902</v>
      </c>
      <c r="P182" s="466" t="s">
        <v>1134</v>
      </c>
      <c r="Q182" s="204" t="s">
        <v>1904</v>
      </c>
      <c r="R182" s="474">
        <v>100</v>
      </c>
      <c r="S182" s="468">
        <v>180</v>
      </c>
      <c r="T182" s="475" t="e">
        <f>[2]!Tabla46[[#This Row],[Cantidad de Insumos]]*[2]!Tabla46[[#This Row],[Precio Unitario]]</f>
        <v>#REF!</v>
      </c>
      <c r="U182" s="208" t="s">
        <v>2146</v>
      </c>
      <c r="V182" s="470" t="s">
        <v>925</v>
      </c>
      <c r="W182" s="476"/>
    </row>
    <row r="183" spans="2:23" ht="34.5" customHeight="1" x14ac:dyDescent="0.2">
      <c r="B183" s="487" t="e">
        <f>IF(Tabla46[[#This Row],[Tipos de Acciones]]="","",CONCATENATE(Tabla46[[#This Row],[POA]],".",Tabla46[[#This Row],[SRS]],".",Tabla46[[#This Row],[AREA]],".",Tabla46[[#This Row],[TIPO]]))</f>
        <v>#REF!</v>
      </c>
      <c r="C183" s="487" t="e">
        <f>IF(Tabla46[[#This Row],[Tipos de Acciones]]="","",'Formulario PPGR1'!#REF!)</f>
        <v>#REF!</v>
      </c>
      <c r="D183" s="487" t="e">
        <f>IF(Tabla46[[#This Row],[Tipos de Acciones]]="","",'Formulario PPGR1'!#REF!)</f>
        <v>#REF!</v>
      </c>
      <c r="E183" s="487" t="e">
        <f>IF(Tabla46[[#This Row],[Tipos de Acciones]]="","",'Formulario PPGR1'!#REF!)</f>
        <v>#REF!</v>
      </c>
      <c r="F183" s="487" t="e">
        <f>IF(Tabla46[[#This Row],[Tipos de Acciones]]="","",'Formulario PPGR1'!#REF!)</f>
        <v>#REF!</v>
      </c>
      <c r="G183" s="461" t="s">
        <v>935</v>
      </c>
      <c r="H183" s="461" t="s">
        <v>2137</v>
      </c>
      <c r="I183" s="472"/>
      <c r="J183" s="473"/>
      <c r="K183" s="473" t="s">
        <v>2149</v>
      </c>
      <c r="L183" s="473" t="s">
        <v>472</v>
      </c>
      <c r="M183" s="225" t="s">
        <v>2220</v>
      </c>
      <c r="N183" s="465" t="s">
        <v>1134</v>
      </c>
      <c r="O183" s="466" t="s">
        <v>1902</v>
      </c>
      <c r="P183" s="466" t="s">
        <v>1134</v>
      </c>
      <c r="Q183" s="204" t="s">
        <v>1904</v>
      </c>
      <c r="R183" s="474">
        <v>30</v>
      </c>
      <c r="S183" s="468">
        <v>4000</v>
      </c>
      <c r="T183" s="475" t="e">
        <f>[2]!Tabla46[[#This Row],[Cantidad de Insumos]]*[2]!Tabla46[[#This Row],[Precio Unitario]]</f>
        <v>#REF!</v>
      </c>
      <c r="U183" s="208" t="s">
        <v>865</v>
      </c>
      <c r="V183" s="470" t="s">
        <v>925</v>
      </c>
      <c r="W183" s="476"/>
    </row>
    <row r="184" spans="2:23" ht="30.75" customHeight="1" x14ac:dyDescent="0.2">
      <c r="B184" s="487" t="e">
        <f>IF(Tabla46[[#This Row],[Tipos de Acciones]]="","",CONCATENATE(Tabla46[[#This Row],[POA]],".",Tabla46[[#This Row],[SRS]],".",Tabla46[[#This Row],[AREA]],".",Tabla46[[#This Row],[TIPO]]))</f>
        <v>#REF!</v>
      </c>
      <c r="C184" s="487" t="e">
        <f>IF(Tabla46[[#This Row],[Tipos de Acciones]]="","",'Formulario PPGR1'!#REF!)</f>
        <v>#REF!</v>
      </c>
      <c r="D184" s="487" t="e">
        <f>IF(Tabla46[[#This Row],[Tipos de Acciones]]="","",'Formulario PPGR1'!#REF!)</f>
        <v>#REF!</v>
      </c>
      <c r="E184" s="487" t="e">
        <f>IF(Tabla46[[#This Row],[Tipos de Acciones]]="","",'Formulario PPGR1'!#REF!)</f>
        <v>#REF!</v>
      </c>
      <c r="F184" s="487" t="e">
        <f>IF(Tabla46[[#This Row],[Tipos de Acciones]]="","",'Formulario PPGR1'!#REF!)</f>
        <v>#REF!</v>
      </c>
      <c r="G184" s="461" t="s">
        <v>935</v>
      </c>
      <c r="H184" s="461" t="s">
        <v>2130</v>
      </c>
      <c r="I184" s="472"/>
      <c r="J184" s="473"/>
      <c r="K184" s="473" t="s">
        <v>2150</v>
      </c>
      <c r="L184" s="473" t="s">
        <v>472</v>
      </c>
      <c r="M184" s="225" t="s">
        <v>2220</v>
      </c>
      <c r="N184" s="465" t="s">
        <v>1134</v>
      </c>
      <c r="O184" s="466" t="s">
        <v>1902</v>
      </c>
      <c r="P184" s="466" t="s">
        <v>1134</v>
      </c>
      <c r="Q184" s="204" t="s">
        <v>1904</v>
      </c>
      <c r="R184" s="474">
        <v>15</v>
      </c>
      <c r="S184" s="468">
        <v>3000</v>
      </c>
      <c r="T184" s="475" t="e">
        <f>[2]!Tabla46[[#This Row],[Cantidad de Insumos]]*[2]!Tabla46[[#This Row],[Precio Unitario]]</f>
        <v>#REF!</v>
      </c>
      <c r="U184" s="208" t="s">
        <v>2132</v>
      </c>
      <c r="V184" s="470" t="s">
        <v>925</v>
      </c>
      <c r="W184" s="476"/>
    </row>
    <row r="185" spans="2:23" ht="32.25" customHeight="1" x14ac:dyDescent="0.2">
      <c r="B185" s="487" t="e">
        <f>IF(Tabla46[[#This Row],[Tipos de Acciones]]="","",CONCATENATE(Tabla46[[#This Row],[POA]],".",Tabla46[[#This Row],[SRS]],".",Tabla46[[#This Row],[AREA]],".",Tabla46[[#This Row],[TIPO]]))</f>
        <v>#REF!</v>
      </c>
      <c r="C185" s="487" t="e">
        <f>IF(Tabla46[[#This Row],[Tipos de Acciones]]="","",'Formulario PPGR1'!#REF!)</f>
        <v>#REF!</v>
      </c>
      <c r="D185" s="487" t="e">
        <f>IF(Tabla46[[#This Row],[Tipos de Acciones]]="","",'Formulario PPGR1'!#REF!)</f>
        <v>#REF!</v>
      </c>
      <c r="E185" s="487" t="e">
        <f>IF(Tabla46[[#This Row],[Tipos de Acciones]]="","",'Formulario PPGR1'!#REF!)</f>
        <v>#REF!</v>
      </c>
      <c r="F185" s="487" t="e">
        <f>IF(Tabla46[[#This Row],[Tipos de Acciones]]="","",'Formulario PPGR1'!#REF!)</f>
        <v>#REF!</v>
      </c>
      <c r="G185" s="461" t="s">
        <v>935</v>
      </c>
      <c r="H185" s="461" t="s">
        <v>2137</v>
      </c>
      <c r="I185" s="472"/>
      <c r="J185" s="473"/>
      <c r="K185" s="473" t="s">
        <v>2151</v>
      </c>
      <c r="L185" s="473" t="s">
        <v>472</v>
      </c>
      <c r="M185" s="225" t="s">
        <v>2220</v>
      </c>
      <c r="N185" s="465" t="s">
        <v>1134</v>
      </c>
      <c r="O185" s="466" t="s">
        <v>1902</v>
      </c>
      <c r="P185" s="466" t="s">
        <v>1134</v>
      </c>
      <c r="Q185" s="204" t="s">
        <v>1904</v>
      </c>
      <c r="R185" s="474">
        <v>14</v>
      </c>
      <c r="S185" s="468">
        <v>120000</v>
      </c>
      <c r="T185" s="475" t="e">
        <f>[2]!Tabla46[[#This Row],[Cantidad de Insumos]]*[2]!Tabla46[[#This Row],[Precio Unitario]]</f>
        <v>#REF!</v>
      </c>
      <c r="U185" s="208" t="s">
        <v>865</v>
      </c>
      <c r="V185" s="470" t="s">
        <v>925</v>
      </c>
      <c r="W185" s="476"/>
    </row>
    <row r="186" spans="2:23" ht="32.25" customHeight="1" x14ac:dyDescent="0.2">
      <c r="B186" s="487" t="e">
        <f>IF(Tabla46[[#This Row],[Tipos de Acciones]]="","",CONCATENATE(Tabla46[[#This Row],[POA]],".",Tabla46[[#This Row],[SRS]],".",Tabla46[[#This Row],[AREA]],".",Tabla46[[#This Row],[TIPO]]))</f>
        <v>#REF!</v>
      </c>
      <c r="C186" s="487" t="e">
        <f>IF(Tabla46[[#This Row],[Tipos de Acciones]]="","",'Formulario PPGR1'!#REF!)</f>
        <v>#REF!</v>
      </c>
      <c r="D186" s="487" t="e">
        <f>IF(Tabla46[[#This Row],[Tipos de Acciones]]="","",'Formulario PPGR1'!#REF!)</f>
        <v>#REF!</v>
      </c>
      <c r="E186" s="487" t="e">
        <f>IF(Tabla46[[#This Row],[Tipos de Acciones]]="","",'Formulario PPGR1'!#REF!)</f>
        <v>#REF!</v>
      </c>
      <c r="F186" s="487" t="e">
        <f>IF(Tabla46[[#This Row],[Tipos de Acciones]]="","",'Formulario PPGR1'!#REF!)</f>
        <v>#REF!</v>
      </c>
      <c r="G186" s="461" t="s">
        <v>935</v>
      </c>
      <c r="H186" s="461" t="s">
        <v>2137</v>
      </c>
      <c r="I186" s="472"/>
      <c r="J186" s="473"/>
      <c r="K186" s="473" t="s">
        <v>2152</v>
      </c>
      <c r="L186" s="473" t="s">
        <v>472</v>
      </c>
      <c r="M186" s="225" t="s">
        <v>2220</v>
      </c>
      <c r="N186" s="465" t="s">
        <v>1134</v>
      </c>
      <c r="O186" s="466" t="s">
        <v>1902</v>
      </c>
      <c r="P186" s="466" t="s">
        <v>1134</v>
      </c>
      <c r="Q186" s="204" t="s">
        <v>1904</v>
      </c>
      <c r="R186" s="474">
        <v>14</v>
      </c>
      <c r="S186" s="468">
        <v>150000</v>
      </c>
      <c r="T186" s="475" t="e">
        <f>[2]!Tabla46[[#This Row],[Cantidad de Insumos]]*[2]!Tabla46[[#This Row],[Precio Unitario]]</f>
        <v>#REF!</v>
      </c>
      <c r="U186" s="208" t="s">
        <v>865</v>
      </c>
      <c r="V186" s="470" t="s">
        <v>925</v>
      </c>
      <c r="W186" s="476"/>
    </row>
    <row r="187" spans="2:23" ht="30.75" customHeight="1" x14ac:dyDescent="0.2">
      <c r="B187" s="487" t="e">
        <f>IF(Tabla46[[#This Row],[Tipos de Acciones]]="","",CONCATENATE(Tabla46[[#This Row],[POA]],".",Tabla46[[#This Row],[SRS]],".",Tabla46[[#This Row],[AREA]],".",Tabla46[[#This Row],[TIPO]]))</f>
        <v>#REF!</v>
      </c>
      <c r="C187" s="487" t="e">
        <f>IF(Tabla46[[#This Row],[Tipos de Acciones]]="","",'Formulario PPGR1'!#REF!)</f>
        <v>#REF!</v>
      </c>
      <c r="D187" s="487" t="e">
        <f>IF(Tabla46[[#This Row],[Tipos de Acciones]]="","",'Formulario PPGR1'!#REF!)</f>
        <v>#REF!</v>
      </c>
      <c r="E187" s="487" t="e">
        <f>IF(Tabla46[[#This Row],[Tipos de Acciones]]="","",'Formulario PPGR1'!#REF!)</f>
        <v>#REF!</v>
      </c>
      <c r="F187" s="487" t="e">
        <f>IF(Tabla46[[#This Row],[Tipos de Acciones]]="","",'Formulario PPGR1'!#REF!)</f>
        <v>#REF!</v>
      </c>
      <c r="G187" s="461" t="s">
        <v>935</v>
      </c>
      <c r="H187" s="461" t="s">
        <v>2137</v>
      </c>
      <c r="I187" s="472"/>
      <c r="J187" s="473"/>
      <c r="K187" s="473" t="s">
        <v>2153</v>
      </c>
      <c r="L187" s="473" t="s">
        <v>472</v>
      </c>
      <c r="M187" s="225" t="s">
        <v>2220</v>
      </c>
      <c r="N187" s="465" t="s">
        <v>1134</v>
      </c>
      <c r="O187" s="466" t="s">
        <v>1902</v>
      </c>
      <c r="P187" s="466" t="s">
        <v>1134</v>
      </c>
      <c r="Q187" s="204" t="s">
        <v>1904</v>
      </c>
      <c r="R187" s="474">
        <v>19</v>
      </c>
      <c r="S187" s="468">
        <v>120000</v>
      </c>
      <c r="T187" s="475" t="e">
        <f>[2]!Tabla46[[#This Row],[Cantidad de Insumos]]*[2]!Tabla46[[#This Row],[Precio Unitario]]</f>
        <v>#REF!</v>
      </c>
      <c r="U187" s="208" t="s">
        <v>865</v>
      </c>
      <c r="V187" s="470" t="s">
        <v>925</v>
      </c>
      <c r="W187" s="476"/>
    </row>
    <row r="188" spans="2:23" ht="35.25" customHeight="1" x14ac:dyDescent="0.2">
      <c r="B188" s="487" t="e">
        <f>IF(Tabla46[[#This Row],[Tipos de Acciones]]="","",CONCATENATE(Tabla46[[#This Row],[POA]],".",Tabla46[[#This Row],[SRS]],".",Tabla46[[#This Row],[AREA]],".",Tabla46[[#This Row],[TIPO]]))</f>
        <v>#REF!</v>
      </c>
      <c r="C188" s="487" t="e">
        <f>IF(Tabla46[[#This Row],[Tipos de Acciones]]="","",'Formulario PPGR1'!#REF!)</f>
        <v>#REF!</v>
      </c>
      <c r="D188" s="487" t="e">
        <f>IF(Tabla46[[#This Row],[Tipos de Acciones]]="","",'Formulario PPGR1'!#REF!)</f>
        <v>#REF!</v>
      </c>
      <c r="E188" s="487" t="e">
        <f>IF(Tabla46[[#This Row],[Tipos de Acciones]]="","",'Formulario PPGR1'!#REF!)</f>
        <v>#REF!</v>
      </c>
      <c r="F188" s="487" t="e">
        <f>IF(Tabla46[[#This Row],[Tipos de Acciones]]="","",'Formulario PPGR1'!#REF!)</f>
        <v>#REF!</v>
      </c>
      <c r="G188" s="461" t="s">
        <v>935</v>
      </c>
      <c r="H188" s="461" t="s">
        <v>2130</v>
      </c>
      <c r="I188" s="472"/>
      <c r="J188" s="473"/>
      <c r="K188" s="473" t="s">
        <v>2154</v>
      </c>
      <c r="L188" s="473" t="s">
        <v>472</v>
      </c>
      <c r="M188" s="225" t="s">
        <v>2220</v>
      </c>
      <c r="N188" s="465" t="s">
        <v>1134</v>
      </c>
      <c r="O188" s="466" t="s">
        <v>1902</v>
      </c>
      <c r="P188" s="466" t="s">
        <v>1134</v>
      </c>
      <c r="Q188" s="204" t="s">
        <v>1904</v>
      </c>
      <c r="R188" s="474">
        <v>10</v>
      </c>
      <c r="S188" s="468">
        <v>2800</v>
      </c>
      <c r="T188" s="475" t="e">
        <f>[2]!Tabla46[[#This Row],[Cantidad de Insumos]]*[2]!Tabla46[[#This Row],[Precio Unitario]]</f>
        <v>#REF!</v>
      </c>
      <c r="U188" s="208" t="s">
        <v>2132</v>
      </c>
      <c r="V188" s="470" t="s">
        <v>925</v>
      </c>
      <c r="W188" s="476"/>
    </row>
    <row r="189" spans="2:23" ht="33" customHeight="1" x14ac:dyDescent="0.2">
      <c r="B189" s="487" t="e">
        <f>IF(Tabla46[[#This Row],[Tipos de Acciones]]="","",CONCATENATE(Tabla46[[#This Row],[POA]],".",Tabla46[[#This Row],[SRS]],".",Tabla46[[#This Row],[AREA]],".",Tabla46[[#This Row],[TIPO]]))</f>
        <v>#REF!</v>
      </c>
      <c r="C189" s="487" t="e">
        <f>IF(Tabla46[[#This Row],[Tipos de Acciones]]="","",'Formulario PPGR1'!#REF!)</f>
        <v>#REF!</v>
      </c>
      <c r="D189" s="487" t="e">
        <f>IF(Tabla46[[#This Row],[Tipos de Acciones]]="","",'Formulario PPGR1'!#REF!)</f>
        <v>#REF!</v>
      </c>
      <c r="E189" s="487" t="e">
        <f>IF(Tabla46[[#This Row],[Tipos de Acciones]]="","",'Formulario PPGR1'!#REF!)</f>
        <v>#REF!</v>
      </c>
      <c r="F189" s="487" t="e">
        <f>IF(Tabla46[[#This Row],[Tipos de Acciones]]="","",'Formulario PPGR1'!#REF!)</f>
        <v>#REF!</v>
      </c>
      <c r="G189" s="461" t="s">
        <v>935</v>
      </c>
      <c r="H189" s="461" t="s">
        <v>2130</v>
      </c>
      <c r="I189" s="472"/>
      <c r="J189" s="473"/>
      <c r="K189" s="473" t="s">
        <v>2155</v>
      </c>
      <c r="L189" s="473" t="s">
        <v>472</v>
      </c>
      <c r="M189" s="225" t="s">
        <v>2220</v>
      </c>
      <c r="N189" s="465" t="s">
        <v>1134</v>
      </c>
      <c r="O189" s="466" t="s">
        <v>1902</v>
      </c>
      <c r="P189" s="466" t="s">
        <v>1134</v>
      </c>
      <c r="Q189" s="204" t="s">
        <v>1904</v>
      </c>
      <c r="R189" s="474">
        <v>6</v>
      </c>
      <c r="S189" s="468">
        <v>2800</v>
      </c>
      <c r="T189" s="475" t="e">
        <f>[2]!Tabla46[[#This Row],[Cantidad de Insumos]]*[2]!Tabla46[[#This Row],[Precio Unitario]]</f>
        <v>#REF!</v>
      </c>
      <c r="U189" s="208" t="s">
        <v>2132</v>
      </c>
      <c r="V189" s="470" t="s">
        <v>925</v>
      </c>
      <c r="W189" s="476"/>
    </row>
    <row r="190" spans="2:23" ht="31.5" customHeight="1" x14ac:dyDescent="0.2">
      <c r="B190" s="487" t="e">
        <f>IF(Tabla46[[#This Row],[Tipos de Acciones]]="","",CONCATENATE(Tabla46[[#This Row],[POA]],".",Tabla46[[#This Row],[SRS]],".",Tabla46[[#This Row],[AREA]],".",Tabla46[[#This Row],[TIPO]]))</f>
        <v>#REF!</v>
      </c>
      <c r="C190" s="487" t="e">
        <f>IF(Tabla46[[#This Row],[Tipos de Acciones]]="","",'Formulario PPGR1'!#REF!)</f>
        <v>#REF!</v>
      </c>
      <c r="D190" s="487" t="e">
        <f>IF(Tabla46[[#This Row],[Tipos de Acciones]]="","",'Formulario PPGR1'!#REF!)</f>
        <v>#REF!</v>
      </c>
      <c r="E190" s="487" t="e">
        <f>IF(Tabla46[[#This Row],[Tipos de Acciones]]="","",'Formulario PPGR1'!#REF!)</f>
        <v>#REF!</v>
      </c>
      <c r="F190" s="487" t="e">
        <f>IF(Tabla46[[#This Row],[Tipos de Acciones]]="","",'Formulario PPGR1'!#REF!)</f>
        <v>#REF!</v>
      </c>
      <c r="G190" s="461" t="s">
        <v>935</v>
      </c>
      <c r="H190" s="461" t="s">
        <v>2130</v>
      </c>
      <c r="I190" s="472"/>
      <c r="J190" s="473"/>
      <c r="K190" s="473" t="s">
        <v>2156</v>
      </c>
      <c r="L190" s="473" t="s">
        <v>472</v>
      </c>
      <c r="M190" s="225" t="s">
        <v>2220</v>
      </c>
      <c r="N190" s="465" t="s">
        <v>1134</v>
      </c>
      <c r="O190" s="466" t="s">
        <v>1902</v>
      </c>
      <c r="P190" s="466" t="s">
        <v>1134</v>
      </c>
      <c r="Q190" s="204" t="s">
        <v>1904</v>
      </c>
      <c r="R190" s="474">
        <v>10</v>
      </c>
      <c r="S190" s="468">
        <v>2800</v>
      </c>
      <c r="T190" s="475" t="e">
        <f>[2]!Tabla46[[#This Row],[Cantidad de Insumos]]*[2]!Tabla46[[#This Row],[Precio Unitario]]</f>
        <v>#REF!</v>
      </c>
      <c r="U190" s="208" t="s">
        <v>2132</v>
      </c>
      <c r="V190" s="470" t="s">
        <v>925</v>
      </c>
      <c r="W190" s="476"/>
    </row>
    <row r="191" spans="2:23" ht="34.5" customHeight="1" x14ac:dyDescent="0.2">
      <c r="B191" s="487" t="e">
        <f>IF(Tabla46[[#This Row],[Tipos de Acciones]]="","",CONCATENATE(Tabla46[[#This Row],[POA]],".",Tabla46[[#This Row],[SRS]],".",Tabla46[[#This Row],[AREA]],".",Tabla46[[#This Row],[TIPO]]))</f>
        <v>#REF!</v>
      </c>
      <c r="C191" s="487" t="e">
        <f>IF(Tabla46[[#This Row],[Tipos de Acciones]]="","",'Formulario PPGR1'!#REF!)</f>
        <v>#REF!</v>
      </c>
      <c r="D191" s="487" t="e">
        <f>IF(Tabla46[[#This Row],[Tipos de Acciones]]="","",'Formulario PPGR1'!#REF!)</f>
        <v>#REF!</v>
      </c>
      <c r="E191" s="487" t="e">
        <f>IF(Tabla46[[#This Row],[Tipos de Acciones]]="","",'Formulario PPGR1'!#REF!)</f>
        <v>#REF!</v>
      </c>
      <c r="F191" s="487" t="e">
        <f>IF(Tabla46[[#This Row],[Tipos de Acciones]]="","",'Formulario PPGR1'!#REF!)</f>
        <v>#REF!</v>
      </c>
      <c r="G191" s="461" t="s">
        <v>935</v>
      </c>
      <c r="H191" s="462" t="s">
        <v>2126</v>
      </c>
      <c r="I191" s="472"/>
      <c r="J191" s="473"/>
      <c r="K191" s="473" t="s">
        <v>2157</v>
      </c>
      <c r="L191" s="473" t="s">
        <v>472</v>
      </c>
      <c r="M191" s="225" t="s">
        <v>2220</v>
      </c>
      <c r="N191" s="465" t="s">
        <v>1134</v>
      </c>
      <c r="O191" s="466" t="s">
        <v>1902</v>
      </c>
      <c r="P191" s="466" t="s">
        <v>1134</v>
      </c>
      <c r="Q191" s="204" t="s">
        <v>1904</v>
      </c>
      <c r="R191" s="474">
        <v>21</v>
      </c>
      <c r="S191" s="468">
        <v>6500</v>
      </c>
      <c r="T191" s="475" t="e">
        <f>[2]!Tabla46[[#This Row],[Cantidad de Insumos]]*[2]!Tabla46[[#This Row],[Precio Unitario]]</f>
        <v>#REF!</v>
      </c>
      <c r="U191" s="458" t="s">
        <v>2129</v>
      </c>
      <c r="V191" s="470" t="s">
        <v>925</v>
      </c>
      <c r="W191" s="476"/>
    </row>
    <row r="192" spans="2:23" ht="39" customHeight="1" x14ac:dyDescent="0.2">
      <c r="B192" s="487" t="e">
        <f>IF(Tabla46[[#This Row],[Tipos de Acciones]]="","",CONCATENATE(Tabla46[[#This Row],[POA]],".",Tabla46[[#This Row],[SRS]],".",Tabla46[[#This Row],[AREA]],".",Tabla46[[#This Row],[TIPO]]))</f>
        <v>#REF!</v>
      </c>
      <c r="C192" s="487" t="e">
        <f>IF(Tabla46[[#This Row],[Tipos de Acciones]]="","",'Formulario PPGR1'!#REF!)</f>
        <v>#REF!</v>
      </c>
      <c r="D192" s="487" t="e">
        <f>IF(Tabla46[[#This Row],[Tipos de Acciones]]="","",'Formulario PPGR1'!#REF!)</f>
        <v>#REF!</v>
      </c>
      <c r="E192" s="487" t="e">
        <f>IF(Tabla46[[#This Row],[Tipos de Acciones]]="","",'Formulario PPGR1'!#REF!)</f>
        <v>#REF!</v>
      </c>
      <c r="F192" s="487" t="e">
        <f>IF(Tabla46[[#This Row],[Tipos de Acciones]]="","",'Formulario PPGR1'!#REF!)</f>
        <v>#REF!</v>
      </c>
      <c r="G192" s="461" t="s">
        <v>935</v>
      </c>
      <c r="H192" s="461" t="s">
        <v>2137</v>
      </c>
      <c r="I192" s="472"/>
      <c r="J192" s="473"/>
      <c r="K192" s="473" t="s">
        <v>2158</v>
      </c>
      <c r="L192" s="473" t="s">
        <v>472</v>
      </c>
      <c r="M192" s="225" t="s">
        <v>2220</v>
      </c>
      <c r="N192" s="465" t="s">
        <v>1134</v>
      </c>
      <c r="O192" s="466" t="s">
        <v>1902</v>
      </c>
      <c r="P192" s="466" t="s">
        <v>1134</v>
      </c>
      <c r="Q192" s="204" t="s">
        <v>1904</v>
      </c>
      <c r="R192" s="474">
        <v>25</v>
      </c>
      <c r="S192" s="468">
        <v>150</v>
      </c>
      <c r="T192" s="475" t="e">
        <f>[2]!Tabla46[[#This Row],[Cantidad de Insumos]]*[2]!Tabla46[[#This Row],[Precio Unitario]]</f>
        <v>#REF!</v>
      </c>
      <c r="U192" s="208" t="s">
        <v>865</v>
      </c>
      <c r="V192" s="470" t="s">
        <v>925</v>
      </c>
      <c r="W192" s="476"/>
    </row>
    <row r="193" spans="2:23" ht="33.75" customHeight="1" x14ac:dyDescent="0.2">
      <c r="B193" s="487" t="e">
        <f>IF(Tabla46[[#This Row],[Tipos de Acciones]]="","",CONCATENATE(Tabla46[[#This Row],[POA]],".",Tabla46[[#This Row],[SRS]],".",Tabla46[[#This Row],[AREA]],".",Tabla46[[#This Row],[TIPO]]))</f>
        <v>#REF!</v>
      </c>
      <c r="C193" s="487" t="e">
        <f>IF(Tabla46[[#This Row],[Tipos de Acciones]]="","",'Formulario PPGR1'!#REF!)</f>
        <v>#REF!</v>
      </c>
      <c r="D193" s="487" t="e">
        <f>IF(Tabla46[[#This Row],[Tipos de Acciones]]="","",'Formulario PPGR1'!#REF!)</f>
        <v>#REF!</v>
      </c>
      <c r="E193" s="487" t="e">
        <f>IF(Tabla46[[#This Row],[Tipos de Acciones]]="","",'Formulario PPGR1'!#REF!)</f>
        <v>#REF!</v>
      </c>
      <c r="F193" s="487" t="e">
        <f>IF(Tabla46[[#This Row],[Tipos de Acciones]]="","",'Formulario PPGR1'!#REF!)</f>
        <v>#REF!</v>
      </c>
      <c r="G193" s="461" t="s">
        <v>935</v>
      </c>
      <c r="H193" s="462" t="s">
        <v>2159</v>
      </c>
      <c r="I193" s="472"/>
      <c r="J193" s="473"/>
      <c r="K193" s="473" t="s">
        <v>2160</v>
      </c>
      <c r="L193" s="473" t="s">
        <v>472</v>
      </c>
      <c r="M193" s="225" t="s">
        <v>2220</v>
      </c>
      <c r="N193" s="465" t="s">
        <v>1134</v>
      </c>
      <c r="O193" s="466" t="s">
        <v>1902</v>
      </c>
      <c r="P193" s="466" t="s">
        <v>1134</v>
      </c>
      <c r="Q193" s="204" t="s">
        <v>1904</v>
      </c>
      <c r="R193" s="474">
        <v>12</v>
      </c>
      <c r="S193" s="468">
        <v>42500</v>
      </c>
      <c r="T193" s="475" t="e">
        <f>[2]!Tabla46[[#This Row],[Cantidad de Insumos]]*[2]!Tabla46[[#This Row],[Precio Unitario]]</f>
        <v>#REF!</v>
      </c>
      <c r="U193" s="208" t="s">
        <v>2117</v>
      </c>
      <c r="V193" s="470" t="s">
        <v>925</v>
      </c>
      <c r="W193" s="476"/>
    </row>
    <row r="194" spans="2:23" ht="33" customHeight="1" x14ac:dyDescent="0.2">
      <c r="B194" s="487" t="e">
        <f>IF(Tabla46[[#This Row],[Tipos de Acciones]]="","",CONCATENATE(Tabla46[[#This Row],[POA]],".",Tabla46[[#This Row],[SRS]],".",Tabla46[[#This Row],[AREA]],".",Tabla46[[#This Row],[TIPO]]))</f>
        <v>#REF!</v>
      </c>
      <c r="C194" s="487" t="e">
        <f>IF(Tabla46[[#This Row],[Tipos de Acciones]]="","",'Formulario PPGR1'!#REF!)</f>
        <v>#REF!</v>
      </c>
      <c r="D194" s="487" t="e">
        <f>IF(Tabla46[[#This Row],[Tipos de Acciones]]="","",'Formulario PPGR1'!#REF!)</f>
        <v>#REF!</v>
      </c>
      <c r="E194" s="487" t="e">
        <f>IF(Tabla46[[#This Row],[Tipos de Acciones]]="","",'Formulario PPGR1'!#REF!)</f>
        <v>#REF!</v>
      </c>
      <c r="F194" s="487" t="e">
        <f>IF(Tabla46[[#This Row],[Tipos de Acciones]]="","",'Formulario PPGR1'!#REF!)</f>
        <v>#REF!</v>
      </c>
      <c r="G194" s="461" t="s">
        <v>935</v>
      </c>
      <c r="H194" s="462" t="s">
        <v>2159</v>
      </c>
      <c r="I194" s="472"/>
      <c r="J194" s="473"/>
      <c r="K194" s="473" t="s">
        <v>2161</v>
      </c>
      <c r="L194" s="473" t="s">
        <v>472</v>
      </c>
      <c r="M194" s="225" t="s">
        <v>2220</v>
      </c>
      <c r="N194" s="465" t="s">
        <v>1134</v>
      </c>
      <c r="O194" s="466" t="s">
        <v>1902</v>
      </c>
      <c r="P194" s="466" t="s">
        <v>1134</v>
      </c>
      <c r="Q194" s="204" t="s">
        <v>1904</v>
      </c>
      <c r="R194" s="474">
        <v>25</v>
      </c>
      <c r="S194" s="468">
        <v>35000</v>
      </c>
      <c r="T194" s="475" t="e">
        <f>[2]!Tabla46[[#This Row],[Cantidad de Insumos]]*[2]!Tabla46[[#This Row],[Precio Unitario]]</f>
        <v>#REF!</v>
      </c>
      <c r="U194" s="208" t="s">
        <v>2117</v>
      </c>
      <c r="V194" s="470" t="s">
        <v>925</v>
      </c>
      <c r="W194" s="476"/>
    </row>
    <row r="195" spans="2:23" ht="33.75" customHeight="1" x14ac:dyDescent="0.2">
      <c r="B195" s="487" t="e">
        <f>IF(Tabla46[[#This Row],[Tipos de Acciones]]="","",CONCATENATE(Tabla46[[#This Row],[POA]],".",Tabla46[[#This Row],[SRS]],".",Tabla46[[#This Row],[AREA]],".",Tabla46[[#This Row],[TIPO]]))</f>
        <v>#REF!</v>
      </c>
      <c r="C195" s="487" t="e">
        <f>IF(Tabla46[[#This Row],[Tipos de Acciones]]="","",'Formulario PPGR1'!#REF!)</f>
        <v>#REF!</v>
      </c>
      <c r="D195" s="487" t="e">
        <f>IF(Tabla46[[#This Row],[Tipos de Acciones]]="","",'Formulario PPGR1'!#REF!)</f>
        <v>#REF!</v>
      </c>
      <c r="E195" s="487" t="e">
        <f>IF(Tabla46[[#This Row],[Tipos de Acciones]]="","",'Formulario PPGR1'!#REF!)</f>
        <v>#REF!</v>
      </c>
      <c r="F195" s="487" t="e">
        <f>IF(Tabla46[[#This Row],[Tipos de Acciones]]="","",'Formulario PPGR1'!#REF!)</f>
        <v>#REF!</v>
      </c>
      <c r="G195" s="461" t="s">
        <v>935</v>
      </c>
      <c r="H195" s="461" t="s">
        <v>2137</v>
      </c>
      <c r="I195" s="472"/>
      <c r="J195" s="473"/>
      <c r="K195" s="473" t="s">
        <v>2162</v>
      </c>
      <c r="L195" s="473" t="s">
        <v>472</v>
      </c>
      <c r="M195" s="225" t="s">
        <v>2220</v>
      </c>
      <c r="N195" s="465" t="s">
        <v>1134</v>
      </c>
      <c r="O195" s="466" t="s">
        <v>1902</v>
      </c>
      <c r="P195" s="466" t="s">
        <v>1134</v>
      </c>
      <c r="Q195" s="204" t="s">
        <v>1904</v>
      </c>
      <c r="R195" s="474">
        <v>34</v>
      </c>
      <c r="S195" s="468">
        <v>10000</v>
      </c>
      <c r="T195" s="475" t="e">
        <f>[2]!Tabla46[[#This Row],[Cantidad de Insumos]]*[2]!Tabla46[[#This Row],[Precio Unitario]]</f>
        <v>#REF!</v>
      </c>
      <c r="U195" s="208" t="s">
        <v>865</v>
      </c>
      <c r="V195" s="470" t="s">
        <v>925</v>
      </c>
      <c r="W195" s="476"/>
    </row>
    <row r="196" spans="2:23" ht="28.5" customHeight="1" x14ac:dyDescent="0.2">
      <c r="B196" s="487" t="e">
        <f>IF(Tabla46[[#This Row],[Tipos de Acciones]]="","",CONCATENATE(Tabla46[[#This Row],[POA]],".",Tabla46[[#This Row],[SRS]],".",Tabla46[[#This Row],[AREA]],".",Tabla46[[#This Row],[TIPO]]))</f>
        <v>#REF!</v>
      </c>
      <c r="C196" s="487" t="e">
        <f>IF(Tabla46[[#This Row],[Tipos de Acciones]]="","",'Formulario PPGR1'!#REF!)</f>
        <v>#REF!</v>
      </c>
      <c r="D196" s="487" t="e">
        <f>IF(Tabla46[[#This Row],[Tipos de Acciones]]="","",'Formulario PPGR1'!#REF!)</f>
        <v>#REF!</v>
      </c>
      <c r="E196" s="487" t="e">
        <f>IF(Tabla46[[#This Row],[Tipos de Acciones]]="","",'Formulario PPGR1'!#REF!)</f>
        <v>#REF!</v>
      </c>
      <c r="F196" s="487" t="e">
        <f>IF(Tabla46[[#This Row],[Tipos de Acciones]]="","",'Formulario PPGR1'!#REF!)</f>
        <v>#REF!</v>
      </c>
      <c r="G196" s="461" t="s">
        <v>935</v>
      </c>
      <c r="H196" s="461" t="s">
        <v>2137</v>
      </c>
      <c r="I196" s="472"/>
      <c r="J196" s="473"/>
      <c r="K196" s="473" t="s">
        <v>2163</v>
      </c>
      <c r="L196" s="473" t="s">
        <v>472</v>
      </c>
      <c r="M196" s="225" t="s">
        <v>2220</v>
      </c>
      <c r="N196" s="465" t="s">
        <v>1134</v>
      </c>
      <c r="O196" s="466" t="s">
        <v>1902</v>
      </c>
      <c r="P196" s="466" t="s">
        <v>1134</v>
      </c>
      <c r="Q196" s="204" t="s">
        <v>1904</v>
      </c>
      <c r="R196" s="474">
        <v>1</v>
      </c>
      <c r="S196" s="468">
        <v>3000</v>
      </c>
      <c r="T196" s="475" t="e">
        <f>[2]!Tabla46[[#This Row],[Cantidad de Insumos]]*[2]!Tabla46[[#This Row],[Precio Unitario]]</f>
        <v>#REF!</v>
      </c>
      <c r="U196" s="208" t="s">
        <v>865</v>
      </c>
      <c r="V196" s="470" t="s">
        <v>925</v>
      </c>
      <c r="W196" s="476"/>
    </row>
    <row r="197" spans="2:23" ht="30.75" customHeight="1" x14ac:dyDescent="0.2">
      <c r="B197" s="487" t="e">
        <f>IF(Tabla46[[#This Row],[Tipos de Acciones]]="","",CONCATENATE(Tabla46[[#This Row],[POA]],".",Tabla46[[#This Row],[SRS]],".",Tabla46[[#This Row],[AREA]],".",Tabla46[[#This Row],[TIPO]]))</f>
        <v>#REF!</v>
      </c>
      <c r="C197" s="487" t="e">
        <f>IF(Tabla46[[#This Row],[Tipos de Acciones]]="","",'Formulario PPGR1'!#REF!)</f>
        <v>#REF!</v>
      </c>
      <c r="D197" s="487" t="e">
        <f>IF(Tabla46[[#This Row],[Tipos de Acciones]]="","",'Formulario PPGR1'!#REF!)</f>
        <v>#REF!</v>
      </c>
      <c r="E197" s="487" t="e">
        <f>IF(Tabla46[[#This Row],[Tipos de Acciones]]="","",'Formulario PPGR1'!#REF!)</f>
        <v>#REF!</v>
      </c>
      <c r="F197" s="487" t="e">
        <f>IF(Tabla46[[#This Row],[Tipos de Acciones]]="","",'Formulario PPGR1'!#REF!)</f>
        <v>#REF!</v>
      </c>
      <c r="G197" s="461" t="s">
        <v>935</v>
      </c>
      <c r="H197" s="461" t="s">
        <v>2137</v>
      </c>
      <c r="I197" s="472"/>
      <c r="J197" s="473"/>
      <c r="K197" s="473" t="s">
        <v>2164</v>
      </c>
      <c r="L197" s="473" t="s">
        <v>472</v>
      </c>
      <c r="M197" s="225" t="s">
        <v>2220</v>
      </c>
      <c r="N197" s="465" t="s">
        <v>1134</v>
      </c>
      <c r="O197" s="466" t="s">
        <v>1902</v>
      </c>
      <c r="P197" s="466" t="s">
        <v>1134</v>
      </c>
      <c r="Q197" s="204" t="s">
        <v>1904</v>
      </c>
      <c r="R197" s="474">
        <v>0</v>
      </c>
      <c r="S197" s="468">
        <v>10000</v>
      </c>
      <c r="T197" s="475" t="e">
        <f>[2]!Tabla46[[#This Row],[Cantidad de Insumos]]*[2]!Tabla46[[#This Row],[Precio Unitario]]</f>
        <v>#REF!</v>
      </c>
      <c r="U197" s="208" t="s">
        <v>865</v>
      </c>
      <c r="V197" s="470" t="s">
        <v>925</v>
      </c>
      <c r="W197" s="476"/>
    </row>
    <row r="198" spans="2:23" ht="48" customHeight="1" x14ac:dyDescent="0.2">
      <c r="B198" s="487" t="e">
        <f>IF(Tabla46[[#This Row],[Tipos de Acciones]]="","",CONCATENATE(Tabla46[[#This Row],[POA]],".",Tabla46[[#This Row],[SRS]],".",Tabla46[[#This Row],[AREA]],".",Tabla46[[#This Row],[TIPO]]))</f>
        <v>#REF!</v>
      </c>
      <c r="C198" s="487" t="e">
        <f>IF(Tabla46[[#This Row],[Tipos de Acciones]]="","",'Formulario PPGR1'!#REF!)</f>
        <v>#REF!</v>
      </c>
      <c r="D198" s="487" t="e">
        <f>IF(Tabla46[[#This Row],[Tipos de Acciones]]="","",'Formulario PPGR1'!#REF!)</f>
        <v>#REF!</v>
      </c>
      <c r="E198" s="487" t="e">
        <f>IF(Tabla46[[#This Row],[Tipos de Acciones]]="","",'Formulario PPGR1'!#REF!)</f>
        <v>#REF!</v>
      </c>
      <c r="F198" s="487" t="e">
        <f>IF(Tabla46[[#This Row],[Tipos de Acciones]]="","",'Formulario PPGR1'!#REF!)</f>
        <v>#REF!</v>
      </c>
      <c r="G198" s="461" t="s">
        <v>935</v>
      </c>
      <c r="H198" s="461" t="s">
        <v>2137</v>
      </c>
      <c r="I198" s="472"/>
      <c r="J198" s="473"/>
      <c r="K198" s="473" t="s">
        <v>2165</v>
      </c>
      <c r="L198" s="473" t="s">
        <v>472</v>
      </c>
      <c r="M198" s="225" t="s">
        <v>2220</v>
      </c>
      <c r="N198" s="465" t="s">
        <v>1134</v>
      </c>
      <c r="O198" s="466" t="s">
        <v>1902</v>
      </c>
      <c r="P198" s="466" t="s">
        <v>1134</v>
      </c>
      <c r="Q198" s="204" t="s">
        <v>1904</v>
      </c>
      <c r="R198" s="474">
        <v>12</v>
      </c>
      <c r="S198" s="468">
        <v>15000</v>
      </c>
      <c r="T198" s="475" t="e">
        <f>[2]!Tabla46[[#This Row],[Cantidad de Insumos]]*[2]!Tabla46[[#This Row],[Precio Unitario]]</f>
        <v>#REF!</v>
      </c>
      <c r="U198" s="208" t="s">
        <v>865</v>
      </c>
      <c r="V198" s="470" t="s">
        <v>925</v>
      </c>
      <c r="W198" s="476"/>
    </row>
    <row r="199" spans="2:23" ht="28.5" customHeight="1" x14ac:dyDescent="0.2">
      <c r="B199" s="487" t="e">
        <f>IF(Tabla46[[#This Row],[Tipos de Acciones]]="","",CONCATENATE(Tabla46[[#This Row],[POA]],".",Tabla46[[#This Row],[SRS]],".",Tabla46[[#This Row],[AREA]],".",Tabla46[[#This Row],[TIPO]]))</f>
        <v>#REF!</v>
      </c>
      <c r="C199" s="487" t="e">
        <f>IF(Tabla46[[#This Row],[Tipos de Acciones]]="","",'Formulario PPGR1'!#REF!)</f>
        <v>#REF!</v>
      </c>
      <c r="D199" s="487" t="e">
        <f>IF(Tabla46[[#This Row],[Tipos de Acciones]]="","",'Formulario PPGR1'!#REF!)</f>
        <v>#REF!</v>
      </c>
      <c r="E199" s="487" t="e">
        <f>IF(Tabla46[[#This Row],[Tipos de Acciones]]="","",'Formulario PPGR1'!#REF!)</f>
        <v>#REF!</v>
      </c>
      <c r="F199" s="487" t="e">
        <f>IF(Tabla46[[#This Row],[Tipos de Acciones]]="","",'Formulario PPGR1'!#REF!)</f>
        <v>#REF!</v>
      </c>
      <c r="G199" s="461" t="s">
        <v>935</v>
      </c>
      <c r="H199" s="461" t="s">
        <v>2137</v>
      </c>
      <c r="I199" s="472"/>
      <c r="J199" s="473"/>
      <c r="K199" s="473" t="s">
        <v>2166</v>
      </c>
      <c r="L199" s="473" t="s">
        <v>472</v>
      </c>
      <c r="M199" s="225" t="s">
        <v>2220</v>
      </c>
      <c r="N199" s="465" t="s">
        <v>1134</v>
      </c>
      <c r="O199" s="466" t="s">
        <v>1902</v>
      </c>
      <c r="P199" s="466" t="s">
        <v>1134</v>
      </c>
      <c r="Q199" s="204" t="s">
        <v>1904</v>
      </c>
      <c r="R199" s="474">
        <v>1</v>
      </c>
      <c r="S199" s="468">
        <v>8000</v>
      </c>
      <c r="T199" s="475" t="e">
        <f>[2]!Tabla46[[#This Row],[Cantidad de Insumos]]*[2]!Tabla46[[#This Row],[Precio Unitario]]</f>
        <v>#REF!</v>
      </c>
      <c r="U199" s="208" t="s">
        <v>865</v>
      </c>
      <c r="V199" s="470" t="s">
        <v>925</v>
      </c>
      <c r="W199" s="476"/>
    </row>
    <row r="200" spans="2:23" ht="29.25" customHeight="1" x14ac:dyDescent="0.2">
      <c r="B200" s="487" t="e">
        <f>IF(Tabla46[[#This Row],[Tipos de Acciones]]="","",CONCATENATE(Tabla46[[#This Row],[POA]],".",Tabla46[[#This Row],[SRS]],".",Tabla46[[#This Row],[AREA]],".",Tabla46[[#This Row],[TIPO]]))</f>
        <v>#REF!</v>
      </c>
      <c r="C200" s="487" t="e">
        <f>IF(Tabla46[[#This Row],[Tipos de Acciones]]="","",'Formulario PPGR1'!#REF!)</f>
        <v>#REF!</v>
      </c>
      <c r="D200" s="487" t="e">
        <f>IF(Tabla46[[#This Row],[Tipos de Acciones]]="","",'Formulario PPGR1'!#REF!)</f>
        <v>#REF!</v>
      </c>
      <c r="E200" s="487" t="e">
        <f>IF(Tabla46[[#This Row],[Tipos de Acciones]]="","",'Formulario PPGR1'!#REF!)</f>
        <v>#REF!</v>
      </c>
      <c r="F200" s="487" t="e">
        <f>IF(Tabla46[[#This Row],[Tipos de Acciones]]="","",'Formulario PPGR1'!#REF!)</f>
        <v>#REF!</v>
      </c>
      <c r="G200" s="461" t="s">
        <v>935</v>
      </c>
      <c r="H200" s="473" t="s">
        <v>2135</v>
      </c>
      <c r="I200" s="472"/>
      <c r="J200" s="473"/>
      <c r="K200" s="473" t="s">
        <v>2167</v>
      </c>
      <c r="L200" s="473" t="s">
        <v>472</v>
      </c>
      <c r="M200" s="225" t="s">
        <v>2220</v>
      </c>
      <c r="N200" s="465" t="s">
        <v>1134</v>
      </c>
      <c r="O200" s="466" t="s">
        <v>1902</v>
      </c>
      <c r="P200" s="466" t="s">
        <v>1134</v>
      </c>
      <c r="Q200" s="204" t="s">
        <v>1904</v>
      </c>
      <c r="R200" s="474">
        <v>17</v>
      </c>
      <c r="S200" s="468">
        <v>10500</v>
      </c>
      <c r="T200" s="475" t="e">
        <f>[2]!Tabla46[[#This Row],[Cantidad de Insumos]]*[2]!Tabla46[[#This Row],[Precio Unitario]]</f>
        <v>#REF!</v>
      </c>
      <c r="U200" s="208" t="s">
        <v>892</v>
      </c>
      <c r="V200" s="470" t="s">
        <v>925</v>
      </c>
      <c r="W200" s="476"/>
    </row>
    <row r="201" spans="2:23" ht="44.25" customHeight="1" x14ac:dyDescent="0.2">
      <c r="B201" s="487" t="e">
        <f>IF(Tabla46[[#This Row],[Tipos de Acciones]]="","",CONCATENATE(Tabla46[[#This Row],[POA]],".",Tabla46[[#This Row],[SRS]],".",Tabla46[[#This Row],[AREA]],".",Tabla46[[#This Row],[TIPO]]))</f>
        <v>#REF!</v>
      </c>
      <c r="C201" s="487" t="e">
        <f>IF(Tabla46[[#This Row],[Tipos de Acciones]]="","",'Formulario PPGR1'!#REF!)</f>
        <v>#REF!</v>
      </c>
      <c r="D201" s="487" t="e">
        <f>IF(Tabla46[[#This Row],[Tipos de Acciones]]="","",'Formulario PPGR1'!#REF!)</f>
        <v>#REF!</v>
      </c>
      <c r="E201" s="487" t="e">
        <f>IF(Tabla46[[#This Row],[Tipos de Acciones]]="","",'Formulario PPGR1'!#REF!)</f>
        <v>#REF!</v>
      </c>
      <c r="F201" s="487" t="e">
        <f>IF(Tabla46[[#This Row],[Tipos de Acciones]]="","",'Formulario PPGR1'!#REF!)</f>
        <v>#REF!</v>
      </c>
      <c r="G201" s="461" t="s">
        <v>935</v>
      </c>
      <c r="H201" s="461" t="s">
        <v>2137</v>
      </c>
      <c r="I201" s="472"/>
      <c r="J201" s="473"/>
      <c r="K201" s="473" t="s">
        <v>2168</v>
      </c>
      <c r="L201" s="473" t="s">
        <v>472</v>
      </c>
      <c r="M201" s="225" t="s">
        <v>2220</v>
      </c>
      <c r="N201" s="465" t="s">
        <v>1134</v>
      </c>
      <c r="O201" s="466" t="s">
        <v>1902</v>
      </c>
      <c r="P201" s="466" t="s">
        <v>1134</v>
      </c>
      <c r="Q201" s="204" t="s">
        <v>1904</v>
      </c>
      <c r="R201" s="474">
        <v>31</v>
      </c>
      <c r="S201" s="468">
        <v>4000</v>
      </c>
      <c r="T201" s="475" t="e">
        <f>[2]!Tabla46[[#This Row],[Cantidad de Insumos]]*[2]!Tabla46[[#This Row],[Precio Unitario]]</f>
        <v>#REF!</v>
      </c>
      <c r="U201" s="208" t="s">
        <v>865</v>
      </c>
      <c r="V201" s="470" t="s">
        <v>925</v>
      </c>
      <c r="W201" s="476"/>
    </row>
    <row r="202" spans="2:23" ht="47.25" customHeight="1" x14ac:dyDescent="0.2">
      <c r="B202" s="487" t="e">
        <f>IF(Tabla46[[#This Row],[Tipos de Acciones]]="","",CONCATENATE(Tabla46[[#This Row],[POA]],".",Tabla46[[#This Row],[SRS]],".",Tabla46[[#This Row],[AREA]],".",Tabla46[[#This Row],[TIPO]]))</f>
        <v>#REF!</v>
      </c>
      <c r="C202" s="487" t="e">
        <f>IF(Tabla46[[#This Row],[Tipos de Acciones]]="","",'Formulario PPGR1'!#REF!)</f>
        <v>#REF!</v>
      </c>
      <c r="D202" s="487" t="e">
        <f>IF(Tabla46[[#This Row],[Tipos de Acciones]]="","",'Formulario PPGR1'!#REF!)</f>
        <v>#REF!</v>
      </c>
      <c r="E202" s="487" t="e">
        <f>IF(Tabla46[[#This Row],[Tipos de Acciones]]="","",'Formulario PPGR1'!#REF!)</f>
        <v>#REF!</v>
      </c>
      <c r="F202" s="487" t="e">
        <f>IF(Tabla46[[#This Row],[Tipos de Acciones]]="","",'Formulario PPGR1'!#REF!)</f>
        <v>#REF!</v>
      </c>
      <c r="G202" s="461" t="s">
        <v>935</v>
      </c>
      <c r="H202" s="461" t="s">
        <v>2137</v>
      </c>
      <c r="I202" s="472"/>
      <c r="J202" s="473"/>
      <c r="K202" s="473" t="s">
        <v>2169</v>
      </c>
      <c r="L202" s="473" t="s">
        <v>472</v>
      </c>
      <c r="M202" s="225" t="s">
        <v>2220</v>
      </c>
      <c r="N202" s="465" t="s">
        <v>1134</v>
      </c>
      <c r="O202" s="466" t="s">
        <v>1902</v>
      </c>
      <c r="P202" s="466" t="s">
        <v>1134</v>
      </c>
      <c r="Q202" s="204" t="s">
        <v>1904</v>
      </c>
      <c r="R202" s="474">
        <v>18</v>
      </c>
      <c r="S202" s="468">
        <v>4500</v>
      </c>
      <c r="T202" s="475" t="e">
        <f>[2]!Tabla46[[#This Row],[Cantidad de Insumos]]*[2]!Tabla46[[#This Row],[Precio Unitario]]</f>
        <v>#REF!</v>
      </c>
      <c r="U202" s="208" t="s">
        <v>865</v>
      </c>
      <c r="V202" s="470" t="s">
        <v>925</v>
      </c>
      <c r="W202" s="476"/>
    </row>
    <row r="203" spans="2:23" ht="35.25" customHeight="1" x14ac:dyDescent="0.2">
      <c r="B203" s="487" t="e">
        <f>IF(Tabla46[[#This Row],[Tipos de Acciones]]="","",CONCATENATE(Tabla46[[#This Row],[POA]],".",Tabla46[[#This Row],[SRS]],".",Tabla46[[#This Row],[AREA]],".",Tabla46[[#This Row],[TIPO]]))</f>
        <v>#REF!</v>
      </c>
      <c r="C203" s="487" t="e">
        <f>IF(Tabla46[[#This Row],[Tipos de Acciones]]="","",'Formulario PPGR1'!#REF!)</f>
        <v>#REF!</v>
      </c>
      <c r="D203" s="487" t="e">
        <f>IF(Tabla46[[#This Row],[Tipos de Acciones]]="","",'Formulario PPGR1'!#REF!)</f>
        <v>#REF!</v>
      </c>
      <c r="E203" s="487" t="e">
        <f>IF(Tabla46[[#This Row],[Tipos de Acciones]]="","",'Formulario PPGR1'!#REF!)</f>
        <v>#REF!</v>
      </c>
      <c r="F203" s="487" t="e">
        <f>IF(Tabla46[[#This Row],[Tipos de Acciones]]="","",'Formulario PPGR1'!#REF!)</f>
        <v>#REF!</v>
      </c>
      <c r="G203" s="461" t="s">
        <v>935</v>
      </c>
      <c r="H203" s="461" t="s">
        <v>2137</v>
      </c>
      <c r="I203" s="472"/>
      <c r="J203" s="473"/>
      <c r="K203" s="473" t="s">
        <v>2170</v>
      </c>
      <c r="L203" s="473" t="s">
        <v>472</v>
      </c>
      <c r="M203" s="225" t="s">
        <v>2220</v>
      </c>
      <c r="N203" s="465" t="s">
        <v>1134</v>
      </c>
      <c r="O203" s="466" t="s">
        <v>1902</v>
      </c>
      <c r="P203" s="466" t="s">
        <v>1134</v>
      </c>
      <c r="Q203" s="204" t="s">
        <v>1904</v>
      </c>
      <c r="R203" s="474">
        <v>2</v>
      </c>
      <c r="S203" s="468">
        <v>5400</v>
      </c>
      <c r="T203" s="475" t="e">
        <f>[2]!Tabla46[[#This Row],[Cantidad de Insumos]]*[2]!Tabla46[[#This Row],[Precio Unitario]]</f>
        <v>#REF!</v>
      </c>
      <c r="U203" s="208" t="s">
        <v>865</v>
      </c>
      <c r="V203" s="470" t="s">
        <v>925</v>
      </c>
      <c r="W203" s="476"/>
    </row>
    <row r="204" spans="2:23" ht="47.25" customHeight="1" x14ac:dyDescent="0.2">
      <c r="B204" s="487" t="e">
        <f>IF(Tabla46[[#This Row],[Tipos de Acciones]]="","",CONCATENATE(Tabla46[[#This Row],[POA]],".",Tabla46[[#This Row],[SRS]],".",Tabla46[[#This Row],[AREA]],".",Tabla46[[#This Row],[TIPO]]))</f>
        <v>#REF!</v>
      </c>
      <c r="C204" s="487" t="e">
        <f>IF(Tabla46[[#This Row],[Tipos de Acciones]]="","",'Formulario PPGR1'!#REF!)</f>
        <v>#REF!</v>
      </c>
      <c r="D204" s="487" t="e">
        <f>IF(Tabla46[[#This Row],[Tipos de Acciones]]="","",'Formulario PPGR1'!#REF!)</f>
        <v>#REF!</v>
      </c>
      <c r="E204" s="487" t="e">
        <f>IF(Tabla46[[#This Row],[Tipos de Acciones]]="","",'Formulario PPGR1'!#REF!)</f>
        <v>#REF!</v>
      </c>
      <c r="F204" s="487" t="e">
        <f>IF(Tabla46[[#This Row],[Tipos de Acciones]]="","",'Formulario PPGR1'!#REF!)</f>
        <v>#REF!</v>
      </c>
      <c r="G204" s="461" t="s">
        <v>935</v>
      </c>
      <c r="H204" s="461" t="s">
        <v>2137</v>
      </c>
      <c r="I204" s="472"/>
      <c r="J204" s="473"/>
      <c r="K204" s="473" t="s">
        <v>2171</v>
      </c>
      <c r="L204" s="473" t="s">
        <v>472</v>
      </c>
      <c r="M204" s="225" t="s">
        <v>2220</v>
      </c>
      <c r="N204" s="465" t="s">
        <v>1134</v>
      </c>
      <c r="O204" s="466" t="s">
        <v>1902</v>
      </c>
      <c r="P204" s="466" t="s">
        <v>1134</v>
      </c>
      <c r="Q204" s="204" t="s">
        <v>1904</v>
      </c>
      <c r="R204" s="474">
        <v>17</v>
      </c>
      <c r="S204" s="468">
        <v>75000</v>
      </c>
      <c r="T204" s="475" t="e">
        <f>[2]!Tabla46[[#This Row],[Cantidad de Insumos]]*[2]!Tabla46[[#This Row],[Precio Unitario]]</f>
        <v>#REF!</v>
      </c>
      <c r="U204" s="208" t="s">
        <v>865</v>
      </c>
      <c r="V204" s="470" t="s">
        <v>925</v>
      </c>
      <c r="W204" s="476"/>
    </row>
    <row r="205" spans="2:23" ht="34.5" customHeight="1" x14ac:dyDescent="0.2">
      <c r="B205" s="487" t="e">
        <f>IF(Tabla46[[#This Row],[Tipos de Acciones]]="","",CONCATENATE(Tabla46[[#This Row],[POA]],".",Tabla46[[#This Row],[SRS]],".",Tabla46[[#This Row],[AREA]],".",Tabla46[[#This Row],[TIPO]]))</f>
        <v>#REF!</v>
      </c>
      <c r="C205" s="487" t="e">
        <f>IF(Tabla46[[#This Row],[Tipos de Acciones]]="","",'Formulario PPGR1'!#REF!)</f>
        <v>#REF!</v>
      </c>
      <c r="D205" s="487" t="e">
        <f>IF(Tabla46[[#This Row],[Tipos de Acciones]]="","",'Formulario PPGR1'!#REF!)</f>
        <v>#REF!</v>
      </c>
      <c r="E205" s="487" t="e">
        <f>IF(Tabla46[[#This Row],[Tipos de Acciones]]="","",'Formulario PPGR1'!#REF!)</f>
        <v>#REF!</v>
      </c>
      <c r="F205" s="487" t="e">
        <f>IF(Tabla46[[#This Row],[Tipos de Acciones]]="","",'Formulario PPGR1'!#REF!)</f>
        <v>#REF!</v>
      </c>
      <c r="G205" s="461" t="s">
        <v>935</v>
      </c>
      <c r="H205" s="461" t="s">
        <v>2137</v>
      </c>
      <c r="I205" s="472"/>
      <c r="J205" s="473"/>
      <c r="K205" s="473" t="s">
        <v>2172</v>
      </c>
      <c r="L205" s="473" t="s">
        <v>472</v>
      </c>
      <c r="M205" s="225" t="s">
        <v>2220</v>
      </c>
      <c r="N205" s="465" t="s">
        <v>1134</v>
      </c>
      <c r="O205" s="466" t="s">
        <v>1902</v>
      </c>
      <c r="P205" s="466" t="s">
        <v>1134</v>
      </c>
      <c r="Q205" s="204" t="s">
        <v>1904</v>
      </c>
      <c r="R205" s="474">
        <v>30</v>
      </c>
      <c r="S205" s="468">
        <v>1080</v>
      </c>
      <c r="T205" s="475" t="e">
        <f>[2]!Tabla46[[#This Row],[Cantidad de Insumos]]*[2]!Tabla46[[#This Row],[Precio Unitario]]</f>
        <v>#REF!</v>
      </c>
      <c r="U205" s="208" t="s">
        <v>865</v>
      </c>
      <c r="V205" s="470" t="s">
        <v>925</v>
      </c>
      <c r="W205" s="476"/>
    </row>
    <row r="206" spans="2:23" ht="33.75" customHeight="1" x14ac:dyDescent="0.2">
      <c r="B206" s="487" t="e">
        <f>IF(Tabla46[[#This Row],[Tipos de Acciones]]="","",CONCATENATE(Tabla46[[#This Row],[POA]],".",Tabla46[[#This Row],[SRS]],".",Tabla46[[#This Row],[AREA]],".",Tabla46[[#This Row],[TIPO]]))</f>
        <v>#REF!</v>
      </c>
      <c r="C206" s="487" t="e">
        <f>IF(Tabla46[[#This Row],[Tipos de Acciones]]="","",'Formulario PPGR1'!#REF!)</f>
        <v>#REF!</v>
      </c>
      <c r="D206" s="487" t="e">
        <f>IF(Tabla46[[#This Row],[Tipos de Acciones]]="","",'Formulario PPGR1'!#REF!)</f>
        <v>#REF!</v>
      </c>
      <c r="E206" s="487" t="e">
        <f>IF(Tabla46[[#This Row],[Tipos de Acciones]]="","",'Formulario PPGR1'!#REF!)</f>
        <v>#REF!</v>
      </c>
      <c r="F206" s="487" t="e">
        <f>IF(Tabla46[[#This Row],[Tipos de Acciones]]="","",'Formulario PPGR1'!#REF!)</f>
        <v>#REF!</v>
      </c>
      <c r="G206" s="461" t="s">
        <v>935</v>
      </c>
      <c r="H206" s="461" t="s">
        <v>2137</v>
      </c>
      <c r="I206" s="472"/>
      <c r="J206" s="473"/>
      <c r="K206" s="473" t="s">
        <v>2173</v>
      </c>
      <c r="L206" s="473" t="s">
        <v>472</v>
      </c>
      <c r="M206" s="225" t="s">
        <v>2220</v>
      </c>
      <c r="N206" s="465" t="s">
        <v>1134</v>
      </c>
      <c r="O206" s="466" t="s">
        <v>1902</v>
      </c>
      <c r="P206" s="466" t="s">
        <v>1134</v>
      </c>
      <c r="Q206" s="204" t="s">
        <v>1904</v>
      </c>
      <c r="R206" s="474">
        <v>2</v>
      </c>
      <c r="S206" s="468">
        <v>4050</v>
      </c>
      <c r="T206" s="475" t="e">
        <f>[2]!Tabla46[[#This Row],[Cantidad de Insumos]]*[2]!Tabla46[[#This Row],[Precio Unitario]]</f>
        <v>#REF!</v>
      </c>
      <c r="U206" s="208" t="s">
        <v>865</v>
      </c>
      <c r="V206" s="470" t="s">
        <v>925</v>
      </c>
      <c r="W206" s="476"/>
    </row>
    <row r="207" spans="2:23" ht="30.75" customHeight="1" x14ac:dyDescent="0.2">
      <c r="B207" s="487" t="e">
        <f>IF(Tabla46[[#This Row],[Tipos de Acciones]]="","",CONCATENATE(Tabla46[[#This Row],[POA]],".",Tabla46[[#This Row],[SRS]],".",Tabla46[[#This Row],[AREA]],".",Tabla46[[#This Row],[TIPO]]))</f>
        <v>#REF!</v>
      </c>
      <c r="C207" s="487" t="e">
        <f>IF(Tabla46[[#This Row],[Tipos de Acciones]]="","",'Formulario PPGR1'!#REF!)</f>
        <v>#REF!</v>
      </c>
      <c r="D207" s="487" t="e">
        <f>IF(Tabla46[[#This Row],[Tipos de Acciones]]="","",'Formulario PPGR1'!#REF!)</f>
        <v>#REF!</v>
      </c>
      <c r="E207" s="487" t="e">
        <f>IF(Tabla46[[#This Row],[Tipos de Acciones]]="","",'Formulario PPGR1'!#REF!)</f>
        <v>#REF!</v>
      </c>
      <c r="F207" s="487" t="e">
        <f>IF(Tabla46[[#This Row],[Tipos de Acciones]]="","",'Formulario PPGR1'!#REF!)</f>
        <v>#REF!</v>
      </c>
      <c r="G207" s="461" t="s">
        <v>935</v>
      </c>
      <c r="H207" s="462" t="s">
        <v>2126</v>
      </c>
      <c r="I207" s="472"/>
      <c r="J207" s="473"/>
      <c r="K207" s="473" t="s">
        <v>2174</v>
      </c>
      <c r="L207" s="473" t="s">
        <v>472</v>
      </c>
      <c r="M207" s="225" t="s">
        <v>2220</v>
      </c>
      <c r="N207" s="465" t="s">
        <v>1134</v>
      </c>
      <c r="O207" s="466" t="s">
        <v>1902</v>
      </c>
      <c r="P207" s="466" t="s">
        <v>1134</v>
      </c>
      <c r="Q207" s="204" t="s">
        <v>1904</v>
      </c>
      <c r="R207" s="474">
        <v>14</v>
      </c>
      <c r="S207" s="468">
        <v>3000</v>
      </c>
      <c r="T207" s="475" t="e">
        <f>[2]!Tabla46[[#This Row],[Cantidad de Insumos]]*[2]!Tabla46[[#This Row],[Precio Unitario]]</f>
        <v>#REF!</v>
      </c>
      <c r="U207" s="458" t="s">
        <v>2129</v>
      </c>
      <c r="V207" s="470" t="s">
        <v>925</v>
      </c>
      <c r="W207" s="476"/>
    </row>
    <row r="208" spans="2:23" ht="18.75" customHeight="1" x14ac:dyDescent="0.2">
      <c r="B208" s="487" t="e">
        <f>IF(Tabla46[[#This Row],[Tipos de Acciones]]="","",CONCATENATE(Tabla46[[#This Row],[POA]],".",Tabla46[[#This Row],[SRS]],".",Tabla46[[#This Row],[AREA]],".",Tabla46[[#This Row],[TIPO]]))</f>
        <v>#REF!</v>
      </c>
      <c r="C208" s="487" t="e">
        <f>IF(Tabla46[[#This Row],[Tipos de Acciones]]="","",'Formulario PPGR1'!#REF!)</f>
        <v>#REF!</v>
      </c>
      <c r="D208" s="487" t="e">
        <f>IF(Tabla46[[#This Row],[Tipos de Acciones]]="","",'Formulario PPGR1'!#REF!)</f>
        <v>#REF!</v>
      </c>
      <c r="E208" s="487" t="e">
        <f>IF(Tabla46[[#This Row],[Tipos de Acciones]]="","",'Formulario PPGR1'!#REF!)</f>
        <v>#REF!</v>
      </c>
      <c r="F208" s="487" t="e">
        <f>IF(Tabla46[[#This Row],[Tipos de Acciones]]="","",'Formulario PPGR1'!#REF!)</f>
        <v>#REF!</v>
      </c>
      <c r="G208" s="461" t="s">
        <v>935</v>
      </c>
      <c r="H208" s="461" t="s">
        <v>2137</v>
      </c>
      <c r="I208" s="472"/>
      <c r="J208" s="473"/>
      <c r="K208" s="473" t="s">
        <v>2175</v>
      </c>
      <c r="L208" s="473" t="s">
        <v>472</v>
      </c>
      <c r="M208" s="225" t="s">
        <v>2220</v>
      </c>
      <c r="N208" s="465" t="s">
        <v>1134</v>
      </c>
      <c r="O208" s="466" t="s">
        <v>1902</v>
      </c>
      <c r="P208" s="466" t="s">
        <v>1134</v>
      </c>
      <c r="Q208" s="204" t="s">
        <v>1904</v>
      </c>
      <c r="R208" s="474">
        <v>23</v>
      </c>
      <c r="S208" s="468">
        <v>1900</v>
      </c>
      <c r="T208" s="475" t="e">
        <f>[2]!Tabla46[[#This Row],[Cantidad de Insumos]]*[2]!Tabla46[[#This Row],[Precio Unitario]]</f>
        <v>#REF!</v>
      </c>
      <c r="U208" s="208" t="s">
        <v>865</v>
      </c>
      <c r="V208" s="470" t="s">
        <v>925</v>
      </c>
      <c r="W208" s="476"/>
    </row>
    <row r="209" spans="2:23" ht="18.75" customHeight="1" x14ac:dyDescent="0.2">
      <c r="B209" s="487" t="e">
        <f>IF(Tabla46[[#This Row],[Tipos de Acciones]]="","",CONCATENATE(Tabla46[[#This Row],[POA]],".",Tabla46[[#This Row],[SRS]],".",Tabla46[[#This Row],[AREA]],".",Tabla46[[#This Row],[TIPO]]))</f>
        <v>#REF!</v>
      </c>
      <c r="C209" s="487" t="e">
        <f>IF(Tabla46[[#This Row],[Tipos de Acciones]]="","",'Formulario PPGR1'!#REF!)</f>
        <v>#REF!</v>
      </c>
      <c r="D209" s="487" t="e">
        <f>IF(Tabla46[[#This Row],[Tipos de Acciones]]="","",'Formulario PPGR1'!#REF!)</f>
        <v>#REF!</v>
      </c>
      <c r="E209" s="487" t="e">
        <f>IF(Tabla46[[#This Row],[Tipos de Acciones]]="","",'Formulario PPGR1'!#REF!)</f>
        <v>#REF!</v>
      </c>
      <c r="F209" s="487" t="e">
        <f>IF(Tabla46[[#This Row],[Tipos de Acciones]]="","",'Formulario PPGR1'!#REF!)</f>
        <v>#REF!</v>
      </c>
      <c r="G209" s="461" t="s">
        <v>935</v>
      </c>
      <c r="H209" s="461" t="s">
        <v>2137</v>
      </c>
      <c r="I209" s="472"/>
      <c r="J209" s="473"/>
      <c r="K209" s="473" t="s">
        <v>2176</v>
      </c>
      <c r="L209" s="473" t="s">
        <v>472</v>
      </c>
      <c r="M209" s="225" t="s">
        <v>2220</v>
      </c>
      <c r="N209" s="465" t="s">
        <v>1134</v>
      </c>
      <c r="O209" s="466" t="s">
        <v>1902</v>
      </c>
      <c r="P209" s="466" t="s">
        <v>1134</v>
      </c>
      <c r="Q209" s="204" t="s">
        <v>1904</v>
      </c>
      <c r="R209" s="474">
        <v>2</v>
      </c>
      <c r="S209" s="468">
        <v>5000</v>
      </c>
      <c r="T209" s="475" t="e">
        <f>[2]!Tabla46[[#This Row],[Cantidad de Insumos]]*[2]!Tabla46[[#This Row],[Precio Unitario]]</f>
        <v>#REF!</v>
      </c>
      <c r="U209" s="208" t="s">
        <v>865</v>
      </c>
      <c r="V209" s="470" t="s">
        <v>925</v>
      </c>
      <c r="W209" s="476"/>
    </row>
    <row r="210" spans="2:23" ht="18.75" customHeight="1" x14ac:dyDescent="0.2">
      <c r="B210" s="487" t="e">
        <f>IF(Tabla46[[#This Row],[Tipos de Acciones]]="","",CONCATENATE(Tabla46[[#This Row],[POA]],".",Tabla46[[#This Row],[SRS]],".",Tabla46[[#This Row],[AREA]],".",Tabla46[[#This Row],[TIPO]]))</f>
        <v>#REF!</v>
      </c>
      <c r="C210" s="487" t="e">
        <f>IF(Tabla46[[#This Row],[Tipos de Acciones]]="","",'Formulario PPGR1'!#REF!)</f>
        <v>#REF!</v>
      </c>
      <c r="D210" s="487" t="e">
        <f>IF(Tabla46[[#This Row],[Tipos de Acciones]]="","",'Formulario PPGR1'!#REF!)</f>
        <v>#REF!</v>
      </c>
      <c r="E210" s="487" t="e">
        <f>IF(Tabla46[[#This Row],[Tipos de Acciones]]="","",'Formulario PPGR1'!#REF!)</f>
        <v>#REF!</v>
      </c>
      <c r="F210" s="487" t="e">
        <f>IF(Tabla46[[#This Row],[Tipos de Acciones]]="","",'Formulario PPGR1'!#REF!)</f>
        <v>#REF!</v>
      </c>
      <c r="G210" s="461" t="s">
        <v>935</v>
      </c>
      <c r="H210" s="462" t="s">
        <v>2144</v>
      </c>
      <c r="I210" s="472"/>
      <c r="J210" s="473"/>
      <c r="K210" s="473" t="s">
        <v>2219</v>
      </c>
      <c r="L210" s="473" t="s">
        <v>472</v>
      </c>
      <c r="M210" s="225" t="s">
        <v>2220</v>
      </c>
      <c r="N210" s="465" t="s">
        <v>1134</v>
      </c>
      <c r="O210" s="466" t="s">
        <v>1902</v>
      </c>
      <c r="P210" s="466" t="s">
        <v>1134</v>
      </c>
      <c r="Q210" s="204" t="s">
        <v>1904</v>
      </c>
      <c r="R210" s="474">
        <v>14</v>
      </c>
      <c r="S210" s="468">
        <v>49000</v>
      </c>
      <c r="T210" s="475" t="e">
        <f>[2]!Tabla46[[#This Row],[Cantidad de Insumos]]*[2]!Tabla46[[#This Row],[Precio Unitario]]</f>
        <v>#REF!</v>
      </c>
      <c r="U210" s="208" t="s">
        <v>2146</v>
      </c>
      <c r="V210" s="470" t="s">
        <v>925</v>
      </c>
      <c r="W210" s="476"/>
    </row>
    <row r="211" spans="2:23" ht="42" customHeight="1" x14ac:dyDescent="0.2">
      <c r="B211" s="487" t="e">
        <f>IF(Tabla46[[#This Row],[Tipos de Acciones]]="","",CONCATENATE(Tabla46[[#This Row],[POA]],".",Tabla46[[#This Row],[SRS]],".",Tabla46[[#This Row],[AREA]],".",Tabla46[[#This Row],[TIPO]]))</f>
        <v>#REF!</v>
      </c>
      <c r="C211" s="487" t="e">
        <f>IF(Tabla46[[#This Row],[Tipos de Acciones]]="","",'Formulario PPGR1'!#REF!)</f>
        <v>#REF!</v>
      </c>
      <c r="D211" s="487" t="e">
        <f>IF(Tabla46[[#This Row],[Tipos de Acciones]]="","",'Formulario PPGR1'!#REF!)</f>
        <v>#REF!</v>
      </c>
      <c r="E211" s="487" t="e">
        <f>IF(Tabla46[[#This Row],[Tipos de Acciones]]="","",'Formulario PPGR1'!#REF!)</f>
        <v>#REF!</v>
      </c>
      <c r="F211" s="487" t="e">
        <f>IF(Tabla46[[#This Row],[Tipos de Acciones]]="","",'Formulario PPGR1'!#REF!)</f>
        <v>#REF!</v>
      </c>
      <c r="G211" s="461" t="s">
        <v>935</v>
      </c>
      <c r="H211" s="461" t="s">
        <v>2137</v>
      </c>
      <c r="I211" s="472"/>
      <c r="J211" s="473"/>
      <c r="K211" s="473" t="s">
        <v>2178</v>
      </c>
      <c r="L211" s="473" t="s">
        <v>472</v>
      </c>
      <c r="M211" s="225" t="s">
        <v>2220</v>
      </c>
      <c r="N211" s="465" t="s">
        <v>1134</v>
      </c>
      <c r="O211" s="466" t="s">
        <v>1902</v>
      </c>
      <c r="P211" s="466" t="s">
        <v>1134</v>
      </c>
      <c r="Q211" s="204" t="s">
        <v>1904</v>
      </c>
      <c r="R211" s="474">
        <v>40</v>
      </c>
      <c r="S211" s="468">
        <v>3000</v>
      </c>
      <c r="T211" s="475" t="e">
        <f>[2]!Tabla46[[#This Row],[Cantidad de Insumos]]*[2]!Tabla46[[#This Row],[Precio Unitario]]</f>
        <v>#REF!</v>
      </c>
      <c r="U211" s="208" t="s">
        <v>865</v>
      </c>
      <c r="V211" s="470" t="s">
        <v>925</v>
      </c>
      <c r="W211" s="476"/>
    </row>
    <row r="212" spans="2:23" ht="44.25" customHeight="1" x14ac:dyDescent="0.2">
      <c r="B212" s="487" t="e">
        <f>IF(Tabla46[[#This Row],[Tipos de Acciones]]="","",CONCATENATE(Tabla46[[#This Row],[POA]],".",Tabla46[[#This Row],[SRS]],".",Tabla46[[#This Row],[AREA]],".",Tabla46[[#This Row],[TIPO]]))</f>
        <v>#REF!</v>
      </c>
      <c r="C212" s="487" t="e">
        <f>IF(Tabla46[[#This Row],[Tipos de Acciones]]="","",'Formulario PPGR1'!#REF!)</f>
        <v>#REF!</v>
      </c>
      <c r="D212" s="487" t="e">
        <f>IF(Tabla46[[#This Row],[Tipos de Acciones]]="","",'Formulario PPGR1'!#REF!)</f>
        <v>#REF!</v>
      </c>
      <c r="E212" s="487" t="e">
        <f>IF(Tabla46[[#This Row],[Tipos de Acciones]]="","",'Formulario PPGR1'!#REF!)</f>
        <v>#REF!</v>
      </c>
      <c r="F212" s="487" t="e">
        <f>IF(Tabla46[[#This Row],[Tipos de Acciones]]="","",'Formulario PPGR1'!#REF!)</f>
        <v>#REF!</v>
      </c>
      <c r="G212" s="461" t="s">
        <v>935</v>
      </c>
      <c r="H212" s="461" t="s">
        <v>2137</v>
      </c>
      <c r="I212" s="472"/>
      <c r="J212" s="473"/>
      <c r="K212" s="473" t="s">
        <v>2179</v>
      </c>
      <c r="L212" s="473" t="s">
        <v>472</v>
      </c>
      <c r="M212" s="225" t="s">
        <v>2220</v>
      </c>
      <c r="N212" s="465" t="s">
        <v>1134</v>
      </c>
      <c r="O212" s="466" t="s">
        <v>1902</v>
      </c>
      <c r="P212" s="466" t="s">
        <v>1134</v>
      </c>
      <c r="Q212" s="204" t="s">
        <v>1904</v>
      </c>
      <c r="R212" s="474">
        <v>9</v>
      </c>
      <c r="S212" s="468">
        <v>15000</v>
      </c>
      <c r="T212" s="475" t="e">
        <f>[2]!Tabla46[[#This Row],[Cantidad de Insumos]]*[2]!Tabla46[[#This Row],[Precio Unitario]]</f>
        <v>#REF!</v>
      </c>
      <c r="U212" s="208" t="s">
        <v>865</v>
      </c>
      <c r="V212" s="470" t="s">
        <v>925</v>
      </c>
      <c r="W212" s="476"/>
    </row>
    <row r="213" spans="2:23" ht="31.5" customHeight="1" x14ac:dyDescent="0.2">
      <c r="B213" s="487" t="e">
        <f>IF(Tabla46[[#This Row],[Tipos de Acciones]]="","",CONCATENATE(Tabla46[[#This Row],[POA]],".",Tabla46[[#This Row],[SRS]],".",Tabla46[[#This Row],[AREA]],".",Tabla46[[#This Row],[TIPO]]))</f>
        <v>#REF!</v>
      </c>
      <c r="C213" s="487" t="e">
        <f>IF(Tabla46[[#This Row],[Tipos de Acciones]]="","",'Formulario PPGR1'!#REF!)</f>
        <v>#REF!</v>
      </c>
      <c r="D213" s="487" t="e">
        <f>IF(Tabla46[[#This Row],[Tipos de Acciones]]="","",'Formulario PPGR1'!#REF!)</f>
        <v>#REF!</v>
      </c>
      <c r="E213" s="487" t="e">
        <f>IF(Tabla46[[#This Row],[Tipos de Acciones]]="","",'Formulario PPGR1'!#REF!)</f>
        <v>#REF!</v>
      </c>
      <c r="F213" s="487" t="e">
        <f>IF(Tabla46[[#This Row],[Tipos de Acciones]]="","",'Formulario PPGR1'!#REF!)</f>
        <v>#REF!</v>
      </c>
      <c r="G213" s="461" t="s">
        <v>935</v>
      </c>
      <c r="H213" s="461" t="s">
        <v>2137</v>
      </c>
      <c r="I213" s="472"/>
      <c r="J213" s="473"/>
      <c r="K213" s="473" t="s">
        <v>2180</v>
      </c>
      <c r="L213" s="473" t="s">
        <v>472</v>
      </c>
      <c r="M213" s="225" t="s">
        <v>2220</v>
      </c>
      <c r="N213" s="465" t="s">
        <v>1134</v>
      </c>
      <c r="O213" s="466" t="s">
        <v>1902</v>
      </c>
      <c r="P213" s="466" t="s">
        <v>1134</v>
      </c>
      <c r="Q213" s="204" t="s">
        <v>1904</v>
      </c>
      <c r="R213" s="474">
        <v>24</v>
      </c>
      <c r="S213" s="468">
        <v>22000</v>
      </c>
      <c r="T213" s="475" t="e">
        <f>[2]!Tabla46[[#This Row],[Cantidad de Insumos]]*[2]!Tabla46[[#This Row],[Precio Unitario]]</f>
        <v>#REF!</v>
      </c>
      <c r="U213" s="208" t="s">
        <v>865</v>
      </c>
      <c r="V213" s="470" t="s">
        <v>925</v>
      </c>
      <c r="W213" s="476"/>
    </row>
    <row r="214" spans="2:23" ht="18.75" customHeight="1" x14ac:dyDescent="0.2">
      <c r="B214" s="487" t="e">
        <f>IF(Tabla46[[#This Row],[Tipos de Acciones]]="","",CONCATENATE(Tabla46[[#This Row],[POA]],".",Tabla46[[#This Row],[SRS]],".",Tabla46[[#This Row],[AREA]],".",Tabla46[[#This Row],[TIPO]]))</f>
        <v>#REF!</v>
      </c>
      <c r="C214" s="487" t="e">
        <f>IF(Tabla46[[#This Row],[Tipos de Acciones]]="","",'Formulario PPGR1'!#REF!)</f>
        <v>#REF!</v>
      </c>
      <c r="D214" s="487" t="e">
        <f>IF(Tabla46[[#This Row],[Tipos de Acciones]]="","",'Formulario PPGR1'!#REF!)</f>
        <v>#REF!</v>
      </c>
      <c r="E214" s="487" t="e">
        <f>IF(Tabla46[[#This Row],[Tipos de Acciones]]="","",'Formulario PPGR1'!#REF!)</f>
        <v>#REF!</v>
      </c>
      <c r="F214" s="487" t="e">
        <f>IF(Tabla46[[#This Row],[Tipos de Acciones]]="","",'Formulario PPGR1'!#REF!)</f>
        <v>#REF!</v>
      </c>
      <c r="G214" s="461" t="s">
        <v>935</v>
      </c>
      <c r="H214" s="462" t="s">
        <v>2126</v>
      </c>
      <c r="I214" s="472"/>
      <c r="J214" s="473"/>
      <c r="K214" s="473" t="s">
        <v>2181</v>
      </c>
      <c r="L214" s="473" t="s">
        <v>472</v>
      </c>
      <c r="M214" s="225" t="s">
        <v>2220</v>
      </c>
      <c r="N214" s="465" t="s">
        <v>1134</v>
      </c>
      <c r="O214" s="466" t="s">
        <v>1902</v>
      </c>
      <c r="P214" s="466" t="s">
        <v>1134</v>
      </c>
      <c r="Q214" s="204" t="s">
        <v>1904</v>
      </c>
      <c r="R214" s="474">
        <v>14</v>
      </c>
      <c r="S214" s="468">
        <v>10000</v>
      </c>
      <c r="T214" s="475" t="e">
        <f>[2]!Tabla46[[#This Row],[Cantidad de Insumos]]*[2]!Tabla46[[#This Row],[Precio Unitario]]</f>
        <v>#REF!</v>
      </c>
      <c r="U214" s="458" t="s">
        <v>2129</v>
      </c>
      <c r="V214" s="470" t="s">
        <v>925</v>
      </c>
      <c r="W214" s="476"/>
    </row>
    <row r="215" spans="2:23" ht="18.75" customHeight="1" x14ac:dyDescent="0.2">
      <c r="B215" s="487" t="e">
        <f>IF(Tabla46[[#This Row],[Tipos de Acciones]]="","",CONCATENATE(Tabla46[[#This Row],[POA]],".",Tabla46[[#This Row],[SRS]],".",Tabla46[[#This Row],[AREA]],".",Tabla46[[#This Row],[TIPO]]))</f>
        <v>#REF!</v>
      </c>
      <c r="C215" s="487" t="e">
        <f>IF(Tabla46[[#This Row],[Tipos de Acciones]]="","",'Formulario PPGR1'!#REF!)</f>
        <v>#REF!</v>
      </c>
      <c r="D215" s="487" t="e">
        <f>IF(Tabla46[[#This Row],[Tipos de Acciones]]="","",'Formulario PPGR1'!#REF!)</f>
        <v>#REF!</v>
      </c>
      <c r="E215" s="487" t="e">
        <f>IF(Tabla46[[#This Row],[Tipos de Acciones]]="","",'Formulario PPGR1'!#REF!)</f>
        <v>#REF!</v>
      </c>
      <c r="F215" s="487" t="e">
        <f>IF(Tabla46[[#This Row],[Tipos de Acciones]]="","",'Formulario PPGR1'!#REF!)</f>
        <v>#REF!</v>
      </c>
      <c r="G215" s="461" t="s">
        <v>935</v>
      </c>
      <c r="H215" s="473" t="s">
        <v>2182</v>
      </c>
      <c r="I215" s="472"/>
      <c r="J215" s="473"/>
      <c r="K215" s="473" t="s">
        <v>2183</v>
      </c>
      <c r="L215" s="473" t="s">
        <v>472</v>
      </c>
      <c r="M215" s="225" t="s">
        <v>2220</v>
      </c>
      <c r="N215" s="465" t="s">
        <v>1134</v>
      </c>
      <c r="O215" s="466" t="s">
        <v>1902</v>
      </c>
      <c r="P215" s="466" t="s">
        <v>1134</v>
      </c>
      <c r="Q215" s="204" t="s">
        <v>1904</v>
      </c>
      <c r="R215" s="474">
        <v>49</v>
      </c>
      <c r="S215" s="468">
        <v>4000</v>
      </c>
      <c r="T215" s="475" t="e">
        <f>[2]!Tabla46[[#This Row],[Cantidad de Insumos]]*[2]!Tabla46[[#This Row],[Precio Unitario]]</f>
        <v>#REF!</v>
      </c>
      <c r="U215" s="208" t="s">
        <v>2184</v>
      </c>
      <c r="V215" s="470" t="s">
        <v>925</v>
      </c>
      <c r="W215" s="476"/>
    </row>
    <row r="216" spans="2:23" ht="39.75" customHeight="1" x14ac:dyDescent="0.2">
      <c r="B216" s="487" t="e">
        <f>IF(Tabla46[[#This Row],[Tipos de Acciones]]="","",CONCATENATE(Tabla46[[#This Row],[POA]],".",Tabla46[[#This Row],[SRS]],".",Tabla46[[#This Row],[AREA]],".",Tabla46[[#This Row],[TIPO]]))</f>
        <v>#REF!</v>
      </c>
      <c r="C216" s="487" t="e">
        <f>IF(Tabla46[[#This Row],[Tipos de Acciones]]="","",'Formulario PPGR1'!#REF!)</f>
        <v>#REF!</v>
      </c>
      <c r="D216" s="487" t="e">
        <f>IF(Tabla46[[#This Row],[Tipos de Acciones]]="","",'Formulario PPGR1'!#REF!)</f>
        <v>#REF!</v>
      </c>
      <c r="E216" s="487" t="e">
        <f>IF(Tabla46[[#This Row],[Tipos de Acciones]]="","",'Formulario PPGR1'!#REF!)</f>
        <v>#REF!</v>
      </c>
      <c r="F216" s="487" t="e">
        <f>IF(Tabla46[[#This Row],[Tipos de Acciones]]="","",'Formulario PPGR1'!#REF!)</f>
        <v>#REF!</v>
      </c>
      <c r="G216" s="461" t="s">
        <v>935</v>
      </c>
      <c r="H216" s="461" t="s">
        <v>2137</v>
      </c>
      <c r="I216" s="472"/>
      <c r="J216" s="473"/>
      <c r="K216" s="473" t="s">
        <v>2185</v>
      </c>
      <c r="L216" s="473" t="s">
        <v>472</v>
      </c>
      <c r="M216" s="225" t="s">
        <v>2220</v>
      </c>
      <c r="N216" s="465" t="s">
        <v>1134</v>
      </c>
      <c r="O216" s="466" t="s">
        <v>1902</v>
      </c>
      <c r="P216" s="466" t="s">
        <v>1134</v>
      </c>
      <c r="Q216" s="204" t="s">
        <v>1904</v>
      </c>
      <c r="R216" s="474">
        <v>42</v>
      </c>
      <c r="S216" s="468">
        <v>7500</v>
      </c>
      <c r="T216" s="475" t="e">
        <f>[2]!Tabla46[[#This Row],[Cantidad de Insumos]]*[2]!Tabla46[[#This Row],[Precio Unitario]]</f>
        <v>#REF!</v>
      </c>
      <c r="U216" s="208" t="s">
        <v>865</v>
      </c>
      <c r="V216" s="470" t="s">
        <v>925</v>
      </c>
      <c r="W216" s="476"/>
    </row>
    <row r="217" spans="2:23" ht="18.75" customHeight="1" x14ac:dyDescent="0.2">
      <c r="B217" s="487" t="e">
        <f>IF(Tabla46[[#This Row],[Tipos de Acciones]]="","",CONCATENATE(Tabla46[[#This Row],[POA]],".",Tabla46[[#This Row],[SRS]],".",Tabla46[[#This Row],[AREA]],".",Tabla46[[#This Row],[TIPO]]))</f>
        <v>#REF!</v>
      </c>
      <c r="C217" s="487" t="e">
        <f>IF(Tabla46[[#This Row],[Tipos de Acciones]]="","",'Formulario PPGR1'!#REF!)</f>
        <v>#REF!</v>
      </c>
      <c r="D217" s="487" t="e">
        <f>IF(Tabla46[[#This Row],[Tipos de Acciones]]="","",'Formulario PPGR1'!#REF!)</f>
        <v>#REF!</v>
      </c>
      <c r="E217" s="487" t="e">
        <f>IF(Tabla46[[#This Row],[Tipos de Acciones]]="","",'Formulario PPGR1'!#REF!)</f>
        <v>#REF!</v>
      </c>
      <c r="F217" s="487" t="e">
        <f>IF(Tabla46[[#This Row],[Tipos de Acciones]]="","",'Formulario PPGR1'!#REF!)</f>
        <v>#REF!</v>
      </c>
      <c r="G217" s="461" t="s">
        <v>935</v>
      </c>
      <c r="H217" s="461" t="s">
        <v>2137</v>
      </c>
      <c r="I217" s="472"/>
      <c r="J217" s="473"/>
      <c r="K217" s="473" t="s">
        <v>2186</v>
      </c>
      <c r="L217" s="473" t="s">
        <v>472</v>
      </c>
      <c r="M217" s="225" t="s">
        <v>2220</v>
      </c>
      <c r="N217" s="465" t="s">
        <v>1134</v>
      </c>
      <c r="O217" s="466" t="s">
        <v>1902</v>
      </c>
      <c r="P217" s="466" t="s">
        <v>1134</v>
      </c>
      <c r="Q217" s="204" t="s">
        <v>1904</v>
      </c>
      <c r="R217" s="474">
        <v>16</v>
      </c>
      <c r="S217" s="468">
        <v>3000</v>
      </c>
      <c r="T217" s="475" t="e">
        <f>[2]!Tabla46[[#This Row],[Cantidad de Insumos]]*[2]!Tabla46[[#This Row],[Precio Unitario]]</f>
        <v>#REF!</v>
      </c>
      <c r="U217" s="208" t="s">
        <v>865</v>
      </c>
      <c r="V217" s="470" t="s">
        <v>925</v>
      </c>
      <c r="W217" s="476"/>
    </row>
    <row r="218" spans="2:23" ht="18.75" customHeight="1" x14ac:dyDescent="0.2">
      <c r="B218" s="487" t="e">
        <f>IF(Tabla46[[#This Row],[Tipos de Acciones]]="","",CONCATENATE(Tabla46[[#This Row],[POA]],".",Tabla46[[#This Row],[SRS]],".",Tabla46[[#This Row],[AREA]],".",Tabla46[[#This Row],[TIPO]]))</f>
        <v>#REF!</v>
      </c>
      <c r="C218" s="487" t="e">
        <f>IF(Tabla46[[#This Row],[Tipos de Acciones]]="","",'Formulario PPGR1'!#REF!)</f>
        <v>#REF!</v>
      </c>
      <c r="D218" s="487" t="e">
        <f>IF(Tabla46[[#This Row],[Tipos de Acciones]]="","",'Formulario PPGR1'!#REF!)</f>
        <v>#REF!</v>
      </c>
      <c r="E218" s="487" t="e">
        <f>IF(Tabla46[[#This Row],[Tipos de Acciones]]="","",'Formulario PPGR1'!#REF!)</f>
        <v>#REF!</v>
      </c>
      <c r="F218" s="487" t="e">
        <f>IF(Tabla46[[#This Row],[Tipos de Acciones]]="","",'Formulario PPGR1'!#REF!)</f>
        <v>#REF!</v>
      </c>
      <c r="G218" s="461" t="s">
        <v>935</v>
      </c>
      <c r="H218" s="461" t="s">
        <v>2137</v>
      </c>
      <c r="I218" s="472"/>
      <c r="J218" s="473"/>
      <c r="K218" s="473" t="s">
        <v>2187</v>
      </c>
      <c r="L218" s="473" t="s">
        <v>472</v>
      </c>
      <c r="M218" s="225" t="s">
        <v>2220</v>
      </c>
      <c r="N218" s="465" t="s">
        <v>1134</v>
      </c>
      <c r="O218" s="466" t="s">
        <v>1902</v>
      </c>
      <c r="P218" s="466" t="s">
        <v>1134</v>
      </c>
      <c r="Q218" s="204" t="s">
        <v>1904</v>
      </c>
      <c r="R218" s="474">
        <v>4</v>
      </c>
      <c r="S218" s="468">
        <v>8000</v>
      </c>
      <c r="T218" s="475" t="e">
        <f>[2]!Tabla46[[#This Row],[Cantidad de Insumos]]*[2]!Tabla46[[#This Row],[Precio Unitario]]</f>
        <v>#REF!</v>
      </c>
      <c r="U218" s="208" t="s">
        <v>865</v>
      </c>
      <c r="V218" s="470" t="s">
        <v>925</v>
      </c>
      <c r="W218" s="476"/>
    </row>
    <row r="219" spans="2:23" ht="30.75" customHeight="1" x14ac:dyDescent="0.2">
      <c r="B219" s="487" t="e">
        <f>IF(Tabla46[[#This Row],[Tipos de Acciones]]="","",CONCATENATE(Tabla46[[#This Row],[POA]],".",Tabla46[[#This Row],[SRS]],".",Tabla46[[#This Row],[AREA]],".",Tabla46[[#This Row],[TIPO]]))</f>
        <v>#REF!</v>
      </c>
      <c r="C219" s="487" t="e">
        <f>IF(Tabla46[[#This Row],[Tipos de Acciones]]="","",'Formulario PPGR1'!#REF!)</f>
        <v>#REF!</v>
      </c>
      <c r="D219" s="487" t="e">
        <f>IF(Tabla46[[#This Row],[Tipos de Acciones]]="","",'Formulario PPGR1'!#REF!)</f>
        <v>#REF!</v>
      </c>
      <c r="E219" s="487" t="e">
        <f>IF(Tabla46[[#This Row],[Tipos de Acciones]]="","",'Formulario PPGR1'!#REF!)</f>
        <v>#REF!</v>
      </c>
      <c r="F219" s="487" t="e">
        <f>IF(Tabla46[[#This Row],[Tipos de Acciones]]="","",'Formulario PPGR1'!#REF!)</f>
        <v>#REF!</v>
      </c>
      <c r="G219" s="461" t="s">
        <v>935</v>
      </c>
      <c r="H219" s="461" t="s">
        <v>2137</v>
      </c>
      <c r="I219" s="472"/>
      <c r="J219" s="473"/>
      <c r="K219" s="473" t="s">
        <v>2188</v>
      </c>
      <c r="L219" s="473" t="s">
        <v>472</v>
      </c>
      <c r="M219" s="225" t="s">
        <v>2220</v>
      </c>
      <c r="N219" s="465" t="s">
        <v>1134</v>
      </c>
      <c r="O219" s="466" t="s">
        <v>1902</v>
      </c>
      <c r="P219" s="466" t="s">
        <v>1134</v>
      </c>
      <c r="Q219" s="204" t="s">
        <v>1904</v>
      </c>
      <c r="R219" s="474">
        <v>17</v>
      </c>
      <c r="S219" s="468">
        <v>17000</v>
      </c>
      <c r="T219" s="475" t="e">
        <f>[2]!Tabla46[[#This Row],[Cantidad de Insumos]]*[2]!Tabla46[[#This Row],[Precio Unitario]]</f>
        <v>#REF!</v>
      </c>
      <c r="U219" s="208" t="s">
        <v>865</v>
      </c>
      <c r="V219" s="470" t="s">
        <v>925</v>
      </c>
      <c r="W219" s="476"/>
    </row>
    <row r="220" spans="2:23" ht="28.5" customHeight="1" x14ac:dyDescent="0.2">
      <c r="B220" s="487" t="e">
        <f>IF(Tabla46[[#This Row],[Tipos de Acciones]]="","",CONCATENATE(Tabla46[[#This Row],[POA]],".",Tabla46[[#This Row],[SRS]],".",Tabla46[[#This Row],[AREA]],".",Tabla46[[#This Row],[TIPO]]))</f>
        <v>#REF!</v>
      </c>
      <c r="C220" s="487" t="e">
        <f>IF(Tabla46[[#This Row],[Tipos de Acciones]]="","",'Formulario PPGR1'!#REF!)</f>
        <v>#REF!</v>
      </c>
      <c r="D220" s="487" t="e">
        <f>IF(Tabla46[[#This Row],[Tipos de Acciones]]="","",'Formulario PPGR1'!#REF!)</f>
        <v>#REF!</v>
      </c>
      <c r="E220" s="487" t="e">
        <f>IF(Tabla46[[#This Row],[Tipos de Acciones]]="","",'Formulario PPGR1'!#REF!)</f>
        <v>#REF!</v>
      </c>
      <c r="F220" s="487" t="e">
        <f>IF(Tabla46[[#This Row],[Tipos de Acciones]]="","",'Formulario PPGR1'!#REF!)</f>
        <v>#REF!</v>
      </c>
      <c r="G220" s="461" t="s">
        <v>935</v>
      </c>
      <c r="H220" s="473" t="s">
        <v>2135</v>
      </c>
      <c r="I220" s="472"/>
      <c r="J220" s="473"/>
      <c r="K220" s="473" t="s">
        <v>2189</v>
      </c>
      <c r="L220" s="473" t="s">
        <v>472</v>
      </c>
      <c r="M220" s="225" t="s">
        <v>2220</v>
      </c>
      <c r="N220" s="465" t="s">
        <v>1134</v>
      </c>
      <c r="O220" s="466" t="s">
        <v>1902</v>
      </c>
      <c r="P220" s="466" t="s">
        <v>1134</v>
      </c>
      <c r="Q220" s="204" t="s">
        <v>1904</v>
      </c>
      <c r="R220" s="474">
        <v>17</v>
      </c>
      <c r="S220" s="468">
        <v>9000</v>
      </c>
      <c r="T220" s="475" t="e">
        <f>[2]!Tabla46[[#This Row],[Cantidad de Insumos]]*[2]!Tabla46[[#This Row],[Precio Unitario]]</f>
        <v>#REF!</v>
      </c>
      <c r="U220" s="208" t="s">
        <v>892</v>
      </c>
      <c r="V220" s="470" t="s">
        <v>925</v>
      </c>
      <c r="W220" s="476"/>
    </row>
    <row r="221" spans="2:23" ht="44.25" customHeight="1" x14ac:dyDescent="0.2">
      <c r="B221" s="487" t="e">
        <f>IF(Tabla46[[#This Row],[Tipos de Acciones]]="","",CONCATENATE(Tabla46[[#This Row],[POA]],".",Tabla46[[#This Row],[SRS]],".",Tabla46[[#This Row],[AREA]],".",Tabla46[[#This Row],[TIPO]]))</f>
        <v>#REF!</v>
      </c>
      <c r="C221" s="487" t="e">
        <f>IF(Tabla46[[#This Row],[Tipos de Acciones]]="","",'Formulario PPGR1'!#REF!)</f>
        <v>#REF!</v>
      </c>
      <c r="D221" s="487" t="e">
        <f>IF(Tabla46[[#This Row],[Tipos de Acciones]]="","",'Formulario PPGR1'!#REF!)</f>
        <v>#REF!</v>
      </c>
      <c r="E221" s="487" t="e">
        <f>IF(Tabla46[[#This Row],[Tipos de Acciones]]="","",'Formulario PPGR1'!#REF!)</f>
        <v>#REF!</v>
      </c>
      <c r="F221" s="487" t="e">
        <f>IF(Tabla46[[#This Row],[Tipos de Acciones]]="","",'Formulario PPGR1'!#REF!)</f>
        <v>#REF!</v>
      </c>
      <c r="G221" s="461" t="s">
        <v>935</v>
      </c>
      <c r="H221" s="461" t="s">
        <v>2137</v>
      </c>
      <c r="I221" s="472"/>
      <c r="J221" s="473"/>
      <c r="K221" s="473" t="s">
        <v>2190</v>
      </c>
      <c r="L221" s="473" t="s">
        <v>472</v>
      </c>
      <c r="M221" s="225" t="s">
        <v>2220</v>
      </c>
      <c r="N221" s="465" t="s">
        <v>1134</v>
      </c>
      <c r="O221" s="466" t="s">
        <v>1902</v>
      </c>
      <c r="P221" s="466" t="s">
        <v>1134</v>
      </c>
      <c r="Q221" s="204" t="s">
        <v>1904</v>
      </c>
      <c r="R221" s="474">
        <v>8</v>
      </c>
      <c r="S221" s="468">
        <v>10240</v>
      </c>
      <c r="T221" s="475" t="e">
        <f>[2]!Tabla46[[#This Row],[Cantidad de Insumos]]*[2]!Tabla46[[#This Row],[Precio Unitario]]</f>
        <v>#REF!</v>
      </c>
      <c r="U221" s="208" t="s">
        <v>865</v>
      </c>
      <c r="V221" s="470" t="s">
        <v>925</v>
      </c>
      <c r="W221" s="476"/>
    </row>
    <row r="222" spans="2:23" ht="18.75" customHeight="1" x14ac:dyDescent="0.2">
      <c r="B222" s="487" t="e">
        <f>IF(Tabla46[[#This Row],[Tipos de Acciones]]="","",CONCATENATE(Tabla46[[#This Row],[POA]],".",Tabla46[[#This Row],[SRS]],".",Tabla46[[#This Row],[AREA]],".",Tabla46[[#This Row],[TIPO]]))</f>
        <v>#REF!</v>
      </c>
      <c r="C222" s="487" t="e">
        <f>IF(Tabla46[[#This Row],[Tipos de Acciones]]="","",'Formulario PPGR1'!#REF!)</f>
        <v>#REF!</v>
      </c>
      <c r="D222" s="487" t="e">
        <f>IF(Tabla46[[#This Row],[Tipos de Acciones]]="","",'Formulario PPGR1'!#REF!)</f>
        <v>#REF!</v>
      </c>
      <c r="E222" s="487" t="e">
        <f>IF(Tabla46[[#This Row],[Tipos de Acciones]]="","",'Formulario PPGR1'!#REF!)</f>
        <v>#REF!</v>
      </c>
      <c r="F222" s="487" t="e">
        <f>IF(Tabla46[[#This Row],[Tipos de Acciones]]="","",'Formulario PPGR1'!#REF!)</f>
        <v>#REF!</v>
      </c>
      <c r="G222" s="461" t="s">
        <v>935</v>
      </c>
      <c r="H222" s="462" t="s">
        <v>2126</v>
      </c>
      <c r="I222" s="472"/>
      <c r="J222" s="473"/>
      <c r="K222" s="473" t="s">
        <v>2191</v>
      </c>
      <c r="L222" s="473" t="s">
        <v>472</v>
      </c>
      <c r="M222" s="225" t="s">
        <v>2220</v>
      </c>
      <c r="N222" s="465" t="s">
        <v>1134</v>
      </c>
      <c r="O222" s="466" t="s">
        <v>1902</v>
      </c>
      <c r="P222" s="466" t="s">
        <v>1134</v>
      </c>
      <c r="Q222" s="204" t="s">
        <v>1904</v>
      </c>
      <c r="R222" s="474">
        <v>14</v>
      </c>
      <c r="S222" s="468">
        <v>10000</v>
      </c>
      <c r="T222" s="475" t="e">
        <f>[2]!Tabla46[[#This Row],[Cantidad de Insumos]]*[2]!Tabla46[[#This Row],[Precio Unitario]]</f>
        <v>#REF!</v>
      </c>
      <c r="U222" s="458" t="s">
        <v>2129</v>
      </c>
      <c r="V222" s="470" t="s">
        <v>925</v>
      </c>
      <c r="W222" s="476"/>
    </row>
    <row r="223" spans="2:23" ht="31.5" customHeight="1" x14ac:dyDescent="0.2">
      <c r="B223" s="487" t="e">
        <f>IF(Tabla46[[#This Row],[Tipos de Acciones]]="","",CONCATENATE(Tabla46[[#This Row],[POA]],".",Tabla46[[#This Row],[SRS]],".",Tabla46[[#This Row],[AREA]],".",Tabla46[[#This Row],[TIPO]]))</f>
        <v>#REF!</v>
      </c>
      <c r="C223" s="487" t="e">
        <f>IF(Tabla46[[#This Row],[Tipos de Acciones]]="","",'Formulario PPGR1'!#REF!)</f>
        <v>#REF!</v>
      </c>
      <c r="D223" s="487" t="e">
        <f>IF(Tabla46[[#This Row],[Tipos de Acciones]]="","",'Formulario PPGR1'!#REF!)</f>
        <v>#REF!</v>
      </c>
      <c r="E223" s="487" t="e">
        <f>IF(Tabla46[[#This Row],[Tipos de Acciones]]="","",'Formulario PPGR1'!#REF!)</f>
        <v>#REF!</v>
      </c>
      <c r="F223" s="487" t="e">
        <f>IF(Tabla46[[#This Row],[Tipos de Acciones]]="","",'Formulario PPGR1'!#REF!)</f>
        <v>#REF!</v>
      </c>
      <c r="G223" s="461" t="s">
        <v>935</v>
      </c>
      <c r="H223" s="461" t="s">
        <v>2137</v>
      </c>
      <c r="I223" s="472"/>
      <c r="J223" s="473"/>
      <c r="K223" s="473" t="s">
        <v>2192</v>
      </c>
      <c r="L223" s="473" t="s">
        <v>472</v>
      </c>
      <c r="M223" s="225" t="s">
        <v>2220</v>
      </c>
      <c r="N223" s="465" t="s">
        <v>1134</v>
      </c>
      <c r="O223" s="466" t="s">
        <v>1902</v>
      </c>
      <c r="P223" s="466" t="s">
        <v>1134</v>
      </c>
      <c r="Q223" s="204" t="s">
        <v>1904</v>
      </c>
      <c r="R223" s="474">
        <v>15</v>
      </c>
      <c r="S223" s="468">
        <v>2940</v>
      </c>
      <c r="T223" s="475" t="e">
        <f>[2]!Tabla46[[#This Row],[Cantidad de Insumos]]*[2]!Tabla46[[#This Row],[Precio Unitario]]</f>
        <v>#REF!</v>
      </c>
      <c r="U223" s="208" t="s">
        <v>865</v>
      </c>
      <c r="V223" s="470" t="s">
        <v>925</v>
      </c>
      <c r="W223" s="476"/>
    </row>
    <row r="224" spans="2:23" ht="30.75" customHeight="1" x14ac:dyDescent="0.2">
      <c r="B224" s="487" t="e">
        <f>IF(Tabla46[[#This Row],[Tipos de Acciones]]="","",CONCATENATE(Tabla46[[#This Row],[POA]],".",Tabla46[[#This Row],[SRS]],".",Tabla46[[#This Row],[AREA]],".",Tabla46[[#This Row],[TIPO]]))</f>
        <v>#REF!</v>
      </c>
      <c r="C224" s="487" t="e">
        <f>IF(Tabla46[[#This Row],[Tipos de Acciones]]="","",'Formulario PPGR1'!#REF!)</f>
        <v>#REF!</v>
      </c>
      <c r="D224" s="487" t="e">
        <f>IF(Tabla46[[#This Row],[Tipos de Acciones]]="","",'Formulario PPGR1'!#REF!)</f>
        <v>#REF!</v>
      </c>
      <c r="E224" s="487" t="e">
        <f>IF(Tabla46[[#This Row],[Tipos de Acciones]]="","",'Formulario PPGR1'!#REF!)</f>
        <v>#REF!</v>
      </c>
      <c r="F224" s="487" t="e">
        <f>IF(Tabla46[[#This Row],[Tipos de Acciones]]="","",'Formulario PPGR1'!#REF!)</f>
        <v>#REF!</v>
      </c>
      <c r="G224" s="461" t="s">
        <v>935</v>
      </c>
      <c r="H224" s="462" t="s">
        <v>2126</v>
      </c>
      <c r="I224" s="472"/>
      <c r="J224" s="473"/>
      <c r="K224" s="473" t="s">
        <v>2193</v>
      </c>
      <c r="L224" s="473" t="s">
        <v>472</v>
      </c>
      <c r="M224" s="225" t="s">
        <v>2220</v>
      </c>
      <c r="N224" s="465" t="s">
        <v>1134</v>
      </c>
      <c r="O224" s="466" t="s">
        <v>1902</v>
      </c>
      <c r="P224" s="466" t="s">
        <v>1134</v>
      </c>
      <c r="Q224" s="204" t="s">
        <v>1904</v>
      </c>
      <c r="R224" s="474">
        <v>8</v>
      </c>
      <c r="S224" s="468">
        <v>25000</v>
      </c>
      <c r="T224" s="475" t="e">
        <f>[2]!Tabla46[[#This Row],[Cantidad de Insumos]]*[2]!Tabla46[[#This Row],[Precio Unitario]]</f>
        <v>#REF!</v>
      </c>
      <c r="U224" s="458" t="s">
        <v>2129</v>
      </c>
      <c r="V224" s="470" t="s">
        <v>925</v>
      </c>
      <c r="W224" s="476"/>
    </row>
    <row r="225" spans="2:23" ht="28.5" customHeight="1" x14ac:dyDescent="0.2">
      <c r="B225" s="487" t="e">
        <f>IF(Tabla46[[#This Row],[Tipos de Acciones]]="","",CONCATENATE(Tabla46[[#This Row],[POA]],".",Tabla46[[#This Row],[SRS]],".",Tabla46[[#This Row],[AREA]],".",Tabla46[[#This Row],[TIPO]]))</f>
        <v>#REF!</v>
      </c>
      <c r="C225" s="487" t="e">
        <f>IF(Tabla46[[#This Row],[Tipos de Acciones]]="","",'Formulario PPGR1'!#REF!)</f>
        <v>#REF!</v>
      </c>
      <c r="D225" s="487" t="e">
        <f>IF(Tabla46[[#This Row],[Tipos de Acciones]]="","",'Formulario PPGR1'!#REF!)</f>
        <v>#REF!</v>
      </c>
      <c r="E225" s="487" t="e">
        <f>IF(Tabla46[[#This Row],[Tipos de Acciones]]="","",'Formulario PPGR1'!#REF!)</f>
        <v>#REF!</v>
      </c>
      <c r="F225" s="487" t="e">
        <f>IF(Tabla46[[#This Row],[Tipos de Acciones]]="","",'Formulario PPGR1'!#REF!)</f>
        <v>#REF!</v>
      </c>
      <c r="G225" s="461" t="s">
        <v>935</v>
      </c>
      <c r="H225" s="462" t="s">
        <v>2126</v>
      </c>
      <c r="I225" s="472"/>
      <c r="J225" s="473"/>
      <c r="K225" s="473" t="s">
        <v>2194</v>
      </c>
      <c r="L225" s="473" t="s">
        <v>472</v>
      </c>
      <c r="M225" s="225" t="s">
        <v>2220</v>
      </c>
      <c r="N225" s="465" t="s">
        <v>1134</v>
      </c>
      <c r="O225" s="466" t="s">
        <v>1902</v>
      </c>
      <c r="P225" s="466" t="s">
        <v>1134</v>
      </c>
      <c r="Q225" s="204" t="s">
        <v>1904</v>
      </c>
      <c r="R225" s="474">
        <v>5</v>
      </c>
      <c r="S225" s="468">
        <v>15000</v>
      </c>
      <c r="T225" s="475" t="e">
        <f>[2]!Tabla46[[#This Row],[Cantidad de Insumos]]*[2]!Tabla46[[#This Row],[Precio Unitario]]</f>
        <v>#REF!</v>
      </c>
      <c r="U225" s="458" t="s">
        <v>2129</v>
      </c>
      <c r="V225" s="470" t="s">
        <v>925</v>
      </c>
      <c r="W225" s="476"/>
    </row>
    <row r="226" spans="2:23" ht="31.5" customHeight="1" x14ac:dyDescent="0.2">
      <c r="B226" s="487" t="e">
        <f>IF(Tabla46[[#This Row],[Tipos de Acciones]]="","",CONCATENATE(Tabla46[[#This Row],[POA]],".",Tabla46[[#This Row],[SRS]],".",Tabla46[[#This Row],[AREA]],".",Tabla46[[#This Row],[TIPO]]))</f>
        <v>#REF!</v>
      </c>
      <c r="C226" s="487" t="e">
        <f>IF(Tabla46[[#This Row],[Tipos de Acciones]]="","",'Formulario PPGR1'!#REF!)</f>
        <v>#REF!</v>
      </c>
      <c r="D226" s="487" t="e">
        <f>IF(Tabla46[[#This Row],[Tipos de Acciones]]="","",'Formulario PPGR1'!#REF!)</f>
        <v>#REF!</v>
      </c>
      <c r="E226" s="487" t="e">
        <f>IF(Tabla46[[#This Row],[Tipos de Acciones]]="","",'Formulario PPGR1'!#REF!)</f>
        <v>#REF!</v>
      </c>
      <c r="F226" s="487" t="e">
        <f>IF(Tabla46[[#This Row],[Tipos de Acciones]]="","",'Formulario PPGR1'!#REF!)</f>
        <v>#REF!</v>
      </c>
      <c r="G226" s="461" t="s">
        <v>935</v>
      </c>
      <c r="H226" s="461" t="s">
        <v>2137</v>
      </c>
      <c r="I226" s="472"/>
      <c r="J226" s="473"/>
      <c r="K226" s="473" t="s">
        <v>2195</v>
      </c>
      <c r="L226" s="473" t="s">
        <v>472</v>
      </c>
      <c r="M226" s="225" t="s">
        <v>2220</v>
      </c>
      <c r="N226" s="465" t="s">
        <v>1134</v>
      </c>
      <c r="O226" s="466" t="s">
        <v>1902</v>
      </c>
      <c r="P226" s="466" t="s">
        <v>1134</v>
      </c>
      <c r="Q226" s="204" t="s">
        <v>1904</v>
      </c>
      <c r="R226" s="474">
        <v>9</v>
      </c>
      <c r="S226" s="468">
        <v>130000</v>
      </c>
      <c r="T226" s="475" t="e">
        <f>[2]!Tabla46[[#This Row],[Cantidad de Insumos]]*[2]!Tabla46[[#This Row],[Precio Unitario]]</f>
        <v>#REF!</v>
      </c>
      <c r="U226" s="208" t="s">
        <v>865</v>
      </c>
      <c r="V226" s="470" t="s">
        <v>925</v>
      </c>
      <c r="W226" s="476"/>
    </row>
    <row r="227" spans="2:23" ht="26.25" customHeight="1" x14ac:dyDescent="0.2">
      <c r="B227" s="487" t="e">
        <f>IF(Tabla46[[#This Row],[Tipos de Acciones]]="","",CONCATENATE(Tabla46[[#This Row],[POA]],".",Tabla46[[#This Row],[SRS]],".",Tabla46[[#This Row],[AREA]],".",Tabla46[[#This Row],[TIPO]]))</f>
        <v>#REF!</v>
      </c>
      <c r="C227" s="487" t="e">
        <f>IF(Tabla46[[#This Row],[Tipos de Acciones]]="","",'Formulario PPGR1'!#REF!)</f>
        <v>#REF!</v>
      </c>
      <c r="D227" s="487" t="e">
        <f>IF(Tabla46[[#This Row],[Tipos de Acciones]]="","",'Formulario PPGR1'!#REF!)</f>
        <v>#REF!</v>
      </c>
      <c r="E227" s="487" t="e">
        <f>IF(Tabla46[[#This Row],[Tipos de Acciones]]="","",'Formulario PPGR1'!#REF!)</f>
        <v>#REF!</v>
      </c>
      <c r="F227" s="487" t="e">
        <f>IF(Tabla46[[#This Row],[Tipos de Acciones]]="","",'Formulario PPGR1'!#REF!)</f>
        <v>#REF!</v>
      </c>
      <c r="G227" s="461" t="s">
        <v>935</v>
      </c>
      <c r="H227" s="461" t="s">
        <v>2137</v>
      </c>
      <c r="I227" s="472"/>
      <c r="J227" s="473"/>
      <c r="K227" s="473" t="s">
        <v>2196</v>
      </c>
      <c r="L227" s="473" t="s">
        <v>472</v>
      </c>
      <c r="M227" s="225" t="s">
        <v>2220</v>
      </c>
      <c r="N227" s="465" t="s">
        <v>1134</v>
      </c>
      <c r="O227" s="466" t="s">
        <v>1902</v>
      </c>
      <c r="P227" s="466" t="s">
        <v>1134</v>
      </c>
      <c r="Q227" s="204" t="s">
        <v>1904</v>
      </c>
      <c r="R227" s="474">
        <v>15</v>
      </c>
      <c r="S227" s="468">
        <v>6000</v>
      </c>
      <c r="T227" s="475" t="e">
        <f>[2]!Tabla46[[#This Row],[Cantidad de Insumos]]*[2]!Tabla46[[#This Row],[Precio Unitario]]</f>
        <v>#REF!</v>
      </c>
      <c r="U227" s="208" t="s">
        <v>865</v>
      </c>
      <c r="V227" s="470" t="s">
        <v>925</v>
      </c>
      <c r="W227" s="476"/>
    </row>
    <row r="228" spans="2:23" ht="34.5" customHeight="1" x14ac:dyDescent="0.2">
      <c r="B228" s="487" t="e">
        <f>IF(Tabla46[[#This Row],[Tipos de Acciones]]="","",CONCATENATE(Tabla46[[#This Row],[POA]],".",Tabla46[[#This Row],[SRS]],".",Tabla46[[#This Row],[AREA]],".",Tabla46[[#This Row],[TIPO]]))</f>
        <v>#REF!</v>
      </c>
      <c r="C228" s="487" t="e">
        <f>IF(Tabla46[[#This Row],[Tipos de Acciones]]="","",'Formulario PPGR1'!#REF!)</f>
        <v>#REF!</v>
      </c>
      <c r="D228" s="487" t="e">
        <f>IF(Tabla46[[#This Row],[Tipos de Acciones]]="","",'Formulario PPGR1'!#REF!)</f>
        <v>#REF!</v>
      </c>
      <c r="E228" s="487" t="e">
        <f>IF(Tabla46[[#This Row],[Tipos de Acciones]]="","",'Formulario PPGR1'!#REF!)</f>
        <v>#REF!</v>
      </c>
      <c r="F228" s="487" t="e">
        <f>IF(Tabla46[[#This Row],[Tipos de Acciones]]="","",'Formulario PPGR1'!#REF!)</f>
        <v>#REF!</v>
      </c>
      <c r="G228" s="461" t="s">
        <v>935</v>
      </c>
      <c r="H228" s="461" t="s">
        <v>2137</v>
      </c>
      <c r="I228" s="472"/>
      <c r="J228" s="473"/>
      <c r="K228" s="473" t="s">
        <v>2197</v>
      </c>
      <c r="L228" s="473" t="s">
        <v>472</v>
      </c>
      <c r="M228" s="225" t="s">
        <v>2220</v>
      </c>
      <c r="N228" s="465" t="s">
        <v>1134</v>
      </c>
      <c r="O228" s="466" t="s">
        <v>1902</v>
      </c>
      <c r="P228" s="466" t="s">
        <v>1134</v>
      </c>
      <c r="Q228" s="204" t="s">
        <v>1904</v>
      </c>
      <c r="R228" s="474">
        <v>9</v>
      </c>
      <c r="S228" s="468">
        <v>1500</v>
      </c>
      <c r="T228" s="475" t="e">
        <f>[2]!Tabla46[[#This Row],[Cantidad de Insumos]]*[2]!Tabla46[[#This Row],[Precio Unitario]]</f>
        <v>#REF!</v>
      </c>
      <c r="U228" s="208" t="s">
        <v>865</v>
      </c>
      <c r="V228" s="470" t="s">
        <v>925</v>
      </c>
      <c r="W228" s="476"/>
    </row>
    <row r="229" spans="2:23" ht="33" customHeight="1" x14ac:dyDescent="0.2">
      <c r="B229" s="487" t="e">
        <f>IF(Tabla46[[#This Row],[Tipos de Acciones]]="","",CONCATENATE(Tabla46[[#This Row],[POA]],".",Tabla46[[#This Row],[SRS]],".",Tabla46[[#This Row],[AREA]],".",Tabla46[[#This Row],[TIPO]]))</f>
        <v>#REF!</v>
      </c>
      <c r="C229" s="487" t="e">
        <f>IF(Tabla46[[#This Row],[Tipos de Acciones]]="","",'Formulario PPGR1'!#REF!)</f>
        <v>#REF!</v>
      </c>
      <c r="D229" s="487" t="e">
        <f>IF(Tabla46[[#This Row],[Tipos de Acciones]]="","",'Formulario PPGR1'!#REF!)</f>
        <v>#REF!</v>
      </c>
      <c r="E229" s="487" t="e">
        <f>IF(Tabla46[[#This Row],[Tipos de Acciones]]="","",'Formulario PPGR1'!#REF!)</f>
        <v>#REF!</v>
      </c>
      <c r="F229" s="487" t="e">
        <f>IF(Tabla46[[#This Row],[Tipos de Acciones]]="","",'Formulario PPGR1'!#REF!)</f>
        <v>#REF!</v>
      </c>
      <c r="G229" s="461" t="s">
        <v>935</v>
      </c>
      <c r="H229" s="461" t="s">
        <v>2137</v>
      </c>
      <c r="I229" s="472"/>
      <c r="J229" s="473"/>
      <c r="K229" s="473" t="s">
        <v>2198</v>
      </c>
      <c r="L229" s="473" t="s">
        <v>472</v>
      </c>
      <c r="M229" s="225" t="s">
        <v>2220</v>
      </c>
      <c r="N229" s="465" t="s">
        <v>1134</v>
      </c>
      <c r="O229" s="466" t="s">
        <v>1902</v>
      </c>
      <c r="P229" s="466" t="s">
        <v>1134</v>
      </c>
      <c r="Q229" s="204" t="s">
        <v>1904</v>
      </c>
      <c r="R229" s="474">
        <v>0</v>
      </c>
      <c r="S229" s="468">
        <v>4000</v>
      </c>
      <c r="T229" s="475" t="e">
        <f>[2]!Tabla46[[#This Row],[Cantidad de Insumos]]*[2]!Tabla46[[#This Row],[Precio Unitario]]</f>
        <v>#REF!</v>
      </c>
      <c r="U229" s="208" t="s">
        <v>865</v>
      </c>
      <c r="V229" s="470" t="s">
        <v>925</v>
      </c>
      <c r="W229" s="476"/>
    </row>
    <row r="230" spans="2:23" ht="28.5" customHeight="1" x14ac:dyDescent="0.2">
      <c r="B230" s="487" t="e">
        <f>IF(Tabla46[[#This Row],[Tipos de Acciones]]="","",CONCATENATE(Tabla46[[#This Row],[POA]],".",Tabla46[[#This Row],[SRS]],".",Tabla46[[#This Row],[AREA]],".",Tabla46[[#This Row],[TIPO]]))</f>
        <v>#REF!</v>
      </c>
      <c r="C230" s="487" t="e">
        <f>IF(Tabla46[[#This Row],[Tipos de Acciones]]="","",'Formulario PPGR1'!#REF!)</f>
        <v>#REF!</v>
      </c>
      <c r="D230" s="487" t="e">
        <f>IF(Tabla46[[#This Row],[Tipos de Acciones]]="","",'Formulario PPGR1'!#REF!)</f>
        <v>#REF!</v>
      </c>
      <c r="E230" s="487" t="e">
        <f>IF(Tabla46[[#This Row],[Tipos de Acciones]]="","",'Formulario PPGR1'!#REF!)</f>
        <v>#REF!</v>
      </c>
      <c r="F230" s="487" t="e">
        <f>IF(Tabla46[[#This Row],[Tipos de Acciones]]="","",'Formulario PPGR1'!#REF!)</f>
        <v>#REF!</v>
      </c>
      <c r="G230" s="461" t="s">
        <v>935</v>
      </c>
      <c r="H230" s="473" t="s">
        <v>2135</v>
      </c>
      <c r="I230" s="472"/>
      <c r="J230" s="473"/>
      <c r="K230" s="473" t="s">
        <v>2199</v>
      </c>
      <c r="L230" s="473" t="s">
        <v>472</v>
      </c>
      <c r="M230" s="225" t="s">
        <v>2220</v>
      </c>
      <c r="N230" s="465" t="s">
        <v>1134</v>
      </c>
      <c r="O230" s="466" t="s">
        <v>1902</v>
      </c>
      <c r="P230" s="466" t="s">
        <v>1134</v>
      </c>
      <c r="Q230" s="204" t="s">
        <v>1904</v>
      </c>
      <c r="R230" s="474">
        <v>7</v>
      </c>
      <c r="S230" s="468">
        <v>850</v>
      </c>
      <c r="T230" s="475" t="e">
        <f>[2]!Tabla46[[#This Row],[Cantidad de Insumos]]*[2]!Tabla46[[#This Row],[Precio Unitario]]</f>
        <v>#REF!</v>
      </c>
      <c r="U230" s="208" t="s">
        <v>892</v>
      </c>
      <c r="V230" s="470" t="s">
        <v>925</v>
      </c>
      <c r="W230" s="476"/>
    </row>
    <row r="231" spans="2:23" ht="27" customHeight="1" x14ac:dyDescent="0.2">
      <c r="B231" s="487" t="e">
        <f>IF(Tabla46[[#This Row],[Tipos de Acciones]]="","",CONCATENATE(Tabla46[[#This Row],[POA]],".",Tabla46[[#This Row],[SRS]],".",Tabla46[[#This Row],[AREA]],".",Tabla46[[#This Row],[TIPO]]))</f>
        <v>#REF!</v>
      </c>
      <c r="C231" s="487" t="e">
        <f>IF(Tabla46[[#This Row],[Tipos de Acciones]]="","",'Formulario PPGR1'!#REF!)</f>
        <v>#REF!</v>
      </c>
      <c r="D231" s="487" t="e">
        <f>IF(Tabla46[[#This Row],[Tipos de Acciones]]="","",'Formulario PPGR1'!#REF!)</f>
        <v>#REF!</v>
      </c>
      <c r="E231" s="487" t="e">
        <f>IF(Tabla46[[#This Row],[Tipos de Acciones]]="","",'Formulario PPGR1'!#REF!)</f>
        <v>#REF!</v>
      </c>
      <c r="F231" s="487" t="e">
        <f>IF(Tabla46[[#This Row],[Tipos de Acciones]]="","",'Formulario PPGR1'!#REF!)</f>
        <v>#REF!</v>
      </c>
      <c r="G231" s="461" t="s">
        <v>935</v>
      </c>
      <c r="H231" s="461" t="s">
        <v>2137</v>
      </c>
      <c r="I231" s="472"/>
      <c r="J231" s="473"/>
      <c r="K231" s="473" t="s">
        <v>2200</v>
      </c>
      <c r="L231" s="473" t="s">
        <v>472</v>
      </c>
      <c r="M231" s="225" t="s">
        <v>2220</v>
      </c>
      <c r="N231" s="465" t="s">
        <v>1134</v>
      </c>
      <c r="O231" s="466" t="s">
        <v>1902</v>
      </c>
      <c r="P231" s="466" t="s">
        <v>1134</v>
      </c>
      <c r="Q231" s="204" t="s">
        <v>1904</v>
      </c>
      <c r="R231" s="474">
        <v>20</v>
      </c>
      <c r="S231" s="468">
        <v>12000</v>
      </c>
      <c r="T231" s="475" t="e">
        <f>[2]!Tabla46[[#This Row],[Cantidad de Insumos]]*[2]!Tabla46[[#This Row],[Precio Unitario]]</f>
        <v>#REF!</v>
      </c>
      <c r="U231" s="208" t="s">
        <v>865</v>
      </c>
      <c r="V231" s="470" t="s">
        <v>925</v>
      </c>
      <c r="W231" s="476"/>
    </row>
    <row r="232" spans="2:23" ht="24.75" customHeight="1" x14ac:dyDescent="0.2">
      <c r="B232" s="487" t="e">
        <f>IF(Tabla46[[#This Row],[Tipos de Acciones]]="","",CONCATENATE(Tabla46[[#This Row],[POA]],".",Tabla46[[#This Row],[SRS]],".",Tabla46[[#This Row],[AREA]],".",Tabla46[[#This Row],[TIPO]]))</f>
        <v>#REF!</v>
      </c>
      <c r="C232" s="487" t="e">
        <f>IF(Tabla46[[#This Row],[Tipos de Acciones]]="","",'Formulario PPGR1'!#REF!)</f>
        <v>#REF!</v>
      </c>
      <c r="D232" s="487" t="e">
        <f>IF(Tabla46[[#This Row],[Tipos de Acciones]]="","",'Formulario PPGR1'!#REF!)</f>
        <v>#REF!</v>
      </c>
      <c r="E232" s="487" t="e">
        <f>IF(Tabla46[[#This Row],[Tipos de Acciones]]="","",'Formulario PPGR1'!#REF!)</f>
        <v>#REF!</v>
      </c>
      <c r="F232" s="487" t="e">
        <f>IF(Tabla46[[#This Row],[Tipos de Acciones]]="","",'Formulario PPGR1'!#REF!)</f>
        <v>#REF!</v>
      </c>
      <c r="G232" s="461" t="s">
        <v>935</v>
      </c>
      <c r="H232" s="473" t="s">
        <v>2135</v>
      </c>
      <c r="I232" s="472"/>
      <c r="J232" s="473"/>
      <c r="K232" s="473" t="s">
        <v>2201</v>
      </c>
      <c r="L232" s="473" t="s">
        <v>472</v>
      </c>
      <c r="M232" s="225" t="s">
        <v>2220</v>
      </c>
      <c r="N232" s="465" t="s">
        <v>1134</v>
      </c>
      <c r="O232" s="466" t="s">
        <v>1902</v>
      </c>
      <c r="P232" s="466" t="s">
        <v>1134</v>
      </c>
      <c r="Q232" s="204" t="s">
        <v>1904</v>
      </c>
      <c r="R232" s="474">
        <v>15</v>
      </c>
      <c r="S232" s="468">
        <v>2500</v>
      </c>
      <c r="T232" s="475" t="e">
        <f>[2]!Tabla46[[#This Row],[Cantidad de Insumos]]*[2]!Tabla46[[#This Row],[Precio Unitario]]</f>
        <v>#REF!</v>
      </c>
      <c r="U232" s="208" t="s">
        <v>892</v>
      </c>
      <c r="V232" s="470" t="s">
        <v>925</v>
      </c>
      <c r="W232" s="476"/>
    </row>
    <row r="233" spans="2:23" ht="28.5" customHeight="1" x14ac:dyDescent="0.2">
      <c r="B233" s="487" t="e">
        <f>IF(Tabla46[[#This Row],[Tipos de Acciones]]="","",CONCATENATE(Tabla46[[#This Row],[POA]],".",Tabla46[[#This Row],[SRS]],".",Tabla46[[#This Row],[AREA]],".",Tabla46[[#This Row],[TIPO]]))</f>
        <v>#REF!</v>
      </c>
      <c r="C233" s="487" t="e">
        <f>IF(Tabla46[[#This Row],[Tipos de Acciones]]="","",'Formulario PPGR1'!#REF!)</f>
        <v>#REF!</v>
      </c>
      <c r="D233" s="487" t="e">
        <f>IF(Tabla46[[#This Row],[Tipos de Acciones]]="","",'Formulario PPGR1'!#REF!)</f>
        <v>#REF!</v>
      </c>
      <c r="E233" s="487" t="e">
        <f>IF(Tabla46[[#This Row],[Tipos de Acciones]]="","",'Formulario PPGR1'!#REF!)</f>
        <v>#REF!</v>
      </c>
      <c r="F233" s="487" t="e">
        <f>IF(Tabla46[[#This Row],[Tipos de Acciones]]="","",'Formulario PPGR1'!#REF!)</f>
        <v>#REF!</v>
      </c>
      <c r="G233" s="461" t="s">
        <v>935</v>
      </c>
      <c r="H233" s="461" t="s">
        <v>2137</v>
      </c>
      <c r="I233" s="472"/>
      <c r="J233" s="473"/>
      <c r="K233" s="473" t="s">
        <v>2202</v>
      </c>
      <c r="L233" s="473" t="s">
        <v>472</v>
      </c>
      <c r="M233" s="225" t="s">
        <v>2220</v>
      </c>
      <c r="N233" s="465" t="s">
        <v>1134</v>
      </c>
      <c r="O233" s="466" t="s">
        <v>1902</v>
      </c>
      <c r="P233" s="466" t="s">
        <v>1134</v>
      </c>
      <c r="Q233" s="204" t="s">
        <v>1904</v>
      </c>
      <c r="R233" s="474">
        <v>4</v>
      </c>
      <c r="S233" s="468">
        <v>1450</v>
      </c>
      <c r="T233" s="475" t="e">
        <f>[2]!Tabla46[[#This Row],[Cantidad de Insumos]]*[2]!Tabla46[[#This Row],[Precio Unitario]]</f>
        <v>#REF!</v>
      </c>
      <c r="U233" s="208" t="s">
        <v>865</v>
      </c>
      <c r="V233" s="470" t="s">
        <v>925</v>
      </c>
      <c r="W233" s="476"/>
    </row>
    <row r="234" spans="2:23" ht="27" customHeight="1" x14ac:dyDescent="0.2">
      <c r="B234" s="487" t="e">
        <f>IF(Tabla46[[#This Row],[Tipos de Acciones]]="","",CONCATENATE(Tabla46[[#This Row],[POA]],".",Tabla46[[#This Row],[SRS]],".",Tabla46[[#This Row],[AREA]],".",Tabla46[[#This Row],[TIPO]]))</f>
        <v>#REF!</v>
      </c>
      <c r="C234" s="487" t="e">
        <f>IF(Tabla46[[#This Row],[Tipos de Acciones]]="","",'Formulario PPGR1'!#REF!)</f>
        <v>#REF!</v>
      </c>
      <c r="D234" s="487" t="e">
        <f>IF(Tabla46[[#This Row],[Tipos de Acciones]]="","",'Formulario PPGR1'!#REF!)</f>
        <v>#REF!</v>
      </c>
      <c r="E234" s="487" t="e">
        <f>IF(Tabla46[[#This Row],[Tipos de Acciones]]="","",'Formulario PPGR1'!#REF!)</f>
        <v>#REF!</v>
      </c>
      <c r="F234" s="487" t="e">
        <f>IF(Tabla46[[#This Row],[Tipos de Acciones]]="","",'Formulario PPGR1'!#REF!)</f>
        <v>#REF!</v>
      </c>
      <c r="G234" s="461" t="s">
        <v>935</v>
      </c>
      <c r="H234" s="461" t="s">
        <v>2137</v>
      </c>
      <c r="I234" s="472"/>
      <c r="J234" s="473"/>
      <c r="K234" s="473" t="s">
        <v>2203</v>
      </c>
      <c r="L234" s="473" t="s">
        <v>472</v>
      </c>
      <c r="M234" s="225" t="s">
        <v>2220</v>
      </c>
      <c r="N234" s="465" t="s">
        <v>1134</v>
      </c>
      <c r="O234" s="466" t="s">
        <v>1902</v>
      </c>
      <c r="P234" s="466" t="s">
        <v>1134</v>
      </c>
      <c r="Q234" s="204" t="s">
        <v>1904</v>
      </c>
      <c r="R234" s="474">
        <v>12</v>
      </c>
      <c r="S234" s="468">
        <v>1440</v>
      </c>
      <c r="T234" s="475" t="e">
        <f>[2]!Tabla46[[#This Row],[Cantidad de Insumos]]*[2]!Tabla46[[#This Row],[Precio Unitario]]</f>
        <v>#REF!</v>
      </c>
      <c r="U234" s="208" t="s">
        <v>865</v>
      </c>
      <c r="V234" s="470" t="s">
        <v>925</v>
      </c>
      <c r="W234" s="476"/>
    </row>
    <row r="235" spans="2:23" ht="39" customHeight="1" x14ac:dyDescent="0.2">
      <c r="B235" s="487" t="e">
        <f>IF(Tabla46[[#This Row],[Tipos de Acciones]]="","",CONCATENATE(Tabla46[[#This Row],[POA]],".",Tabla46[[#This Row],[SRS]],".",Tabla46[[#This Row],[AREA]],".",Tabla46[[#This Row],[TIPO]]))</f>
        <v>#REF!</v>
      </c>
      <c r="C235" s="487" t="e">
        <f>IF(Tabla46[[#This Row],[Tipos de Acciones]]="","",'Formulario PPGR1'!#REF!)</f>
        <v>#REF!</v>
      </c>
      <c r="D235" s="487" t="e">
        <f>IF(Tabla46[[#This Row],[Tipos de Acciones]]="","",'Formulario PPGR1'!#REF!)</f>
        <v>#REF!</v>
      </c>
      <c r="E235" s="487" t="e">
        <f>IF(Tabla46[[#This Row],[Tipos de Acciones]]="","",'Formulario PPGR1'!#REF!)</f>
        <v>#REF!</v>
      </c>
      <c r="F235" s="487" t="e">
        <f>IF(Tabla46[[#This Row],[Tipos de Acciones]]="","",'Formulario PPGR1'!#REF!)</f>
        <v>#REF!</v>
      </c>
      <c r="G235" s="461" t="s">
        <v>935</v>
      </c>
      <c r="H235" s="461" t="s">
        <v>2137</v>
      </c>
      <c r="I235" s="472"/>
      <c r="J235" s="473"/>
      <c r="K235" s="473" t="s">
        <v>2204</v>
      </c>
      <c r="L235" s="473" t="s">
        <v>472</v>
      </c>
      <c r="M235" s="225" t="s">
        <v>2220</v>
      </c>
      <c r="N235" s="465" t="s">
        <v>1134</v>
      </c>
      <c r="O235" s="466" t="s">
        <v>1902</v>
      </c>
      <c r="P235" s="466" t="s">
        <v>1134</v>
      </c>
      <c r="Q235" s="204" t="s">
        <v>1904</v>
      </c>
      <c r="R235" s="474">
        <v>8</v>
      </c>
      <c r="S235" s="468">
        <v>21240</v>
      </c>
      <c r="T235" s="475" t="e">
        <f>[2]!Tabla46[[#This Row],[Cantidad de Insumos]]*[2]!Tabla46[[#This Row],[Precio Unitario]]</f>
        <v>#REF!</v>
      </c>
      <c r="U235" s="208" t="s">
        <v>865</v>
      </c>
      <c r="V235" s="470" t="s">
        <v>925</v>
      </c>
      <c r="W235" s="476"/>
    </row>
    <row r="236" spans="2:23" ht="33" customHeight="1" x14ac:dyDescent="0.2">
      <c r="B236" s="487" t="e">
        <f>IF(Tabla46[[#This Row],[Tipos de Acciones]]="","",CONCATENATE(Tabla46[[#This Row],[POA]],".",Tabla46[[#This Row],[SRS]],".",Tabla46[[#This Row],[AREA]],".",Tabla46[[#This Row],[TIPO]]))</f>
        <v>#REF!</v>
      </c>
      <c r="C236" s="487" t="e">
        <f>IF(Tabla46[[#This Row],[Tipos de Acciones]]="","",'Formulario PPGR1'!#REF!)</f>
        <v>#REF!</v>
      </c>
      <c r="D236" s="487" t="e">
        <f>IF(Tabla46[[#This Row],[Tipos de Acciones]]="","",'Formulario PPGR1'!#REF!)</f>
        <v>#REF!</v>
      </c>
      <c r="E236" s="487" t="e">
        <f>IF(Tabla46[[#This Row],[Tipos de Acciones]]="","",'Formulario PPGR1'!#REF!)</f>
        <v>#REF!</v>
      </c>
      <c r="F236" s="487" t="e">
        <f>IF(Tabla46[[#This Row],[Tipos de Acciones]]="","",'Formulario PPGR1'!#REF!)</f>
        <v>#REF!</v>
      </c>
      <c r="G236" s="461" t="s">
        <v>935</v>
      </c>
      <c r="H236" s="461" t="s">
        <v>2137</v>
      </c>
      <c r="I236" s="472"/>
      <c r="J236" s="473"/>
      <c r="K236" s="473" t="s">
        <v>2205</v>
      </c>
      <c r="L236" s="473" t="s">
        <v>472</v>
      </c>
      <c r="M236" s="225" t="s">
        <v>2220</v>
      </c>
      <c r="N236" s="465" t="s">
        <v>1134</v>
      </c>
      <c r="O236" s="466" t="s">
        <v>1902</v>
      </c>
      <c r="P236" s="466" t="s">
        <v>1134</v>
      </c>
      <c r="Q236" s="204" t="s">
        <v>1904</v>
      </c>
      <c r="R236" s="474">
        <v>15</v>
      </c>
      <c r="S236" s="468">
        <v>15700</v>
      </c>
      <c r="T236" s="475" t="e">
        <f>[2]!Tabla46[[#This Row],[Cantidad de Insumos]]*[2]!Tabla46[[#This Row],[Precio Unitario]]</f>
        <v>#REF!</v>
      </c>
      <c r="U236" s="208" t="s">
        <v>865</v>
      </c>
      <c r="V236" s="470" t="s">
        <v>925</v>
      </c>
      <c r="W236" s="476"/>
    </row>
    <row r="237" spans="2:23" ht="18.75" customHeight="1" x14ac:dyDescent="0.2">
      <c r="B237" s="487" t="e">
        <f>IF(Tabla46[[#This Row],[Tipos de Acciones]]="","",CONCATENATE(Tabla46[[#This Row],[POA]],".",Tabla46[[#This Row],[SRS]],".",Tabla46[[#This Row],[AREA]],".",Tabla46[[#This Row],[TIPO]]))</f>
        <v>#REF!</v>
      </c>
      <c r="C237" s="487" t="e">
        <f>IF(Tabla46[[#This Row],[Tipos de Acciones]]="","",'Formulario PPGR1'!#REF!)</f>
        <v>#REF!</v>
      </c>
      <c r="D237" s="487" t="e">
        <f>IF(Tabla46[[#This Row],[Tipos de Acciones]]="","",'Formulario PPGR1'!#REF!)</f>
        <v>#REF!</v>
      </c>
      <c r="E237" s="487" t="e">
        <f>IF(Tabla46[[#This Row],[Tipos de Acciones]]="","",'Formulario PPGR1'!#REF!)</f>
        <v>#REF!</v>
      </c>
      <c r="F237" s="487" t="e">
        <f>IF(Tabla46[[#This Row],[Tipos de Acciones]]="","",'Formulario PPGR1'!#REF!)</f>
        <v>#REF!</v>
      </c>
      <c r="G237" s="461" t="s">
        <v>935</v>
      </c>
      <c r="H237" s="461" t="s">
        <v>2137</v>
      </c>
      <c r="I237" s="472"/>
      <c r="J237" s="473"/>
      <c r="K237" s="473" t="s">
        <v>2206</v>
      </c>
      <c r="L237" s="473" t="s">
        <v>472</v>
      </c>
      <c r="M237" s="225" t="s">
        <v>2220</v>
      </c>
      <c r="N237" s="465" t="s">
        <v>1134</v>
      </c>
      <c r="O237" s="466" t="s">
        <v>1902</v>
      </c>
      <c r="P237" s="466" t="s">
        <v>1134</v>
      </c>
      <c r="Q237" s="204" t="s">
        <v>1904</v>
      </c>
      <c r="R237" s="474">
        <v>0</v>
      </c>
      <c r="S237" s="468">
        <v>15820</v>
      </c>
      <c r="T237" s="475" t="e">
        <f>[2]!Tabla46[[#This Row],[Cantidad de Insumos]]*[2]!Tabla46[[#This Row],[Precio Unitario]]</f>
        <v>#REF!</v>
      </c>
      <c r="U237" s="208" t="s">
        <v>865</v>
      </c>
      <c r="V237" s="470" t="s">
        <v>925</v>
      </c>
      <c r="W237" s="476"/>
    </row>
    <row r="238" spans="2:23" ht="32.25" customHeight="1" x14ac:dyDescent="0.2">
      <c r="B238" s="487" t="e">
        <f>IF(Tabla46[[#This Row],[Tipos de Acciones]]="","",CONCATENATE(Tabla46[[#This Row],[POA]],".",Tabla46[[#This Row],[SRS]],".",Tabla46[[#This Row],[AREA]],".",Tabla46[[#This Row],[TIPO]]))</f>
        <v>#REF!</v>
      </c>
      <c r="C238" s="487" t="e">
        <f>IF(Tabla46[[#This Row],[Tipos de Acciones]]="","",'Formulario PPGR1'!#REF!)</f>
        <v>#REF!</v>
      </c>
      <c r="D238" s="487" t="e">
        <f>IF(Tabla46[[#This Row],[Tipos de Acciones]]="","",'Formulario PPGR1'!#REF!)</f>
        <v>#REF!</v>
      </c>
      <c r="E238" s="487" t="e">
        <f>IF(Tabla46[[#This Row],[Tipos de Acciones]]="","",'Formulario PPGR1'!#REF!)</f>
        <v>#REF!</v>
      </c>
      <c r="F238" s="487" t="e">
        <f>IF(Tabla46[[#This Row],[Tipos de Acciones]]="","",'Formulario PPGR1'!#REF!)</f>
        <v>#REF!</v>
      </c>
      <c r="G238" s="461" t="s">
        <v>935</v>
      </c>
      <c r="H238" s="461" t="s">
        <v>2137</v>
      </c>
      <c r="I238" s="472"/>
      <c r="J238" s="473"/>
      <c r="K238" s="473" t="s">
        <v>2207</v>
      </c>
      <c r="L238" s="473" t="s">
        <v>472</v>
      </c>
      <c r="M238" s="225" t="s">
        <v>2220</v>
      </c>
      <c r="N238" s="465" t="s">
        <v>1134</v>
      </c>
      <c r="O238" s="466" t="s">
        <v>1902</v>
      </c>
      <c r="P238" s="466" t="s">
        <v>1134</v>
      </c>
      <c r="Q238" s="204" t="s">
        <v>1904</v>
      </c>
      <c r="R238" s="474">
        <v>8</v>
      </c>
      <c r="S238" s="468">
        <v>50500</v>
      </c>
      <c r="T238" s="475" t="e">
        <f>[2]!Tabla46[[#This Row],[Cantidad de Insumos]]*[2]!Tabla46[[#This Row],[Precio Unitario]]</f>
        <v>#REF!</v>
      </c>
      <c r="U238" s="208" t="s">
        <v>865</v>
      </c>
      <c r="V238" s="470" t="s">
        <v>925</v>
      </c>
      <c r="W238" s="476"/>
    </row>
    <row r="239" spans="2:23" ht="29.25" customHeight="1" x14ac:dyDescent="0.2">
      <c r="B239" s="487" t="e">
        <f>IF(Tabla46[[#This Row],[Tipos de Acciones]]="","",CONCATENATE(Tabla46[[#This Row],[POA]],".",Tabla46[[#This Row],[SRS]],".",Tabla46[[#This Row],[AREA]],".",Tabla46[[#This Row],[TIPO]]))</f>
        <v>#REF!</v>
      </c>
      <c r="C239" s="487" t="e">
        <f>IF(Tabla46[[#This Row],[Tipos de Acciones]]="","",'Formulario PPGR1'!#REF!)</f>
        <v>#REF!</v>
      </c>
      <c r="D239" s="487" t="e">
        <f>IF(Tabla46[[#This Row],[Tipos de Acciones]]="","",'Formulario PPGR1'!#REF!)</f>
        <v>#REF!</v>
      </c>
      <c r="E239" s="487" t="e">
        <f>IF(Tabla46[[#This Row],[Tipos de Acciones]]="","",'Formulario PPGR1'!#REF!)</f>
        <v>#REF!</v>
      </c>
      <c r="F239" s="487" t="e">
        <f>IF(Tabla46[[#This Row],[Tipos de Acciones]]="","",'Formulario PPGR1'!#REF!)</f>
        <v>#REF!</v>
      </c>
      <c r="G239" s="461" t="s">
        <v>935</v>
      </c>
      <c r="H239" s="473" t="s">
        <v>2135</v>
      </c>
      <c r="I239" s="472"/>
      <c r="J239" s="473"/>
      <c r="K239" s="473" t="s">
        <v>2208</v>
      </c>
      <c r="L239" s="473" t="s">
        <v>472</v>
      </c>
      <c r="M239" s="225" t="s">
        <v>2220</v>
      </c>
      <c r="N239" s="465" t="s">
        <v>1134</v>
      </c>
      <c r="O239" s="466" t="s">
        <v>1902</v>
      </c>
      <c r="P239" s="466" t="s">
        <v>1134</v>
      </c>
      <c r="Q239" s="204" t="s">
        <v>1904</v>
      </c>
      <c r="R239" s="474">
        <v>63</v>
      </c>
      <c r="S239" s="468">
        <v>5200</v>
      </c>
      <c r="T239" s="475" t="e">
        <f>[2]!Tabla46[[#This Row],[Cantidad de Insumos]]*[2]!Tabla46[[#This Row],[Precio Unitario]]</f>
        <v>#REF!</v>
      </c>
      <c r="U239" s="208" t="s">
        <v>892</v>
      </c>
      <c r="V239" s="470" t="s">
        <v>925</v>
      </c>
      <c r="W239" s="476"/>
    </row>
    <row r="240" spans="2:23" ht="30" customHeight="1" x14ac:dyDescent="0.2">
      <c r="B240" s="487" t="e">
        <f>IF(Tabla46[[#This Row],[Tipos de Acciones]]="","",CONCATENATE(Tabla46[[#This Row],[POA]],".",Tabla46[[#This Row],[SRS]],".",Tabla46[[#This Row],[AREA]],".",Tabla46[[#This Row],[TIPO]]))</f>
        <v>#REF!</v>
      </c>
      <c r="C240" s="487" t="e">
        <f>IF(Tabla46[[#This Row],[Tipos de Acciones]]="","",'Formulario PPGR1'!#REF!)</f>
        <v>#REF!</v>
      </c>
      <c r="D240" s="487" t="e">
        <f>IF(Tabla46[[#This Row],[Tipos de Acciones]]="","",'Formulario PPGR1'!#REF!)</f>
        <v>#REF!</v>
      </c>
      <c r="E240" s="487" t="e">
        <f>IF(Tabla46[[#This Row],[Tipos de Acciones]]="","",'Formulario PPGR1'!#REF!)</f>
        <v>#REF!</v>
      </c>
      <c r="F240" s="487" t="e">
        <f>IF(Tabla46[[#This Row],[Tipos de Acciones]]="","",'Formulario PPGR1'!#REF!)</f>
        <v>#REF!</v>
      </c>
      <c r="G240" s="461" t="s">
        <v>935</v>
      </c>
      <c r="H240" s="473" t="s">
        <v>2135</v>
      </c>
      <c r="I240" s="472"/>
      <c r="J240" s="473"/>
      <c r="K240" s="473" t="s">
        <v>2209</v>
      </c>
      <c r="L240" s="473" t="s">
        <v>472</v>
      </c>
      <c r="M240" s="225" t="s">
        <v>2220</v>
      </c>
      <c r="N240" s="465" t="s">
        <v>1134</v>
      </c>
      <c r="O240" s="466" t="s">
        <v>1902</v>
      </c>
      <c r="P240" s="466" t="s">
        <v>1134</v>
      </c>
      <c r="Q240" s="204" t="s">
        <v>1904</v>
      </c>
      <c r="R240" s="474">
        <v>43</v>
      </c>
      <c r="S240" s="468">
        <v>9200</v>
      </c>
      <c r="T240" s="475" t="e">
        <f>[2]!Tabla46[[#This Row],[Cantidad de Insumos]]*[2]!Tabla46[[#This Row],[Precio Unitario]]</f>
        <v>#REF!</v>
      </c>
      <c r="U240" s="208" t="s">
        <v>892</v>
      </c>
      <c r="V240" s="470" t="s">
        <v>925</v>
      </c>
      <c r="W240" s="476"/>
    </row>
    <row r="241" spans="2:23" ht="24.75" customHeight="1" x14ac:dyDescent="0.2">
      <c r="B241" s="487" t="e">
        <f>IF(Tabla46[[#This Row],[Tipos de Acciones]]="","",CONCATENATE(Tabla46[[#This Row],[POA]],".",Tabla46[[#This Row],[SRS]],".",Tabla46[[#This Row],[AREA]],".",Tabla46[[#This Row],[TIPO]]))</f>
        <v>#REF!</v>
      </c>
      <c r="C241" s="487" t="e">
        <f>IF(Tabla46[[#This Row],[Tipos de Acciones]]="","",'Formulario PPGR1'!#REF!)</f>
        <v>#REF!</v>
      </c>
      <c r="D241" s="487" t="e">
        <f>IF(Tabla46[[#This Row],[Tipos de Acciones]]="","",'Formulario PPGR1'!#REF!)</f>
        <v>#REF!</v>
      </c>
      <c r="E241" s="487" t="e">
        <f>IF(Tabla46[[#This Row],[Tipos de Acciones]]="","",'Formulario PPGR1'!#REF!)</f>
        <v>#REF!</v>
      </c>
      <c r="F241" s="487" t="e">
        <f>IF(Tabla46[[#This Row],[Tipos de Acciones]]="","",'Formulario PPGR1'!#REF!)</f>
        <v>#REF!</v>
      </c>
      <c r="G241" s="461" t="s">
        <v>935</v>
      </c>
      <c r="H241" s="473" t="s">
        <v>2135</v>
      </c>
      <c r="I241" s="472"/>
      <c r="J241" s="473"/>
      <c r="K241" s="473" t="s">
        <v>2210</v>
      </c>
      <c r="L241" s="473" t="s">
        <v>472</v>
      </c>
      <c r="M241" s="225" t="s">
        <v>2220</v>
      </c>
      <c r="N241" s="465" t="s">
        <v>1134</v>
      </c>
      <c r="O241" s="466" t="s">
        <v>1902</v>
      </c>
      <c r="P241" s="466" t="s">
        <v>1134</v>
      </c>
      <c r="Q241" s="204" t="s">
        <v>1904</v>
      </c>
      <c r="R241" s="474">
        <v>9</v>
      </c>
      <c r="S241" s="468">
        <v>4800</v>
      </c>
      <c r="T241" s="475" t="e">
        <f>[2]!Tabla46[[#This Row],[Cantidad de Insumos]]*[2]!Tabla46[[#This Row],[Precio Unitario]]</f>
        <v>#REF!</v>
      </c>
      <c r="U241" s="208" t="s">
        <v>892</v>
      </c>
      <c r="V241" s="470" t="s">
        <v>925</v>
      </c>
      <c r="W241" s="476"/>
    </row>
    <row r="242" spans="2:23" ht="24" customHeight="1" x14ac:dyDescent="0.2">
      <c r="B242" s="487" t="e">
        <f>IF(Tabla46[[#This Row],[Tipos de Acciones]]="","",CONCATENATE(Tabla46[[#This Row],[POA]],".",Tabla46[[#This Row],[SRS]],".",Tabla46[[#This Row],[AREA]],".",Tabla46[[#This Row],[TIPO]]))</f>
        <v>#REF!</v>
      </c>
      <c r="C242" s="487" t="e">
        <f>IF(Tabla46[[#This Row],[Tipos de Acciones]]="","",'Formulario PPGR1'!#REF!)</f>
        <v>#REF!</v>
      </c>
      <c r="D242" s="487" t="e">
        <f>IF(Tabla46[[#This Row],[Tipos de Acciones]]="","",'Formulario PPGR1'!#REF!)</f>
        <v>#REF!</v>
      </c>
      <c r="E242" s="487" t="e">
        <f>IF(Tabla46[[#This Row],[Tipos de Acciones]]="","",'Formulario PPGR1'!#REF!)</f>
        <v>#REF!</v>
      </c>
      <c r="F242" s="487" t="e">
        <f>IF(Tabla46[[#This Row],[Tipos de Acciones]]="","",'Formulario PPGR1'!#REF!)</f>
        <v>#REF!</v>
      </c>
      <c r="G242" s="461" t="s">
        <v>935</v>
      </c>
      <c r="H242" s="461" t="s">
        <v>2137</v>
      </c>
      <c r="I242" s="472"/>
      <c r="J242" s="473"/>
      <c r="K242" s="473" t="s">
        <v>2211</v>
      </c>
      <c r="L242" s="473" t="s">
        <v>472</v>
      </c>
      <c r="M242" s="225" t="s">
        <v>2220</v>
      </c>
      <c r="N242" s="465" t="s">
        <v>1134</v>
      </c>
      <c r="O242" s="466" t="s">
        <v>1902</v>
      </c>
      <c r="P242" s="466" t="s">
        <v>1134</v>
      </c>
      <c r="Q242" s="204" t="s">
        <v>1904</v>
      </c>
      <c r="R242" s="474">
        <v>18</v>
      </c>
      <c r="S242" s="468">
        <v>5000</v>
      </c>
      <c r="T242" s="475" t="e">
        <f>[2]!Tabla46[[#This Row],[Cantidad de Insumos]]*[2]!Tabla46[[#This Row],[Precio Unitario]]</f>
        <v>#REF!</v>
      </c>
      <c r="U242" s="208" t="s">
        <v>865</v>
      </c>
      <c r="V242" s="470" t="s">
        <v>925</v>
      </c>
      <c r="W242" s="476"/>
    </row>
    <row r="243" spans="2:23" ht="45" customHeight="1" x14ac:dyDescent="0.2">
      <c r="B243" s="487" t="e">
        <f>IF(Tabla46[[#This Row],[Tipos de Acciones]]="","",CONCATENATE(Tabla46[[#This Row],[POA]],".",Tabla46[[#This Row],[SRS]],".",Tabla46[[#This Row],[AREA]],".",Tabla46[[#This Row],[TIPO]]))</f>
        <v>#REF!</v>
      </c>
      <c r="C243" s="487" t="e">
        <f>IF(Tabla46[[#This Row],[Tipos de Acciones]]="","",'Formulario PPGR1'!#REF!)</f>
        <v>#REF!</v>
      </c>
      <c r="D243" s="487" t="e">
        <f>IF(Tabla46[[#This Row],[Tipos de Acciones]]="","",'Formulario PPGR1'!#REF!)</f>
        <v>#REF!</v>
      </c>
      <c r="E243" s="487" t="e">
        <f>IF(Tabla46[[#This Row],[Tipos de Acciones]]="","",'Formulario PPGR1'!#REF!)</f>
        <v>#REF!</v>
      </c>
      <c r="F243" s="487" t="e">
        <f>IF(Tabla46[[#This Row],[Tipos de Acciones]]="","",'Formulario PPGR1'!#REF!)</f>
        <v>#REF!</v>
      </c>
      <c r="G243" s="461" t="s">
        <v>935</v>
      </c>
      <c r="H243" s="461" t="s">
        <v>2137</v>
      </c>
      <c r="I243" s="472"/>
      <c r="J243" s="473"/>
      <c r="K243" s="473" t="s">
        <v>2212</v>
      </c>
      <c r="L243" s="473" t="s">
        <v>472</v>
      </c>
      <c r="M243" s="225" t="s">
        <v>2220</v>
      </c>
      <c r="N243" s="465" t="s">
        <v>1134</v>
      </c>
      <c r="O243" s="466" t="s">
        <v>1902</v>
      </c>
      <c r="P243" s="466" t="s">
        <v>1134</v>
      </c>
      <c r="Q243" s="204" t="s">
        <v>1904</v>
      </c>
      <c r="R243" s="474">
        <v>9</v>
      </c>
      <c r="S243" s="468">
        <v>15000</v>
      </c>
      <c r="T243" s="475" t="e">
        <f>[2]!Tabla46[[#This Row],[Cantidad de Insumos]]*[2]!Tabla46[[#This Row],[Precio Unitario]]</f>
        <v>#REF!</v>
      </c>
      <c r="U243" s="208" t="s">
        <v>865</v>
      </c>
      <c r="V243" s="470" t="s">
        <v>925</v>
      </c>
      <c r="W243" s="476"/>
    </row>
    <row r="244" spans="2:23" ht="24.75" customHeight="1" x14ac:dyDescent="0.2">
      <c r="B244" s="487" t="e">
        <f>IF(Tabla46[[#This Row],[Tipos de Acciones]]="","",CONCATENATE(Tabla46[[#This Row],[POA]],".",Tabla46[[#This Row],[SRS]],".",Tabla46[[#This Row],[AREA]],".",Tabla46[[#This Row],[TIPO]]))</f>
        <v>#REF!</v>
      </c>
      <c r="C244" s="487" t="e">
        <f>IF(Tabla46[[#This Row],[Tipos de Acciones]]="","",'Formulario PPGR1'!#REF!)</f>
        <v>#REF!</v>
      </c>
      <c r="D244" s="487" t="e">
        <f>IF(Tabla46[[#This Row],[Tipos de Acciones]]="","",'Formulario PPGR1'!#REF!)</f>
        <v>#REF!</v>
      </c>
      <c r="E244" s="487" t="e">
        <f>IF(Tabla46[[#This Row],[Tipos de Acciones]]="","",'Formulario PPGR1'!#REF!)</f>
        <v>#REF!</v>
      </c>
      <c r="F244" s="487" t="e">
        <f>IF(Tabla46[[#This Row],[Tipos de Acciones]]="","",'Formulario PPGR1'!#REF!)</f>
        <v>#REF!</v>
      </c>
      <c r="G244" s="461" t="s">
        <v>935</v>
      </c>
      <c r="H244" s="473" t="s">
        <v>2135</v>
      </c>
      <c r="I244" s="472"/>
      <c r="J244" s="473"/>
      <c r="K244" s="473" t="s">
        <v>2213</v>
      </c>
      <c r="L244" s="473" t="s">
        <v>472</v>
      </c>
      <c r="M244" s="225" t="s">
        <v>2220</v>
      </c>
      <c r="N244" s="465" t="s">
        <v>1134</v>
      </c>
      <c r="O244" s="466" t="s">
        <v>1902</v>
      </c>
      <c r="P244" s="466" t="s">
        <v>1134</v>
      </c>
      <c r="Q244" s="204" t="s">
        <v>1904</v>
      </c>
      <c r="R244" s="474">
        <v>1</v>
      </c>
      <c r="S244" s="468">
        <v>6000</v>
      </c>
      <c r="T244" s="475" t="e">
        <f>[2]!Tabla46[[#This Row],[Cantidad de Insumos]]*[2]!Tabla46[[#This Row],[Precio Unitario]]</f>
        <v>#REF!</v>
      </c>
      <c r="U244" s="208" t="s">
        <v>892</v>
      </c>
      <c r="V244" s="470" t="s">
        <v>925</v>
      </c>
      <c r="W244" s="476"/>
    </row>
    <row r="245" spans="2:23" ht="28.5" customHeight="1" x14ac:dyDescent="0.2">
      <c r="B245" s="487" t="e">
        <f>IF(Tabla46[[#This Row],[Tipos de Acciones]]="","",CONCATENATE(Tabla46[[#This Row],[POA]],".",Tabla46[[#This Row],[SRS]],".",Tabla46[[#This Row],[AREA]],".",Tabla46[[#This Row],[TIPO]]))</f>
        <v>#REF!</v>
      </c>
      <c r="C245" s="487" t="e">
        <f>IF(Tabla46[[#This Row],[Tipos de Acciones]]="","",'Formulario PPGR1'!#REF!)</f>
        <v>#REF!</v>
      </c>
      <c r="D245" s="487" t="e">
        <f>IF(Tabla46[[#This Row],[Tipos de Acciones]]="","",'Formulario PPGR1'!#REF!)</f>
        <v>#REF!</v>
      </c>
      <c r="E245" s="487" t="e">
        <f>IF(Tabla46[[#This Row],[Tipos de Acciones]]="","",'Formulario PPGR1'!#REF!)</f>
        <v>#REF!</v>
      </c>
      <c r="F245" s="487" t="e">
        <f>IF(Tabla46[[#This Row],[Tipos de Acciones]]="","",'Formulario PPGR1'!#REF!)</f>
        <v>#REF!</v>
      </c>
      <c r="G245" s="461" t="s">
        <v>935</v>
      </c>
      <c r="H245" s="462" t="s">
        <v>2144</v>
      </c>
      <c r="I245" s="472"/>
      <c r="J245" s="473"/>
      <c r="K245" s="473" t="s">
        <v>2214</v>
      </c>
      <c r="L245" s="473" t="s">
        <v>472</v>
      </c>
      <c r="M245" s="225" t="s">
        <v>2220</v>
      </c>
      <c r="N245" s="465" t="s">
        <v>1134</v>
      </c>
      <c r="O245" s="466" t="s">
        <v>1902</v>
      </c>
      <c r="P245" s="466" t="s">
        <v>1134</v>
      </c>
      <c r="Q245" s="204" t="s">
        <v>1904</v>
      </c>
      <c r="R245" s="474">
        <v>0</v>
      </c>
      <c r="S245" s="468">
        <v>5000</v>
      </c>
      <c r="T245" s="475" t="e">
        <f>[2]!Tabla46[[#This Row],[Cantidad de Insumos]]*[2]!Tabla46[[#This Row],[Precio Unitario]]</f>
        <v>#REF!</v>
      </c>
      <c r="U245" s="208" t="s">
        <v>2146</v>
      </c>
      <c r="V245" s="470" t="s">
        <v>925</v>
      </c>
      <c r="W245" s="476"/>
    </row>
    <row r="246" spans="2:23" ht="40.5" customHeight="1" x14ac:dyDescent="0.2">
      <c r="B246" s="487" t="e">
        <f>IF(Tabla46[[#This Row],[Tipos de Acciones]]="","",CONCATENATE(Tabla46[[#This Row],[POA]],".",Tabla46[[#This Row],[SRS]],".",Tabla46[[#This Row],[AREA]],".",Tabla46[[#This Row],[TIPO]]))</f>
        <v>#REF!</v>
      </c>
      <c r="C246" s="487" t="e">
        <f>IF(Tabla46[[#This Row],[Tipos de Acciones]]="","",'Formulario PPGR1'!#REF!)</f>
        <v>#REF!</v>
      </c>
      <c r="D246" s="487" t="e">
        <f>IF(Tabla46[[#This Row],[Tipos de Acciones]]="","",'Formulario PPGR1'!#REF!)</f>
        <v>#REF!</v>
      </c>
      <c r="E246" s="487" t="e">
        <f>IF(Tabla46[[#This Row],[Tipos de Acciones]]="","",'Formulario PPGR1'!#REF!)</f>
        <v>#REF!</v>
      </c>
      <c r="F246" s="487" t="e">
        <f>IF(Tabla46[[#This Row],[Tipos de Acciones]]="","",'Formulario PPGR1'!#REF!)</f>
        <v>#REF!</v>
      </c>
      <c r="G246" s="461" t="s">
        <v>935</v>
      </c>
      <c r="H246" s="473" t="s">
        <v>2135</v>
      </c>
      <c r="I246" s="472"/>
      <c r="J246" s="473"/>
      <c r="K246" s="473" t="s">
        <v>2215</v>
      </c>
      <c r="L246" s="473" t="s">
        <v>472</v>
      </c>
      <c r="M246" s="225" t="s">
        <v>2220</v>
      </c>
      <c r="N246" s="465" t="s">
        <v>1134</v>
      </c>
      <c r="O246" s="466" t="s">
        <v>1902</v>
      </c>
      <c r="P246" s="466" t="s">
        <v>1134</v>
      </c>
      <c r="Q246" s="204" t="s">
        <v>1904</v>
      </c>
      <c r="R246" s="474">
        <v>12</v>
      </c>
      <c r="S246" s="468">
        <v>45000</v>
      </c>
      <c r="T246" s="475" t="e">
        <f>[2]!Tabla46[[#This Row],[Cantidad de Insumos]]*[2]!Tabla46[[#This Row],[Precio Unitario]]</f>
        <v>#REF!</v>
      </c>
      <c r="U246" s="208" t="s">
        <v>892</v>
      </c>
      <c r="V246" s="470" t="s">
        <v>925</v>
      </c>
      <c r="W246" s="476"/>
    </row>
    <row r="247" spans="2:23" ht="42.75" customHeight="1" x14ac:dyDescent="0.2">
      <c r="B247" s="487" t="e">
        <f>IF(Tabla46[[#This Row],[Tipos de Acciones]]="","",CONCATENATE(Tabla46[[#This Row],[POA]],".",Tabla46[[#This Row],[SRS]],".",Tabla46[[#This Row],[AREA]],".",Tabla46[[#This Row],[TIPO]]))</f>
        <v>#REF!</v>
      </c>
      <c r="C247" s="487" t="e">
        <f>IF(Tabla46[[#This Row],[Tipos de Acciones]]="","",'Formulario PPGR1'!#REF!)</f>
        <v>#REF!</v>
      </c>
      <c r="D247" s="487" t="e">
        <f>IF(Tabla46[[#This Row],[Tipos de Acciones]]="","",'Formulario PPGR1'!#REF!)</f>
        <v>#REF!</v>
      </c>
      <c r="E247" s="487" t="e">
        <f>IF(Tabla46[[#This Row],[Tipos de Acciones]]="","",'Formulario PPGR1'!#REF!)</f>
        <v>#REF!</v>
      </c>
      <c r="F247" s="487" t="e">
        <f>IF(Tabla46[[#This Row],[Tipos de Acciones]]="","",'Formulario PPGR1'!#REF!)</f>
        <v>#REF!</v>
      </c>
      <c r="G247" s="461" t="s">
        <v>935</v>
      </c>
      <c r="H247" s="473" t="s">
        <v>2135</v>
      </c>
      <c r="I247" s="472"/>
      <c r="J247" s="473"/>
      <c r="K247" s="473" t="s">
        <v>2216</v>
      </c>
      <c r="L247" s="473" t="s">
        <v>472</v>
      </c>
      <c r="M247" s="225" t="s">
        <v>2220</v>
      </c>
      <c r="N247" s="465" t="s">
        <v>1134</v>
      </c>
      <c r="O247" s="466" t="s">
        <v>1902</v>
      </c>
      <c r="P247" s="466" t="s">
        <v>1134</v>
      </c>
      <c r="Q247" s="204" t="s">
        <v>1904</v>
      </c>
      <c r="R247" s="474">
        <v>10</v>
      </c>
      <c r="S247" s="468">
        <v>45000</v>
      </c>
      <c r="T247" s="475" t="e">
        <f>[2]!Tabla46[[#This Row],[Cantidad de Insumos]]*[2]!Tabla46[[#This Row],[Precio Unitario]]</f>
        <v>#REF!</v>
      </c>
      <c r="U247" s="208" t="s">
        <v>892</v>
      </c>
      <c r="V247" s="470" t="s">
        <v>925</v>
      </c>
      <c r="W247" s="476"/>
    </row>
    <row r="248" spans="2:23" ht="28.5" customHeight="1" x14ac:dyDescent="0.2">
      <c r="B248" s="487" t="e">
        <f>IF(Tabla46[[#This Row],[Tipos de Acciones]]="","",CONCATENATE(Tabla46[[#This Row],[POA]],".",Tabla46[[#This Row],[SRS]],".",Tabla46[[#This Row],[AREA]],".",Tabla46[[#This Row],[TIPO]]))</f>
        <v>#REF!</v>
      </c>
      <c r="C248" s="487" t="e">
        <f>IF(Tabla46[[#This Row],[Tipos de Acciones]]="","",'Formulario PPGR1'!#REF!)</f>
        <v>#REF!</v>
      </c>
      <c r="D248" s="487" t="e">
        <f>IF(Tabla46[[#This Row],[Tipos de Acciones]]="","",'Formulario PPGR1'!#REF!)</f>
        <v>#REF!</v>
      </c>
      <c r="E248" s="487" t="e">
        <f>IF(Tabla46[[#This Row],[Tipos de Acciones]]="","",'Formulario PPGR1'!#REF!)</f>
        <v>#REF!</v>
      </c>
      <c r="F248" s="487" t="e">
        <f>IF(Tabla46[[#This Row],[Tipos de Acciones]]="","",'Formulario PPGR1'!#REF!)</f>
        <v>#REF!</v>
      </c>
      <c r="G248" s="461" t="s">
        <v>935</v>
      </c>
      <c r="H248" s="473" t="s">
        <v>2135</v>
      </c>
      <c r="I248" s="472"/>
      <c r="J248" s="473"/>
      <c r="K248" s="473" t="s">
        <v>2217</v>
      </c>
      <c r="L248" s="473" t="s">
        <v>472</v>
      </c>
      <c r="M248" s="225" t="s">
        <v>2220</v>
      </c>
      <c r="N248" s="465" t="s">
        <v>1134</v>
      </c>
      <c r="O248" s="466" t="s">
        <v>1902</v>
      </c>
      <c r="P248" s="466" t="s">
        <v>1134</v>
      </c>
      <c r="Q248" s="204" t="s">
        <v>1904</v>
      </c>
      <c r="R248" s="474">
        <v>26</v>
      </c>
      <c r="S248" s="468">
        <v>1800</v>
      </c>
      <c r="T248" s="475" t="e">
        <f>[2]!Tabla46[[#This Row],[Cantidad de Insumos]]*[2]!Tabla46[[#This Row],[Precio Unitario]]</f>
        <v>#REF!</v>
      </c>
      <c r="U248" s="208" t="s">
        <v>892</v>
      </c>
      <c r="V248" s="470" t="s">
        <v>925</v>
      </c>
      <c r="W248" s="476"/>
    </row>
    <row r="249" spans="2:23" ht="29.25" customHeight="1" x14ac:dyDescent="0.2">
      <c r="B249" s="487" t="e">
        <f>IF(Tabla46[[#This Row],[Tipos de Acciones]]="","",CONCATENATE(Tabla46[[#This Row],[POA]],".",Tabla46[[#This Row],[SRS]],".",Tabla46[[#This Row],[AREA]],".",Tabla46[[#This Row],[TIPO]]))</f>
        <v>#REF!</v>
      </c>
      <c r="C249" s="487" t="e">
        <f>IF(Tabla46[[#This Row],[Tipos de Acciones]]="","",'Formulario PPGR1'!#REF!)</f>
        <v>#REF!</v>
      </c>
      <c r="D249" s="487" t="e">
        <f>IF(Tabla46[[#This Row],[Tipos de Acciones]]="","",'Formulario PPGR1'!#REF!)</f>
        <v>#REF!</v>
      </c>
      <c r="E249" s="487" t="e">
        <f>IF(Tabla46[[#This Row],[Tipos de Acciones]]="","",'Formulario PPGR1'!#REF!)</f>
        <v>#REF!</v>
      </c>
      <c r="F249" s="487" t="e">
        <f>IF(Tabla46[[#This Row],[Tipos de Acciones]]="","",'Formulario PPGR1'!#REF!)</f>
        <v>#REF!</v>
      </c>
      <c r="G249" s="461" t="s">
        <v>935</v>
      </c>
      <c r="H249" s="462" t="s">
        <v>2126</v>
      </c>
      <c r="I249" s="472"/>
      <c r="J249" s="473"/>
      <c r="K249" s="473" t="s">
        <v>2127</v>
      </c>
      <c r="L249" s="473" t="s">
        <v>472</v>
      </c>
      <c r="M249" s="225" t="s">
        <v>2221</v>
      </c>
      <c r="N249" s="465" t="s">
        <v>1134</v>
      </c>
      <c r="O249" s="466" t="s">
        <v>1902</v>
      </c>
      <c r="P249" s="466" t="s">
        <v>1134</v>
      </c>
      <c r="Q249" s="204" t="s">
        <v>1904</v>
      </c>
      <c r="R249" s="474">
        <v>40</v>
      </c>
      <c r="S249" s="468">
        <v>8000</v>
      </c>
      <c r="T249" s="475" t="e">
        <f>[2]!Tabla46[[#This Row],[Cantidad de Insumos]]*[2]!Tabla46[[#This Row],[Precio Unitario]]</f>
        <v>#REF!</v>
      </c>
      <c r="U249" s="458" t="s">
        <v>2129</v>
      </c>
      <c r="V249" s="470" t="s">
        <v>925</v>
      </c>
      <c r="W249" s="476"/>
    </row>
    <row r="250" spans="2:23" ht="27.75" customHeight="1" x14ac:dyDescent="0.2">
      <c r="B250" s="487" t="e">
        <f>IF(Tabla46[[#This Row],[Tipos de Acciones]]="","",CONCATENATE(Tabla46[[#This Row],[POA]],".",Tabla46[[#This Row],[SRS]],".",Tabla46[[#This Row],[AREA]],".",Tabla46[[#This Row],[TIPO]]))</f>
        <v>#REF!</v>
      </c>
      <c r="C250" s="487" t="e">
        <f>IF(Tabla46[[#This Row],[Tipos de Acciones]]="","",'Formulario PPGR1'!#REF!)</f>
        <v>#REF!</v>
      </c>
      <c r="D250" s="487" t="e">
        <f>IF(Tabla46[[#This Row],[Tipos de Acciones]]="","",'Formulario PPGR1'!#REF!)</f>
        <v>#REF!</v>
      </c>
      <c r="E250" s="487" t="e">
        <f>IF(Tabla46[[#This Row],[Tipos de Acciones]]="","",'Formulario PPGR1'!#REF!)</f>
        <v>#REF!</v>
      </c>
      <c r="F250" s="487" t="e">
        <f>IF(Tabla46[[#This Row],[Tipos de Acciones]]="","",'Formulario PPGR1'!#REF!)</f>
        <v>#REF!</v>
      </c>
      <c r="G250" s="461" t="s">
        <v>935</v>
      </c>
      <c r="H250" s="461" t="s">
        <v>2130</v>
      </c>
      <c r="I250" s="472"/>
      <c r="J250" s="473"/>
      <c r="K250" s="473" t="s">
        <v>2131</v>
      </c>
      <c r="L250" s="473" t="s">
        <v>472</v>
      </c>
      <c r="M250" s="225" t="s">
        <v>2221</v>
      </c>
      <c r="N250" s="465" t="s">
        <v>1134</v>
      </c>
      <c r="O250" s="466" t="s">
        <v>1902</v>
      </c>
      <c r="P250" s="466" t="s">
        <v>1134</v>
      </c>
      <c r="Q250" s="204" t="s">
        <v>1904</v>
      </c>
      <c r="R250" s="474">
        <v>7</v>
      </c>
      <c r="S250" s="468">
        <v>5000</v>
      </c>
      <c r="T250" s="475" t="e">
        <f>[2]!Tabla46[[#This Row],[Cantidad de Insumos]]*[2]!Tabla46[[#This Row],[Precio Unitario]]</f>
        <v>#REF!</v>
      </c>
      <c r="U250" s="208" t="s">
        <v>2132</v>
      </c>
      <c r="V250" s="470" t="s">
        <v>925</v>
      </c>
      <c r="W250" s="476"/>
    </row>
    <row r="251" spans="2:23" ht="27" customHeight="1" x14ac:dyDescent="0.2">
      <c r="B251" s="487" t="e">
        <f>IF(Tabla46[[#This Row],[Tipos de Acciones]]="","",CONCATENATE(Tabla46[[#This Row],[POA]],".",Tabla46[[#This Row],[SRS]],".",Tabla46[[#This Row],[AREA]],".",Tabla46[[#This Row],[TIPO]]))</f>
        <v>#REF!</v>
      </c>
      <c r="C251" s="487" t="e">
        <f>IF(Tabla46[[#This Row],[Tipos de Acciones]]="","",'Formulario PPGR1'!#REF!)</f>
        <v>#REF!</v>
      </c>
      <c r="D251" s="487" t="e">
        <f>IF(Tabla46[[#This Row],[Tipos de Acciones]]="","",'Formulario PPGR1'!#REF!)</f>
        <v>#REF!</v>
      </c>
      <c r="E251" s="487" t="e">
        <f>IF(Tabla46[[#This Row],[Tipos de Acciones]]="","",'Formulario PPGR1'!#REF!)</f>
        <v>#REF!</v>
      </c>
      <c r="F251" s="487" t="e">
        <f>IF(Tabla46[[#This Row],[Tipos de Acciones]]="","",'Formulario PPGR1'!#REF!)</f>
        <v>#REF!</v>
      </c>
      <c r="G251" s="461" t="s">
        <v>935</v>
      </c>
      <c r="H251" s="462" t="s">
        <v>2126</v>
      </c>
      <c r="I251" s="472"/>
      <c r="J251" s="473"/>
      <c r="K251" s="473" t="s">
        <v>2133</v>
      </c>
      <c r="L251" s="473" t="s">
        <v>472</v>
      </c>
      <c r="M251" s="225" t="s">
        <v>2221</v>
      </c>
      <c r="N251" s="465" t="s">
        <v>1134</v>
      </c>
      <c r="O251" s="466" t="s">
        <v>1902</v>
      </c>
      <c r="P251" s="466" t="s">
        <v>1134</v>
      </c>
      <c r="Q251" s="204" t="s">
        <v>1904</v>
      </c>
      <c r="R251" s="474">
        <v>2</v>
      </c>
      <c r="S251" s="468">
        <v>40000</v>
      </c>
      <c r="T251" s="475" t="e">
        <f>[2]!Tabla46[[#This Row],[Cantidad de Insumos]]*[2]!Tabla46[[#This Row],[Precio Unitario]]</f>
        <v>#REF!</v>
      </c>
      <c r="U251" s="458" t="s">
        <v>2129</v>
      </c>
      <c r="V251" s="470" t="s">
        <v>925</v>
      </c>
      <c r="W251" s="476"/>
    </row>
    <row r="252" spans="2:23" ht="24.75" customHeight="1" x14ac:dyDescent="0.2">
      <c r="B252" s="487" t="e">
        <f>IF(Tabla46[[#This Row],[Tipos de Acciones]]="","",CONCATENATE(Tabla46[[#This Row],[POA]],".",Tabla46[[#This Row],[SRS]],".",Tabla46[[#This Row],[AREA]],".",Tabla46[[#This Row],[TIPO]]))</f>
        <v>#REF!</v>
      </c>
      <c r="C252" s="487" t="e">
        <f>IF(Tabla46[[#This Row],[Tipos de Acciones]]="","",'Formulario PPGR1'!#REF!)</f>
        <v>#REF!</v>
      </c>
      <c r="D252" s="487" t="e">
        <f>IF(Tabla46[[#This Row],[Tipos de Acciones]]="","",'Formulario PPGR1'!#REF!)</f>
        <v>#REF!</v>
      </c>
      <c r="E252" s="487" t="e">
        <f>IF(Tabla46[[#This Row],[Tipos de Acciones]]="","",'Formulario PPGR1'!#REF!)</f>
        <v>#REF!</v>
      </c>
      <c r="F252" s="487" t="e">
        <f>IF(Tabla46[[#This Row],[Tipos de Acciones]]="","",'Formulario PPGR1'!#REF!)</f>
        <v>#REF!</v>
      </c>
      <c r="G252" s="461" t="s">
        <v>935</v>
      </c>
      <c r="H252" s="473" t="s">
        <v>2135</v>
      </c>
      <c r="I252" s="472"/>
      <c r="J252" s="473"/>
      <c r="K252" s="473" t="s">
        <v>2134</v>
      </c>
      <c r="L252" s="473" t="s">
        <v>472</v>
      </c>
      <c r="M252" s="225" t="s">
        <v>2221</v>
      </c>
      <c r="N252" s="465" t="s">
        <v>1134</v>
      </c>
      <c r="O252" s="466" t="s">
        <v>1902</v>
      </c>
      <c r="P252" s="466" t="s">
        <v>1134</v>
      </c>
      <c r="Q252" s="204" t="s">
        <v>1904</v>
      </c>
      <c r="R252" s="474">
        <v>10</v>
      </c>
      <c r="S252" s="468">
        <v>35000</v>
      </c>
      <c r="T252" s="475" t="e">
        <f>[2]!Tabla46[[#This Row],[Cantidad de Insumos]]*[2]!Tabla46[[#This Row],[Precio Unitario]]</f>
        <v>#REF!</v>
      </c>
      <c r="U252" s="208" t="s">
        <v>892</v>
      </c>
      <c r="V252" s="470" t="s">
        <v>925</v>
      </c>
      <c r="W252" s="476"/>
    </row>
    <row r="253" spans="2:23" ht="28.5" customHeight="1" x14ac:dyDescent="0.2">
      <c r="B253" s="487" t="e">
        <f>IF(Tabla46[[#This Row],[Tipos de Acciones]]="","",CONCATENATE(Tabla46[[#This Row],[POA]],".",Tabla46[[#This Row],[SRS]],".",Tabla46[[#This Row],[AREA]],".",Tabla46[[#This Row],[TIPO]]))</f>
        <v>#REF!</v>
      </c>
      <c r="C253" s="487" t="e">
        <f>IF(Tabla46[[#This Row],[Tipos de Acciones]]="","",'Formulario PPGR1'!#REF!)</f>
        <v>#REF!</v>
      </c>
      <c r="D253" s="487" t="e">
        <f>IF(Tabla46[[#This Row],[Tipos de Acciones]]="","",'Formulario PPGR1'!#REF!)</f>
        <v>#REF!</v>
      </c>
      <c r="E253" s="487" t="e">
        <f>IF(Tabla46[[#This Row],[Tipos de Acciones]]="","",'Formulario PPGR1'!#REF!)</f>
        <v>#REF!</v>
      </c>
      <c r="F253" s="487" t="e">
        <f>IF(Tabla46[[#This Row],[Tipos de Acciones]]="","",'Formulario PPGR1'!#REF!)</f>
        <v>#REF!</v>
      </c>
      <c r="G253" s="461" t="s">
        <v>935</v>
      </c>
      <c r="H253" s="473" t="s">
        <v>2135</v>
      </c>
      <c r="I253" s="472"/>
      <c r="J253" s="473"/>
      <c r="K253" s="473" t="s">
        <v>2136</v>
      </c>
      <c r="L253" s="473" t="s">
        <v>472</v>
      </c>
      <c r="M253" s="225" t="s">
        <v>2221</v>
      </c>
      <c r="N253" s="465" t="s">
        <v>1134</v>
      </c>
      <c r="O253" s="466" t="s">
        <v>1902</v>
      </c>
      <c r="P253" s="466" t="s">
        <v>1134</v>
      </c>
      <c r="Q253" s="204" t="s">
        <v>1904</v>
      </c>
      <c r="R253" s="474">
        <v>2</v>
      </c>
      <c r="S253" s="468">
        <v>9400</v>
      </c>
      <c r="T253" s="475" t="e">
        <f>[2]!Tabla46[[#This Row],[Cantidad de Insumos]]*[2]!Tabla46[[#This Row],[Precio Unitario]]</f>
        <v>#REF!</v>
      </c>
      <c r="U253" s="208" t="s">
        <v>892</v>
      </c>
      <c r="V253" s="470" t="s">
        <v>925</v>
      </c>
      <c r="W253" s="476"/>
    </row>
    <row r="254" spans="2:23" ht="29.25" customHeight="1" x14ac:dyDescent="0.2">
      <c r="B254" s="487" t="e">
        <f>IF(Tabla46[[#This Row],[Tipos de Acciones]]="","",CONCATENATE(Tabla46[[#This Row],[POA]],".",Tabla46[[#This Row],[SRS]],".",Tabla46[[#This Row],[AREA]],".",Tabla46[[#This Row],[TIPO]]))</f>
        <v>#REF!</v>
      </c>
      <c r="C254" s="487" t="e">
        <f>IF(Tabla46[[#This Row],[Tipos de Acciones]]="","",'Formulario PPGR1'!#REF!)</f>
        <v>#REF!</v>
      </c>
      <c r="D254" s="487" t="e">
        <f>IF(Tabla46[[#This Row],[Tipos de Acciones]]="","",'Formulario PPGR1'!#REF!)</f>
        <v>#REF!</v>
      </c>
      <c r="E254" s="487" t="e">
        <f>IF(Tabla46[[#This Row],[Tipos de Acciones]]="","",'Formulario PPGR1'!#REF!)</f>
        <v>#REF!</v>
      </c>
      <c r="F254" s="487" t="e">
        <f>IF(Tabla46[[#This Row],[Tipos de Acciones]]="","",'Formulario PPGR1'!#REF!)</f>
        <v>#REF!</v>
      </c>
      <c r="G254" s="461" t="s">
        <v>935</v>
      </c>
      <c r="H254" s="461" t="s">
        <v>2137</v>
      </c>
      <c r="I254" s="472"/>
      <c r="J254" s="473"/>
      <c r="K254" s="473" t="s">
        <v>2138</v>
      </c>
      <c r="L254" s="473" t="s">
        <v>472</v>
      </c>
      <c r="M254" s="225" t="s">
        <v>2221</v>
      </c>
      <c r="N254" s="465" t="s">
        <v>1134</v>
      </c>
      <c r="O254" s="466" t="s">
        <v>1902</v>
      </c>
      <c r="P254" s="466" t="s">
        <v>1134</v>
      </c>
      <c r="Q254" s="204" t="s">
        <v>1904</v>
      </c>
      <c r="R254" s="474">
        <v>0</v>
      </c>
      <c r="S254" s="468">
        <v>40000</v>
      </c>
      <c r="T254" s="475" t="e">
        <f>[2]!Tabla46[[#This Row],[Cantidad de Insumos]]*[2]!Tabla46[[#This Row],[Precio Unitario]]</f>
        <v>#REF!</v>
      </c>
      <c r="U254" s="208" t="s">
        <v>865</v>
      </c>
      <c r="V254" s="470" t="s">
        <v>925</v>
      </c>
      <c r="W254" s="476"/>
    </row>
    <row r="255" spans="2:23" ht="28.5" customHeight="1" x14ac:dyDescent="0.2">
      <c r="B255" s="487" t="e">
        <f>IF(Tabla46[[#This Row],[Tipos de Acciones]]="","",CONCATENATE(Tabla46[[#This Row],[POA]],".",Tabla46[[#This Row],[SRS]],".",Tabla46[[#This Row],[AREA]],".",Tabla46[[#This Row],[TIPO]]))</f>
        <v>#REF!</v>
      </c>
      <c r="C255" s="487" t="e">
        <f>IF(Tabla46[[#This Row],[Tipos de Acciones]]="","",'Formulario PPGR1'!#REF!)</f>
        <v>#REF!</v>
      </c>
      <c r="D255" s="487" t="e">
        <f>IF(Tabla46[[#This Row],[Tipos de Acciones]]="","",'Formulario PPGR1'!#REF!)</f>
        <v>#REF!</v>
      </c>
      <c r="E255" s="487" t="e">
        <f>IF(Tabla46[[#This Row],[Tipos de Acciones]]="","",'Formulario PPGR1'!#REF!)</f>
        <v>#REF!</v>
      </c>
      <c r="F255" s="487" t="e">
        <f>IF(Tabla46[[#This Row],[Tipos de Acciones]]="","",'Formulario PPGR1'!#REF!)</f>
        <v>#REF!</v>
      </c>
      <c r="G255" s="461" t="s">
        <v>935</v>
      </c>
      <c r="H255" s="461" t="s">
        <v>2137</v>
      </c>
      <c r="I255" s="472"/>
      <c r="J255" s="473"/>
      <c r="K255" s="473" t="s">
        <v>2139</v>
      </c>
      <c r="L255" s="473" t="s">
        <v>472</v>
      </c>
      <c r="M255" s="225" t="s">
        <v>2221</v>
      </c>
      <c r="N255" s="465" t="s">
        <v>1134</v>
      </c>
      <c r="O255" s="466" t="s">
        <v>1902</v>
      </c>
      <c r="P255" s="466" t="s">
        <v>1134</v>
      </c>
      <c r="Q255" s="204" t="s">
        <v>1904</v>
      </c>
      <c r="R255" s="474">
        <v>7</v>
      </c>
      <c r="S255" s="468">
        <v>35000</v>
      </c>
      <c r="T255" s="475" t="e">
        <f>[2]!Tabla46[[#This Row],[Cantidad de Insumos]]*[2]!Tabla46[[#This Row],[Precio Unitario]]</f>
        <v>#REF!</v>
      </c>
      <c r="U255" s="208" t="s">
        <v>865</v>
      </c>
      <c r="V255" s="470" t="s">
        <v>925</v>
      </c>
      <c r="W255" s="476"/>
    </row>
    <row r="256" spans="2:23" ht="34.5" customHeight="1" x14ac:dyDescent="0.2">
      <c r="B256" s="487" t="e">
        <f>IF(Tabla46[[#This Row],[Tipos de Acciones]]="","",CONCATENATE(Tabla46[[#This Row],[POA]],".",Tabla46[[#This Row],[SRS]],".",Tabla46[[#This Row],[AREA]],".",Tabla46[[#This Row],[TIPO]]))</f>
        <v>#REF!</v>
      </c>
      <c r="C256" s="487" t="e">
        <f>IF(Tabla46[[#This Row],[Tipos de Acciones]]="","",'Formulario PPGR1'!#REF!)</f>
        <v>#REF!</v>
      </c>
      <c r="D256" s="487" t="e">
        <f>IF(Tabla46[[#This Row],[Tipos de Acciones]]="","",'Formulario PPGR1'!#REF!)</f>
        <v>#REF!</v>
      </c>
      <c r="E256" s="487" t="e">
        <f>IF(Tabla46[[#This Row],[Tipos de Acciones]]="","",'Formulario PPGR1'!#REF!)</f>
        <v>#REF!</v>
      </c>
      <c r="F256" s="487" t="e">
        <f>IF(Tabla46[[#This Row],[Tipos de Acciones]]="","",'Formulario PPGR1'!#REF!)</f>
        <v>#REF!</v>
      </c>
      <c r="G256" s="461" t="s">
        <v>935</v>
      </c>
      <c r="H256" s="461" t="s">
        <v>2137</v>
      </c>
      <c r="I256" s="472"/>
      <c r="J256" s="473"/>
      <c r="K256" s="473" t="s">
        <v>2140</v>
      </c>
      <c r="L256" s="473" t="s">
        <v>472</v>
      </c>
      <c r="M256" s="225" t="s">
        <v>2221</v>
      </c>
      <c r="N256" s="465" t="s">
        <v>1134</v>
      </c>
      <c r="O256" s="466" t="s">
        <v>1902</v>
      </c>
      <c r="P256" s="466" t="s">
        <v>1134</v>
      </c>
      <c r="Q256" s="204" t="s">
        <v>1904</v>
      </c>
      <c r="R256" s="474">
        <v>0</v>
      </c>
      <c r="S256" s="468">
        <v>15000</v>
      </c>
      <c r="T256" s="475" t="e">
        <f>[2]!Tabla46[[#This Row],[Cantidad de Insumos]]*[2]!Tabla46[[#This Row],[Precio Unitario]]</f>
        <v>#REF!</v>
      </c>
      <c r="U256" s="208" t="s">
        <v>865</v>
      </c>
      <c r="V256" s="470" t="s">
        <v>925</v>
      </c>
      <c r="W256" s="476"/>
    </row>
    <row r="257" spans="2:23" ht="30.75" customHeight="1" x14ac:dyDescent="0.2">
      <c r="B257" s="487" t="e">
        <f>IF(Tabla46[[#This Row],[Tipos de Acciones]]="","",CONCATENATE(Tabla46[[#This Row],[POA]],".",Tabla46[[#This Row],[SRS]],".",Tabla46[[#This Row],[AREA]],".",Tabla46[[#This Row],[TIPO]]))</f>
        <v>#REF!</v>
      </c>
      <c r="C257" s="487" t="e">
        <f>IF(Tabla46[[#This Row],[Tipos de Acciones]]="","",'Formulario PPGR1'!#REF!)</f>
        <v>#REF!</v>
      </c>
      <c r="D257" s="487" t="e">
        <f>IF(Tabla46[[#This Row],[Tipos de Acciones]]="","",'Formulario PPGR1'!#REF!)</f>
        <v>#REF!</v>
      </c>
      <c r="E257" s="487" t="e">
        <f>IF(Tabla46[[#This Row],[Tipos de Acciones]]="","",'Formulario PPGR1'!#REF!)</f>
        <v>#REF!</v>
      </c>
      <c r="F257" s="487" t="e">
        <f>IF(Tabla46[[#This Row],[Tipos de Acciones]]="","",'Formulario PPGR1'!#REF!)</f>
        <v>#REF!</v>
      </c>
      <c r="G257" s="461" t="s">
        <v>935</v>
      </c>
      <c r="H257" s="461" t="s">
        <v>2137</v>
      </c>
      <c r="I257" s="472"/>
      <c r="J257" s="473"/>
      <c r="K257" s="473" t="s">
        <v>2141</v>
      </c>
      <c r="L257" s="473" t="s">
        <v>472</v>
      </c>
      <c r="M257" s="225" t="s">
        <v>2221</v>
      </c>
      <c r="N257" s="465" t="s">
        <v>1134</v>
      </c>
      <c r="O257" s="466" t="s">
        <v>1902</v>
      </c>
      <c r="P257" s="466" t="s">
        <v>1134</v>
      </c>
      <c r="Q257" s="204" t="s">
        <v>1904</v>
      </c>
      <c r="R257" s="474">
        <v>8</v>
      </c>
      <c r="S257" s="468">
        <v>23000</v>
      </c>
      <c r="T257" s="475" t="e">
        <f>[2]!Tabla46[[#This Row],[Cantidad de Insumos]]*[2]!Tabla46[[#This Row],[Precio Unitario]]</f>
        <v>#REF!</v>
      </c>
      <c r="U257" s="208" t="s">
        <v>865</v>
      </c>
      <c r="V257" s="470" t="s">
        <v>925</v>
      </c>
      <c r="W257" s="476"/>
    </row>
    <row r="258" spans="2:23" ht="28.5" customHeight="1" x14ac:dyDescent="0.2">
      <c r="B258" s="487" t="e">
        <f>IF(Tabla46[[#This Row],[Tipos de Acciones]]="","",CONCATENATE(Tabla46[[#This Row],[POA]],".",Tabla46[[#This Row],[SRS]],".",Tabla46[[#This Row],[AREA]],".",Tabla46[[#This Row],[TIPO]]))</f>
        <v>#REF!</v>
      </c>
      <c r="C258" s="487" t="e">
        <f>IF(Tabla46[[#This Row],[Tipos de Acciones]]="","",'Formulario PPGR1'!#REF!)</f>
        <v>#REF!</v>
      </c>
      <c r="D258" s="487" t="e">
        <f>IF(Tabla46[[#This Row],[Tipos de Acciones]]="","",'Formulario PPGR1'!#REF!)</f>
        <v>#REF!</v>
      </c>
      <c r="E258" s="487" t="e">
        <f>IF(Tabla46[[#This Row],[Tipos de Acciones]]="","",'Formulario PPGR1'!#REF!)</f>
        <v>#REF!</v>
      </c>
      <c r="F258" s="487" t="e">
        <f>IF(Tabla46[[#This Row],[Tipos de Acciones]]="","",'Formulario PPGR1'!#REF!)</f>
        <v>#REF!</v>
      </c>
      <c r="G258" s="461" t="s">
        <v>935</v>
      </c>
      <c r="H258" s="473" t="s">
        <v>2135</v>
      </c>
      <c r="I258" s="472"/>
      <c r="J258" s="473"/>
      <c r="K258" s="473" t="s">
        <v>2142</v>
      </c>
      <c r="L258" s="473" t="s">
        <v>472</v>
      </c>
      <c r="M258" s="225" t="s">
        <v>2221</v>
      </c>
      <c r="N258" s="465" t="s">
        <v>1134</v>
      </c>
      <c r="O258" s="466" t="s">
        <v>1902</v>
      </c>
      <c r="P258" s="466" t="s">
        <v>1134</v>
      </c>
      <c r="Q258" s="204" t="s">
        <v>1904</v>
      </c>
      <c r="R258" s="474">
        <v>6</v>
      </c>
      <c r="S258" s="468">
        <v>8000</v>
      </c>
      <c r="T258" s="475" t="e">
        <f>[2]!Tabla46[[#This Row],[Cantidad de Insumos]]*[2]!Tabla46[[#This Row],[Precio Unitario]]</f>
        <v>#REF!</v>
      </c>
      <c r="U258" s="208" t="s">
        <v>892</v>
      </c>
      <c r="V258" s="470" t="s">
        <v>925</v>
      </c>
      <c r="W258" s="476"/>
    </row>
    <row r="259" spans="2:23" ht="31.5" customHeight="1" x14ac:dyDescent="0.2">
      <c r="B259" s="487" t="e">
        <f>IF(Tabla46[[#This Row],[Tipos de Acciones]]="","",CONCATENATE(Tabla46[[#This Row],[POA]],".",Tabla46[[#This Row],[SRS]],".",Tabla46[[#This Row],[AREA]],".",Tabla46[[#This Row],[TIPO]]))</f>
        <v>#REF!</v>
      </c>
      <c r="C259" s="487" t="e">
        <f>IF(Tabla46[[#This Row],[Tipos de Acciones]]="","",'Formulario PPGR1'!#REF!)</f>
        <v>#REF!</v>
      </c>
      <c r="D259" s="487" t="e">
        <f>IF(Tabla46[[#This Row],[Tipos de Acciones]]="","",'Formulario PPGR1'!#REF!)</f>
        <v>#REF!</v>
      </c>
      <c r="E259" s="487" t="e">
        <f>IF(Tabla46[[#This Row],[Tipos de Acciones]]="","",'Formulario PPGR1'!#REF!)</f>
        <v>#REF!</v>
      </c>
      <c r="F259" s="487" t="e">
        <f>IF(Tabla46[[#This Row],[Tipos de Acciones]]="","",'Formulario PPGR1'!#REF!)</f>
        <v>#REF!</v>
      </c>
      <c r="G259" s="461" t="s">
        <v>935</v>
      </c>
      <c r="H259" s="473" t="s">
        <v>2135</v>
      </c>
      <c r="I259" s="472"/>
      <c r="J259" s="473"/>
      <c r="K259" s="473" t="s">
        <v>2143</v>
      </c>
      <c r="L259" s="473" t="s">
        <v>472</v>
      </c>
      <c r="M259" s="225" t="s">
        <v>2221</v>
      </c>
      <c r="N259" s="465" t="s">
        <v>1134</v>
      </c>
      <c r="O259" s="466" t="s">
        <v>1902</v>
      </c>
      <c r="P259" s="466" t="s">
        <v>1134</v>
      </c>
      <c r="Q259" s="204" t="s">
        <v>1904</v>
      </c>
      <c r="R259" s="474">
        <v>25</v>
      </c>
      <c r="S259" s="468">
        <v>13570</v>
      </c>
      <c r="T259" s="475" t="e">
        <f>[2]!Tabla46[[#This Row],[Cantidad de Insumos]]*[2]!Tabla46[[#This Row],[Precio Unitario]]</f>
        <v>#REF!</v>
      </c>
      <c r="U259" s="208" t="s">
        <v>892</v>
      </c>
      <c r="V259" s="470" t="s">
        <v>925</v>
      </c>
      <c r="W259" s="476"/>
    </row>
    <row r="260" spans="2:23" ht="30.75" customHeight="1" x14ac:dyDescent="0.2">
      <c r="B260" s="487" t="e">
        <f>IF(Tabla46[[#This Row],[Tipos de Acciones]]="","",CONCATENATE(Tabla46[[#This Row],[POA]],".",Tabla46[[#This Row],[SRS]],".",Tabla46[[#This Row],[AREA]],".",Tabla46[[#This Row],[TIPO]]))</f>
        <v>#REF!</v>
      </c>
      <c r="C260" s="487" t="e">
        <f>IF(Tabla46[[#This Row],[Tipos de Acciones]]="","",'Formulario PPGR1'!#REF!)</f>
        <v>#REF!</v>
      </c>
      <c r="D260" s="487" t="e">
        <f>IF(Tabla46[[#This Row],[Tipos de Acciones]]="","",'Formulario PPGR1'!#REF!)</f>
        <v>#REF!</v>
      </c>
      <c r="E260" s="487" t="e">
        <f>IF(Tabla46[[#This Row],[Tipos de Acciones]]="","",'Formulario PPGR1'!#REF!)</f>
        <v>#REF!</v>
      </c>
      <c r="F260" s="487" t="e">
        <f>IF(Tabla46[[#This Row],[Tipos de Acciones]]="","",'Formulario PPGR1'!#REF!)</f>
        <v>#REF!</v>
      </c>
      <c r="G260" s="461" t="s">
        <v>935</v>
      </c>
      <c r="H260" s="462" t="s">
        <v>2144</v>
      </c>
      <c r="I260" s="472"/>
      <c r="J260" s="473"/>
      <c r="K260" s="473" t="s">
        <v>2145</v>
      </c>
      <c r="L260" s="473" t="s">
        <v>472</v>
      </c>
      <c r="M260" s="225" t="s">
        <v>2221</v>
      </c>
      <c r="N260" s="465" t="s">
        <v>1134</v>
      </c>
      <c r="O260" s="466" t="s">
        <v>1902</v>
      </c>
      <c r="P260" s="466" t="s">
        <v>1134</v>
      </c>
      <c r="Q260" s="204" t="s">
        <v>1904</v>
      </c>
      <c r="R260" s="474">
        <v>28</v>
      </c>
      <c r="S260" s="468">
        <v>6700</v>
      </c>
      <c r="T260" s="475" t="e">
        <f>[2]!Tabla46[[#This Row],[Cantidad de Insumos]]*[2]!Tabla46[[#This Row],[Precio Unitario]]</f>
        <v>#REF!</v>
      </c>
      <c r="U260" s="208" t="s">
        <v>2146</v>
      </c>
      <c r="V260" s="470" t="s">
        <v>925</v>
      </c>
      <c r="W260" s="476"/>
    </row>
    <row r="261" spans="2:23" ht="18.75" customHeight="1" x14ac:dyDescent="0.2">
      <c r="B261" s="487" t="e">
        <f>IF(Tabla46[[#This Row],[Tipos de Acciones]]="","",CONCATENATE(Tabla46[[#This Row],[POA]],".",Tabla46[[#This Row],[SRS]],".",Tabla46[[#This Row],[AREA]],".",Tabla46[[#This Row],[TIPO]]))</f>
        <v>#REF!</v>
      </c>
      <c r="C261" s="487" t="e">
        <f>IF(Tabla46[[#This Row],[Tipos de Acciones]]="","",'Formulario PPGR1'!#REF!)</f>
        <v>#REF!</v>
      </c>
      <c r="D261" s="487" t="e">
        <f>IF(Tabla46[[#This Row],[Tipos de Acciones]]="","",'Formulario PPGR1'!#REF!)</f>
        <v>#REF!</v>
      </c>
      <c r="E261" s="487" t="e">
        <f>IF(Tabla46[[#This Row],[Tipos de Acciones]]="","",'Formulario PPGR1'!#REF!)</f>
        <v>#REF!</v>
      </c>
      <c r="F261" s="487" t="e">
        <f>IF(Tabla46[[#This Row],[Tipos de Acciones]]="","",'Formulario PPGR1'!#REF!)</f>
        <v>#REF!</v>
      </c>
      <c r="G261" s="461" t="s">
        <v>935</v>
      </c>
      <c r="H261" s="462" t="s">
        <v>2126</v>
      </c>
      <c r="I261" s="472"/>
      <c r="J261" s="473"/>
      <c r="K261" s="473" t="s">
        <v>2147</v>
      </c>
      <c r="L261" s="473" t="s">
        <v>472</v>
      </c>
      <c r="M261" s="225" t="s">
        <v>2221</v>
      </c>
      <c r="N261" s="465" t="s">
        <v>1134</v>
      </c>
      <c r="O261" s="466" t="s">
        <v>1902</v>
      </c>
      <c r="P261" s="466" t="s">
        <v>1134</v>
      </c>
      <c r="Q261" s="204" t="s">
        <v>1904</v>
      </c>
      <c r="R261" s="474">
        <v>12</v>
      </c>
      <c r="S261" s="468">
        <v>11000</v>
      </c>
      <c r="T261" s="475" t="e">
        <f>[2]!Tabla46[[#This Row],[Cantidad de Insumos]]*[2]!Tabla46[[#This Row],[Precio Unitario]]</f>
        <v>#REF!</v>
      </c>
      <c r="U261" s="458" t="s">
        <v>2129</v>
      </c>
      <c r="V261" s="470" t="s">
        <v>925</v>
      </c>
      <c r="W261" s="476"/>
    </row>
    <row r="262" spans="2:23" ht="18.75" customHeight="1" x14ac:dyDescent="0.2">
      <c r="B262" s="487" t="e">
        <f>IF(Tabla46[[#This Row],[Tipos de Acciones]]="","",CONCATENATE(Tabla46[[#This Row],[POA]],".",Tabla46[[#This Row],[SRS]],".",Tabla46[[#This Row],[AREA]],".",Tabla46[[#This Row],[TIPO]]))</f>
        <v>#REF!</v>
      </c>
      <c r="C262" s="487" t="e">
        <f>IF(Tabla46[[#This Row],[Tipos de Acciones]]="","",'Formulario PPGR1'!#REF!)</f>
        <v>#REF!</v>
      </c>
      <c r="D262" s="487" t="e">
        <f>IF(Tabla46[[#This Row],[Tipos de Acciones]]="","",'Formulario PPGR1'!#REF!)</f>
        <v>#REF!</v>
      </c>
      <c r="E262" s="487" t="e">
        <f>IF(Tabla46[[#This Row],[Tipos de Acciones]]="","",'Formulario PPGR1'!#REF!)</f>
        <v>#REF!</v>
      </c>
      <c r="F262" s="487" t="e">
        <f>IF(Tabla46[[#This Row],[Tipos de Acciones]]="","",'Formulario PPGR1'!#REF!)</f>
        <v>#REF!</v>
      </c>
      <c r="G262" s="461" t="s">
        <v>935</v>
      </c>
      <c r="H262" s="462" t="s">
        <v>2144</v>
      </c>
      <c r="I262" s="472"/>
      <c r="J262" s="473"/>
      <c r="K262" s="473" t="s">
        <v>2148</v>
      </c>
      <c r="L262" s="473" t="s">
        <v>472</v>
      </c>
      <c r="M262" s="225" t="s">
        <v>2221</v>
      </c>
      <c r="N262" s="465" t="s">
        <v>1134</v>
      </c>
      <c r="O262" s="466" t="s">
        <v>1902</v>
      </c>
      <c r="P262" s="466" t="s">
        <v>1134</v>
      </c>
      <c r="Q262" s="204" t="s">
        <v>1904</v>
      </c>
      <c r="R262" s="474">
        <v>50</v>
      </c>
      <c r="S262" s="468">
        <v>180</v>
      </c>
      <c r="T262" s="475" t="e">
        <f>[2]!Tabla46[[#This Row],[Cantidad de Insumos]]*[2]!Tabla46[[#This Row],[Precio Unitario]]</f>
        <v>#REF!</v>
      </c>
      <c r="U262" s="208" t="s">
        <v>2146</v>
      </c>
      <c r="V262" s="470" t="s">
        <v>925</v>
      </c>
      <c r="W262" s="476"/>
    </row>
    <row r="263" spans="2:23" ht="27" customHeight="1" x14ac:dyDescent="0.2">
      <c r="B263" s="487" t="e">
        <f>IF(Tabla46[[#This Row],[Tipos de Acciones]]="","",CONCATENATE(Tabla46[[#This Row],[POA]],".",Tabla46[[#This Row],[SRS]],".",Tabla46[[#This Row],[AREA]],".",Tabla46[[#This Row],[TIPO]]))</f>
        <v>#REF!</v>
      </c>
      <c r="C263" s="487" t="e">
        <f>IF(Tabla46[[#This Row],[Tipos de Acciones]]="","",'Formulario PPGR1'!#REF!)</f>
        <v>#REF!</v>
      </c>
      <c r="D263" s="487" t="e">
        <f>IF(Tabla46[[#This Row],[Tipos de Acciones]]="","",'Formulario PPGR1'!#REF!)</f>
        <v>#REF!</v>
      </c>
      <c r="E263" s="487" t="e">
        <f>IF(Tabla46[[#This Row],[Tipos de Acciones]]="","",'Formulario PPGR1'!#REF!)</f>
        <v>#REF!</v>
      </c>
      <c r="F263" s="487" t="e">
        <f>IF(Tabla46[[#This Row],[Tipos de Acciones]]="","",'Formulario PPGR1'!#REF!)</f>
        <v>#REF!</v>
      </c>
      <c r="G263" s="461" t="s">
        <v>935</v>
      </c>
      <c r="H263" s="461" t="s">
        <v>2137</v>
      </c>
      <c r="I263" s="472"/>
      <c r="J263" s="473"/>
      <c r="K263" s="473" t="s">
        <v>2149</v>
      </c>
      <c r="L263" s="473" t="s">
        <v>472</v>
      </c>
      <c r="M263" s="225" t="s">
        <v>2221</v>
      </c>
      <c r="N263" s="465" t="s">
        <v>1134</v>
      </c>
      <c r="O263" s="466" t="s">
        <v>1902</v>
      </c>
      <c r="P263" s="466" t="s">
        <v>1134</v>
      </c>
      <c r="Q263" s="204" t="s">
        <v>1904</v>
      </c>
      <c r="R263" s="474">
        <v>9</v>
      </c>
      <c r="S263" s="468">
        <v>4000</v>
      </c>
      <c r="T263" s="475" t="e">
        <f>[2]!Tabla46[[#This Row],[Cantidad de Insumos]]*[2]!Tabla46[[#This Row],[Precio Unitario]]</f>
        <v>#REF!</v>
      </c>
      <c r="U263" s="208" t="s">
        <v>865</v>
      </c>
      <c r="V263" s="470" t="s">
        <v>925</v>
      </c>
      <c r="W263" s="476"/>
    </row>
    <row r="264" spans="2:23" ht="30.75" customHeight="1" x14ac:dyDescent="0.2">
      <c r="B264" s="487" t="e">
        <f>IF(Tabla46[[#This Row],[Tipos de Acciones]]="","",CONCATENATE(Tabla46[[#This Row],[POA]],".",Tabla46[[#This Row],[SRS]],".",Tabla46[[#This Row],[AREA]],".",Tabla46[[#This Row],[TIPO]]))</f>
        <v>#REF!</v>
      </c>
      <c r="C264" s="487" t="e">
        <f>IF(Tabla46[[#This Row],[Tipos de Acciones]]="","",'Formulario PPGR1'!#REF!)</f>
        <v>#REF!</v>
      </c>
      <c r="D264" s="487" t="e">
        <f>IF(Tabla46[[#This Row],[Tipos de Acciones]]="","",'Formulario PPGR1'!#REF!)</f>
        <v>#REF!</v>
      </c>
      <c r="E264" s="487" t="e">
        <f>IF(Tabla46[[#This Row],[Tipos de Acciones]]="","",'Formulario PPGR1'!#REF!)</f>
        <v>#REF!</v>
      </c>
      <c r="F264" s="487" t="e">
        <f>IF(Tabla46[[#This Row],[Tipos de Acciones]]="","",'Formulario PPGR1'!#REF!)</f>
        <v>#REF!</v>
      </c>
      <c r="G264" s="461" t="s">
        <v>935</v>
      </c>
      <c r="H264" s="461" t="s">
        <v>2130</v>
      </c>
      <c r="I264" s="472"/>
      <c r="J264" s="473"/>
      <c r="K264" s="473" t="s">
        <v>2150</v>
      </c>
      <c r="L264" s="473" t="s">
        <v>472</v>
      </c>
      <c r="M264" s="225" t="s">
        <v>2221</v>
      </c>
      <c r="N264" s="465" t="s">
        <v>1134</v>
      </c>
      <c r="O264" s="466" t="s">
        <v>1902</v>
      </c>
      <c r="P264" s="466" t="s">
        <v>1134</v>
      </c>
      <c r="Q264" s="204" t="s">
        <v>1904</v>
      </c>
      <c r="R264" s="474">
        <v>7</v>
      </c>
      <c r="S264" s="468">
        <v>3000</v>
      </c>
      <c r="T264" s="475" t="e">
        <f>[2]!Tabla46[[#This Row],[Cantidad de Insumos]]*[2]!Tabla46[[#This Row],[Precio Unitario]]</f>
        <v>#REF!</v>
      </c>
      <c r="U264" s="208" t="s">
        <v>2132</v>
      </c>
      <c r="V264" s="470" t="s">
        <v>925</v>
      </c>
      <c r="W264" s="476"/>
    </row>
    <row r="265" spans="2:23" ht="29.25" customHeight="1" x14ac:dyDescent="0.2">
      <c r="B265" s="487" t="e">
        <f>IF(Tabla46[[#This Row],[Tipos de Acciones]]="","",CONCATENATE(Tabla46[[#This Row],[POA]],".",Tabla46[[#This Row],[SRS]],".",Tabla46[[#This Row],[AREA]],".",Tabla46[[#This Row],[TIPO]]))</f>
        <v>#REF!</v>
      </c>
      <c r="C265" s="487" t="e">
        <f>IF(Tabla46[[#This Row],[Tipos de Acciones]]="","",'Formulario PPGR1'!#REF!)</f>
        <v>#REF!</v>
      </c>
      <c r="D265" s="487" t="e">
        <f>IF(Tabla46[[#This Row],[Tipos de Acciones]]="","",'Formulario PPGR1'!#REF!)</f>
        <v>#REF!</v>
      </c>
      <c r="E265" s="487" t="e">
        <f>IF(Tabla46[[#This Row],[Tipos de Acciones]]="","",'Formulario PPGR1'!#REF!)</f>
        <v>#REF!</v>
      </c>
      <c r="F265" s="487" t="e">
        <f>IF(Tabla46[[#This Row],[Tipos de Acciones]]="","",'Formulario PPGR1'!#REF!)</f>
        <v>#REF!</v>
      </c>
      <c r="G265" s="461" t="s">
        <v>935</v>
      </c>
      <c r="H265" s="461" t="s">
        <v>2137</v>
      </c>
      <c r="I265" s="472"/>
      <c r="J265" s="473"/>
      <c r="K265" s="473" t="s">
        <v>2151</v>
      </c>
      <c r="L265" s="473" t="s">
        <v>472</v>
      </c>
      <c r="M265" s="225" t="s">
        <v>2221</v>
      </c>
      <c r="N265" s="465" t="s">
        <v>1134</v>
      </c>
      <c r="O265" s="466" t="s">
        <v>1902</v>
      </c>
      <c r="P265" s="466" t="s">
        <v>1134</v>
      </c>
      <c r="Q265" s="204" t="s">
        <v>1904</v>
      </c>
      <c r="R265" s="474">
        <v>4</v>
      </c>
      <c r="S265" s="468">
        <v>120000</v>
      </c>
      <c r="T265" s="475" t="e">
        <f>[2]!Tabla46[[#This Row],[Cantidad de Insumos]]*[2]!Tabla46[[#This Row],[Precio Unitario]]</f>
        <v>#REF!</v>
      </c>
      <c r="U265" s="208" t="s">
        <v>865</v>
      </c>
      <c r="V265" s="470" t="s">
        <v>925</v>
      </c>
      <c r="W265" s="476"/>
    </row>
    <row r="266" spans="2:23" ht="29.25" customHeight="1" x14ac:dyDescent="0.2">
      <c r="B266" s="487" t="e">
        <f>IF(Tabla46[[#This Row],[Tipos de Acciones]]="","",CONCATENATE(Tabla46[[#This Row],[POA]],".",Tabla46[[#This Row],[SRS]],".",Tabla46[[#This Row],[AREA]],".",Tabla46[[#This Row],[TIPO]]))</f>
        <v>#REF!</v>
      </c>
      <c r="C266" s="487" t="e">
        <f>IF(Tabla46[[#This Row],[Tipos de Acciones]]="","",'Formulario PPGR1'!#REF!)</f>
        <v>#REF!</v>
      </c>
      <c r="D266" s="487" t="e">
        <f>IF(Tabla46[[#This Row],[Tipos de Acciones]]="","",'Formulario PPGR1'!#REF!)</f>
        <v>#REF!</v>
      </c>
      <c r="E266" s="487" t="e">
        <f>IF(Tabla46[[#This Row],[Tipos de Acciones]]="","",'Formulario PPGR1'!#REF!)</f>
        <v>#REF!</v>
      </c>
      <c r="F266" s="487" t="e">
        <f>IF(Tabla46[[#This Row],[Tipos de Acciones]]="","",'Formulario PPGR1'!#REF!)</f>
        <v>#REF!</v>
      </c>
      <c r="G266" s="461" t="s">
        <v>935</v>
      </c>
      <c r="H266" s="461" t="s">
        <v>2137</v>
      </c>
      <c r="I266" s="472"/>
      <c r="J266" s="473"/>
      <c r="K266" s="473" t="s">
        <v>2152</v>
      </c>
      <c r="L266" s="473" t="s">
        <v>472</v>
      </c>
      <c r="M266" s="225" t="s">
        <v>2221</v>
      </c>
      <c r="N266" s="465" t="s">
        <v>1134</v>
      </c>
      <c r="O266" s="466" t="s">
        <v>1902</v>
      </c>
      <c r="P266" s="466" t="s">
        <v>1134</v>
      </c>
      <c r="Q266" s="204" t="s">
        <v>1904</v>
      </c>
      <c r="R266" s="474">
        <v>5</v>
      </c>
      <c r="S266" s="468">
        <v>150000</v>
      </c>
      <c r="T266" s="475" t="e">
        <f>[2]!Tabla46[[#This Row],[Cantidad de Insumos]]*[2]!Tabla46[[#This Row],[Precio Unitario]]</f>
        <v>#REF!</v>
      </c>
      <c r="U266" s="208" t="s">
        <v>865</v>
      </c>
      <c r="V266" s="470" t="s">
        <v>925</v>
      </c>
      <c r="W266" s="476"/>
    </row>
    <row r="267" spans="2:23" ht="35.25" customHeight="1" x14ac:dyDescent="0.2">
      <c r="B267" s="487" t="e">
        <f>IF(Tabla46[[#This Row],[Tipos de Acciones]]="","",CONCATENATE(Tabla46[[#This Row],[POA]],".",Tabla46[[#This Row],[SRS]],".",Tabla46[[#This Row],[AREA]],".",Tabla46[[#This Row],[TIPO]]))</f>
        <v>#REF!</v>
      </c>
      <c r="C267" s="487" t="e">
        <f>IF(Tabla46[[#This Row],[Tipos de Acciones]]="","",'Formulario PPGR1'!#REF!)</f>
        <v>#REF!</v>
      </c>
      <c r="D267" s="487" t="e">
        <f>IF(Tabla46[[#This Row],[Tipos de Acciones]]="","",'Formulario PPGR1'!#REF!)</f>
        <v>#REF!</v>
      </c>
      <c r="E267" s="487" t="e">
        <f>IF(Tabla46[[#This Row],[Tipos de Acciones]]="","",'Formulario PPGR1'!#REF!)</f>
        <v>#REF!</v>
      </c>
      <c r="F267" s="487" t="e">
        <f>IF(Tabla46[[#This Row],[Tipos de Acciones]]="","",'Formulario PPGR1'!#REF!)</f>
        <v>#REF!</v>
      </c>
      <c r="G267" s="461" t="s">
        <v>935</v>
      </c>
      <c r="H267" s="461" t="s">
        <v>2137</v>
      </c>
      <c r="I267" s="472"/>
      <c r="J267" s="473"/>
      <c r="K267" s="473" t="s">
        <v>2153</v>
      </c>
      <c r="L267" s="473" t="s">
        <v>472</v>
      </c>
      <c r="M267" s="225" t="s">
        <v>2221</v>
      </c>
      <c r="N267" s="465" t="s">
        <v>1134</v>
      </c>
      <c r="O267" s="466" t="s">
        <v>1902</v>
      </c>
      <c r="P267" s="466" t="s">
        <v>1134</v>
      </c>
      <c r="Q267" s="204" t="s">
        <v>1904</v>
      </c>
      <c r="R267" s="474">
        <v>5</v>
      </c>
      <c r="S267" s="468">
        <v>120000</v>
      </c>
      <c r="T267" s="475" t="e">
        <f>[2]!Tabla46[[#This Row],[Cantidad de Insumos]]*[2]!Tabla46[[#This Row],[Precio Unitario]]</f>
        <v>#REF!</v>
      </c>
      <c r="U267" s="208" t="s">
        <v>865</v>
      </c>
      <c r="V267" s="470" t="s">
        <v>925</v>
      </c>
      <c r="W267" s="476"/>
    </row>
    <row r="268" spans="2:23" ht="30.75" customHeight="1" x14ac:dyDescent="0.2">
      <c r="B268" s="487" t="e">
        <f>IF(Tabla46[[#This Row],[Tipos de Acciones]]="","",CONCATENATE(Tabla46[[#This Row],[POA]],".",Tabla46[[#This Row],[SRS]],".",Tabla46[[#This Row],[AREA]],".",Tabla46[[#This Row],[TIPO]]))</f>
        <v>#REF!</v>
      </c>
      <c r="C268" s="487" t="e">
        <f>IF(Tabla46[[#This Row],[Tipos de Acciones]]="","",'Formulario PPGR1'!#REF!)</f>
        <v>#REF!</v>
      </c>
      <c r="D268" s="487" t="e">
        <f>IF(Tabla46[[#This Row],[Tipos de Acciones]]="","",'Formulario PPGR1'!#REF!)</f>
        <v>#REF!</v>
      </c>
      <c r="E268" s="487" t="e">
        <f>IF(Tabla46[[#This Row],[Tipos de Acciones]]="","",'Formulario PPGR1'!#REF!)</f>
        <v>#REF!</v>
      </c>
      <c r="F268" s="487" t="e">
        <f>IF(Tabla46[[#This Row],[Tipos de Acciones]]="","",'Formulario PPGR1'!#REF!)</f>
        <v>#REF!</v>
      </c>
      <c r="G268" s="461" t="s">
        <v>935</v>
      </c>
      <c r="H268" s="461" t="s">
        <v>2130</v>
      </c>
      <c r="I268" s="472"/>
      <c r="J268" s="473"/>
      <c r="K268" s="473" t="s">
        <v>2154</v>
      </c>
      <c r="L268" s="473" t="s">
        <v>472</v>
      </c>
      <c r="M268" s="225" t="s">
        <v>2221</v>
      </c>
      <c r="N268" s="465" t="s">
        <v>1134</v>
      </c>
      <c r="O268" s="466" t="s">
        <v>1902</v>
      </c>
      <c r="P268" s="466" t="s">
        <v>1134</v>
      </c>
      <c r="Q268" s="204" t="s">
        <v>1904</v>
      </c>
      <c r="R268" s="474">
        <v>4</v>
      </c>
      <c r="S268" s="468">
        <v>2800</v>
      </c>
      <c r="T268" s="475" t="e">
        <f>[2]!Tabla46[[#This Row],[Cantidad de Insumos]]*[2]!Tabla46[[#This Row],[Precio Unitario]]</f>
        <v>#REF!</v>
      </c>
      <c r="U268" s="208" t="s">
        <v>2132</v>
      </c>
      <c r="V268" s="470" t="s">
        <v>925</v>
      </c>
      <c r="W268" s="476"/>
    </row>
    <row r="269" spans="2:23" ht="33" customHeight="1" x14ac:dyDescent="0.2">
      <c r="B269" s="487" t="e">
        <f>IF(Tabla46[[#This Row],[Tipos de Acciones]]="","",CONCATENATE(Tabla46[[#This Row],[POA]],".",Tabla46[[#This Row],[SRS]],".",Tabla46[[#This Row],[AREA]],".",Tabla46[[#This Row],[TIPO]]))</f>
        <v>#REF!</v>
      </c>
      <c r="C269" s="487" t="e">
        <f>IF(Tabla46[[#This Row],[Tipos de Acciones]]="","",'Formulario PPGR1'!#REF!)</f>
        <v>#REF!</v>
      </c>
      <c r="D269" s="487" t="e">
        <f>IF(Tabla46[[#This Row],[Tipos de Acciones]]="","",'Formulario PPGR1'!#REF!)</f>
        <v>#REF!</v>
      </c>
      <c r="E269" s="487" t="e">
        <f>IF(Tabla46[[#This Row],[Tipos de Acciones]]="","",'Formulario PPGR1'!#REF!)</f>
        <v>#REF!</v>
      </c>
      <c r="F269" s="487" t="e">
        <f>IF(Tabla46[[#This Row],[Tipos de Acciones]]="","",'Formulario PPGR1'!#REF!)</f>
        <v>#REF!</v>
      </c>
      <c r="G269" s="461" t="s">
        <v>935</v>
      </c>
      <c r="H269" s="461" t="s">
        <v>2130</v>
      </c>
      <c r="I269" s="472"/>
      <c r="J269" s="473"/>
      <c r="K269" s="473" t="s">
        <v>2155</v>
      </c>
      <c r="L269" s="473" t="s">
        <v>472</v>
      </c>
      <c r="M269" s="225" t="s">
        <v>2221</v>
      </c>
      <c r="N269" s="465" t="s">
        <v>1134</v>
      </c>
      <c r="O269" s="466" t="s">
        <v>1902</v>
      </c>
      <c r="P269" s="466" t="s">
        <v>1134</v>
      </c>
      <c r="Q269" s="204" t="s">
        <v>1904</v>
      </c>
      <c r="R269" s="474">
        <v>6</v>
      </c>
      <c r="S269" s="468">
        <v>2800</v>
      </c>
      <c r="T269" s="475" t="e">
        <f>[2]!Tabla46[[#This Row],[Cantidad de Insumos]]*[2]!Tabla46[[#This Row],[Precio Unitario]]</f>
        <v>#REF!</v>
      </c>
      <c r="U269" s="208" t="s">
        <v>2132</v>
      </c>
      <c r="V269" s="470" t="s">
        <v>925</v>
      </c>
      <c r="W269" s="476"/>
    </row>
    <row r="270" spans="2:23" ht="34.5" customHeight="1" x14ac:dyDescent="0.2">
      <c r="B270" s="487" t="e">
        <f>IF(Tabla46[[#This Row],[Tipos de Acciones]]="","",CONCATENATE(Tabla46[[#This Row],[POA]],".",Tabla46[[#This Row],[SRS]],".",Tabla46[[#This Row],[AREA]],".",Tabla46[[#This Row],[TIPO]]))</f>
        <v>#REF!</v>
      </c>
      <c r="C270" s="487" t="e">
        <f>IF(Tabla46[[#This Row],[Tipos de Acciones]]="","",'Formulario PPGR1'!#REF!)</f>
        <v>#REF!</v>
      </c>
      <c r="D270" s="487" t="e">
        <f>IF(Tabla46[[#This Row],[Tipos de Acciones]]="","",'Formulario PPGR1'!#REF!)</f>
        <v>#REF!</v>
      </c>
      <c r="E270" s="487" t="e">
        <f>IF(Tabla46[[#This Row],[Tipos de Acciones]]="","",'Formulario PPGR1'!#REF!)</f>
        <v>#REF!</v>
      </c>
      <c r="F270" s="487" t="e">
        <f>IF(Tabla46[[#This Row],[Tipos de Acciones]]="","",'Formulario PPGR1'!#REF!)</f>
        <v>#REF!</v>
      </c>
      <c r="G270" s="461" t="s">
        <v>935</v>
      </c>
      <c r="H270" s="461" t="s">
        <v>2130</v>
      </c>
      <c r="I270" s="472"/>
      <c r="J270" s="473"/>
      <c r="K270" s="473" t="s">
        <v>2156</v>
      </c>
      <c r="L270" s="473" t="s">
        <v>472</v>
      </c>
      <c r="M270" s="225" t="s">
        <v>2221</v>
      </c>
      <c r="N270" s="465" t="s">
        <v>1134</v>
      </c>
      <c r="O270" s="466" t="s">
        <v>1902</v>
      </c>
      <c r="P270" s="466" t="s">
        <v>1134</v>
      </c>
      <c r="Q270" s="204" t="s">
        <v>1904</v>
      </c>
      <c r="R270" s="474">
        <v>6</v>
      </c>
      <c r="S270" s="468">
        <v>2800</v>
      </c>
      <c r="T270" s="475" t="e">
        <f>[2]!Tabla46[[#This Row],[Cantidad de Insumos]]*[2]!Tabla46[[#This Row],[Precio Unitario]]</f>
        <v>#REF!</v>
      </c>
      <c r="U270" s="208" t="s">
        <v>2132</v>
      </c>
      <c r="V270" s="470" t="s">
        <v>925</v>
      </c>
      <c r="W270" s="476"/>
    </row>
    <row r="271" spans="2:23" ht="27.75" customHeight="1" x14ac:dyDescent="0.2">
      <c r="B271" s="487" t="e">
        <f>IF(Tabla46[[#This Row],[Tipos de Acciones]]="","",CONCATENATE(Tabla46[[#This Row],[POA]],".",Tabla46[[#This Row],[SRS]],".",Tabla46[[#This Row],[AREA]],".",Tabla46[[#This Row],[TIPO]]))</f>
        <v>#REF!</v>
      </c>
      <c r="C271" s="487" t="e">
        <f>IF(Tabla46[[#This Row],[Tipos de Acciones]]="","",'Formulario PPGR1'!#REF!)</f>
        <v>#REF!</v>
      </c>
      <c r="D271" s="487" t="e">
        <f>IF(Tabla46[[#This Row],[Tipos de Acciones]]="","",'Formulario PPGR1'!#REF!)</f>
        <v>#REF!</v>
      </c>
      <c r="E271" s="487" t="e">
        <f>IF(Tabla46[[#This Row],[Tipos de Acciones]]="","",'Formulario PPGR1'!#REF!)</f>
        <v>#REF!</v>
      </c>
      <c r="F271" s="487" t="e">
        <f>IF(Tabla46[[#This Row],[Tipos de Acciones]]="","",'Formulario PPGR1'!#REF!)</f>
        <v>#REF!</v>
      </c>
      <c r="G271" s="461" t="s">
        <v>935</v>
      </c>
      <c r="H271" s="462" t="s">
        <v>2126</v>
      </c>
      <c r="I271" s="472"/>
      <c r="J271" s="473"/>
      <c r="K271" s="473" t="s">
        <v>2157</v>
      </c>
      <c r="L271" s="473" t="s">
        <v>472</v>
      </c>
      <c r="M271" s="225" t="s">
        <v>2221</v>
      </c>
      <c r="N271" s="465" t="s">
        <v>1134</v>
      </c>
      <c r="O271" s="466" t="s">
        <v>1902</v>
      </c>
      <c r="P271" s="466" t="s">
        <v>1134</v>
      </c>
      <c r="Q271" s="204" t="s">
        <v>1904</v>
      </c>
      <c r="R271" s="474">
        <v>0</v>
      </c>
      <c r="S271" s="468">
        <v>6500</v>
      </c>
      <c r="T271" s="475" t="e">
        <f>[2]!Tabla46[[#This Row],[Cantidad de Insumos]]*[2]!Tabla46[[#This Row],[Precio Unitario]]</f>
        <v>#REF!</v>
      </c>
      <c r="U271" s="458" t="s">
        <v>2129</v>
      </c>
      <c r="V271" s="470" t="s">
        <v>925</v>
      </c>
      <c r="W271" s="476"/>
    </row>
    <row r="272" spans="2:23" ht="33" customHeight="1" x14ac:dyDescent="0.2">
      <c r="B272" s="487" t="e">
        <f>IF(Tabla46[[#This Row],[Tipos de Acciones]]="","",CONCATENATE(Tabla46[[#This Row],[POA]],".",Tabla46[[#This Row],[SRS]],".",Tabla46[[#This Row],[AREA]],".",Tabla46[[#This Row],[TIPO]]))</f>
        <v>#REF!</v>
      </c>
      <c r="C272" s="487" t="e">
        <f>IF(Tabla46[[#This Row],[Tipos de Acciones]]="","",'Formulario PPGR1'!#REF!)</f>
        <v>#REF!</v>
      </c>
      <c r="D272" s="487" t="e">
        <f>IF(Tabla46[[#This Row],[Tipos de Acciones]]="","",'Formulario PPGR1'!#REF!)</f>
        <v>#REF!</v>
      </c>
      <c r="E272" s="487" t="e">
        <f>IF(Tabla46[[#This Row],[Tipos de Acciones]]="","",'Formulario PPGR1'!#REF!)</f>
        <v>#REF!</v>
      </c>
      <c r="F272" s="487" t="e">
        <f>IF(Tabla46[[#This Row],[Tipos de Acciones]]="","",'Formulario PPGR1'!#REF!)</f>
        <v>#REF!</v>
      </c>
      <c r="G272" s="461" t="s">
        <v>935</v>
      </c>
      <c r="H272" s="461" t="s">
        <v>2137</v>
      </c>
      <c r="I272" s="472"/>
      <c r="J272" s="473"/>
      <c r="K272" s="473" t="s">
        <v>2158</v>
      </c>
      <c r="L272" s="473" t="s">
        <v>472</v>
      </c>
      <c r="M272" s="225" t="s">
        <v>2221</v>
      </c>
      <c r="N272" s="465" t="s">
        <v>1134</v>
      </c>
      <c r="O272" s="466" t="s">
        <v>1902</v>
      </c>
      <c r="P272" s="466" t="s">
        <v>1134</v>
      </c>
      <c r="Q272" s="204" t="s">
        <v>1904</v>
      </c>
      <c r="R272" s="474">
        <v>0</v>
      </c>
      <c r="S272" s="468">
        <v>150</v>
      </c>
      <c r="T272" s="475" t="e">
        <f>[2]!Tabla46[[#This Row],[Cantidad de Insumos]]*[2]!Tabla46[[#This Row],[Precio Unitario]]</f>
        <v>#REF!</v>
      </c>
      <c r="U272" s="208" t="s">
        <v>865</v>
      </c>
      <c r="V272" s="470" t="s">
        <v>925</v>
      </c>
      <c r="W272" s="476"/>
    </row>
    <row r="273" spans="2:23" ht="27.75" customHeight="1" x14ac:dyDescent="0.2">
      <c r="B273" s="487" t="e">
        <f>IF(Tabla46[[#This Row],[Tipos de Acciones]]="","",CONCATENATE(Tabla46[[#This Row],[POA]],".",Tabla46[[#This Row],[SRS]],".",Tabla46[[#This Row],[AREA]],".",Tabla46[[#This Row],[TIPO]]))</f>
        <v>#REF!</v>
      </c>
      <c r="C273" s="487" t="e">
        <f>IF(Tabla46[[#This Row],[Tipos de Acciones]]="","",'Formulario PPGR1'!#REF!)</f>
        <v>#REF!</v>
      </c>
      <c r="D273" s="487" t="e">
        <f>IF(Tabla46[[#This Row],[Tipos de Acciones]]="","",'Formulario PPGR1'!#REF!)</f>
        <v>#REF!</v>
      </c>
      <c r="E273" s="487" t="e">
        <f>IF(Tabla46[[#This Row],[Tipos de Acciones]]="","",'Formulario PPGR1'!#REF!)</f>
        <v>#REF!</v>
      </c>
      <c r="F273" s="487" t="e">
        <f>IF(Tabla46[[#This Row],[Tipos de Acciones]]="","",'Formulario PPGR1'!#REF!)</f>
        <v>#REF!</v>
      </c>
      <c r="G273" s="461" t="s">
        <v>935</v>
      </c>
      <c r="H273" s="462" t="s">
        <v>2159</v>
      </c>
      <c r="I273" s="472"/>
      <c r="J273" s="473"/>
      <c r="K273" s="473" t="s">
        <v>2160</v>
      </c>
      <c r="L273" s="473" t="s">
        <v>472</v>
      </c>
      <c r="M273" s="225" t="s">
        <v>2221</v>
      </c>
      <c r="N273" s="465" t="s">
        <v>1134</v>
      </c>
      <c r="O273" s="466" t="s">
        <v>1902</v>
      </c>
      <c r="P273" s="466" t="s">
        <v>1134</v>
      </c>
      <c r="Q273" s="204" t="s">
        <v>1904</v>
      </c>
      <c r="R273" s="474">
        <v>4</v>
      </c>
      <c r="S273" s="468">
        <v>42500</v>
      </c>
      <c r="T273" s="475" t="e">
        <f>[2]!Tabla46[[#This Row],[Cantidad de Insumos]]*[2]!Tabla46[[#This Row],[Precio Unitario]]</f>
        <v>#REF!</v>
      </c>
      <c r="U273" s="208" t="s">
        <v>2117</v>
      </c>
      <c r="V273" s="470" t="s">
        <v>925</v>
      </c>
      <c r="W273" s="476"/>
    </row>
    <row r="274" spans="2:23" ht="28.5" customHeight="1" x14ac:dyDescent="0.2">
      <c r="B274" s="487" t="e">
        <f>IF(Tabla46[[#This Row],[Tipos de Acciones]]="","",CONCATENATE(Tabla46[[#This Row],[POA]],".",Tabla46[[#This Row],[SRS]],".",Tabla46[[#This Row],[AREA]],".",Tabla46[[#This Row],[TIPO]]))</f>
        <v>#REF!</v>
      </c>
      <c r="C274" s="487" t="e">
        <f>IF(Tabla46[[#This Row],[Tipos de Acciones]]="","",'Formulario PPGR1'!#REF!)</f>
        <v>#REF!</v>
      </c>
      <c r="D274" s="487" t="e">
        <f>IF(Tabla46[[#This Row],[Tipos de Acciones]]="","",'Formulario PPGR1'!#REF!)</f>
        <v>#REF!</v>
      </c>
      <c r="E274" s="487" t="e">
        <f>IF(Tabla46[[#This Row],[Tipos de Acciones]]="","",'Formulario PPGR1'!#REF!)</f>
        <v>#REF!</v>
      </c>
      <c r="F274" s="487" t="e">
        <f>IF(Tabla46[[#This Row],[Tipos de Acciones]]="","",'Formulario PPGR1'!#REF!)</f>
        <v>#REF!</v>
      </c>
      <c r="G274" s="461" t="s">
        <v>935</v>
      </c>
      <c r="H274" s="462" t="s">
        <v>2159</v>
      </c>
      <c r="I274" s="472"/>
      <c r="J274" s="473"/>
      <c r="K274" s="473" t="s">
        <v>2161</v>
      </c>
      <c r="L274" s="473" t="s">
        <v>472</v>
      </c>
      <c r="M274" s="225" t="s">
        <v>2221</v>
      </c>
      <c r="N274" s="465" t="s">
        <v>1134</v>
      </c>
      <c r="O274" s="466" t="s">
        <v>1902</v>
      </c>
      <c r="P274" s="466" t="s">
        <v>1134</v>
      </c>
      <c r="Q274" s="204" t="s">
        <v>1904</v>
      </c>
      <c r="R274" s="474">
        <v>12</v>
      </c>
      <c r="S274" s="468">
        <v>35000</v>
      </c>
      <c r="T274" s="475" t="e">
        <f>[2]!Tabla46[[#This Row],[Cantidad de Insumos]]*[2]!Tabla46[[#This Row],[Precio Unitario]]</f>
        <v>#REF!</v>
      </c>
      <c r="U274" s="208" t="s">
        <v>2117</v>
      </c>
      <c r="V274" s="470" t="s">
        <v>925</v>
      </c>
      <c r="W274" s="476"/>
    </row>
    <row r="275" spans="2:23" ht="28.5" customHeight="1" x14ac:dyDescent="0.2">
      <c r="B275" s="487" t="e">
        <f>IF(Tabla46[[#This Row],[Tipos de Acciones]]="","",CONCATENATE(Tabla46[[#This Row],[POA]],".",Tabla46[[#This Row],[SRS]],".",Tabla46[[#This Row],[AREA]],".",Tabla46[[#This Row],[TIPO]]))</f>
        <v>#REF!</v>
      </c>
      <c r="C275" s="487" t="e">
        <f>IF(Tabla46[[#This Row],[Tipos de Acciones]]="","",'Formulario PPGR1'!#REF!)</f>
        <v>#REF!</v>
      </c>
      <c r="D275" s="487" t="e">
        <f>IF(Tabla46[[#This Row],[Tipos de Acciones]]="","",'Formulario PPGR1'!#REF!)</f>
        <v>#REF!</v>
      </c>
      <c r="E275" s="487" t="e">
        <f>IF(Tabla46[[#This Row],[Tipos de Acciones]]="","",'Formulario PPGR1'!#REF!)</f>
        <v>#REF!</v>
      </c>
      <c r="F275" s="487" t="e">
        <f>IF(Tabla46[[#This Row],[Tipos de Acciones]]="","",'Formulario PPGR1'!#REF!)</f>
        <v>#REF!</v>
      </c>
      <c r="G275" s="461" t="s">
        <v>935</v>
      </c>
      <c r="H275" s="461" t="s">
        <v>2137</v>
      </c>
      <c r="I275" s="472"/>
      <c r="J275" s="473"/>
      <c r="K275" s="473" t="s">
        <v>2162</v>
      </c>
      <c r="L275" s="473" t="s">
        <v>472</v>
      </c>
      <c r="M275" s="225" t="s">
        <v>2221</v>
      </c>
      <c r="N275" s="465" t="s">
        <v>1134</v>
      </c>
      <c r="O275" s="466" t="s">
        <v>1902</v>
      </c>
      <c r="P275" s="466" t="s">
        <v>1134</v>
      </c>
      <c r="Q275" s="204" t="s">
        <v>1904</v>
      </c>
      <c r="R275" s="474">
        <v>0</v>
      </c>
      <c r="S275" s="468">
        <v>10000</v>
      </c>
      <c r="T275" s="475" t="e">
        <f>[2]!Tabla46[[#This Row],[Cantidad de Insumos]]*[2]!Tabla46[[#This Row],[Precio Unitario]]</f>
        <v>#REF!</v>
      </c>
      <c r="U275" s="208" t="s">
        <v>865</v>
      </c>
      <c r="V275" s="470" t="s">
        <v>925</v>
      </c>
      <c r="W275" s="476"/>
    </row>
    <row r="276" spans="2:23" ht="31.5" customHeight="1" x14ac:dyDescent="0.2">
      <c r="B276" s="487" t="e">
        <f>IF(Tabla46[[#This Row],[Tipos de Acciones]]="","",CONCATENATE(Tabla46[[#This Row],[POA]],".",Tabla46[[#This Row],[SRS]],".",Tabla46[[#This Row],[AREA]],".",Tabla46[[#This Row],[TIPO]]))</f>
        <v>#REF!</v>
      </c>
      <c r="C276" s="487" t="e">
        <f>IF(Tabla46[[#This Row],[Tipos de Acciones]]="","",'Formulario PPGR1'!#REF!)</f>
        <v>#REF!</v>
      </c>
      <c r="D276" s="487" t="e">
        <f>IF(Tabla46[[#This Row],[Tipos de Acciones]]="","",'Formulario PPGR1'!#REF!)</f>
        <v>#REF!</v>
      </c>
      <c r="E276" s="487" t="e">
        <f>IF(Tabla46[[#This Row],[Tipos de Acciones]]="","",'Formulario PPGR1'!#REF!)</f>
        <v>#REF!</v>
      </c>
      <c r="F276" s="487" t="e">
        <f>IF(Tabla46[[#This Row],[Tipos de Acciones]]="","",'Formulario PPGR1'!#REF!)</f>
        <v>#REF!</v>
      </c>
      <c r="G276" s="461" t="s">
        <v>935</v>
      </c>
      <c r="H276" s="461" t="s">
        <v>2137</v>
      </c>
      <c r="I276" s="472"/>
      <c r="J276" s="473"/>
      <c r="K276" s="473" t="s">
        <v>2163</v>
      </c>
      <c r="L276" s="473" t="s">
        <v>472</v>
      </c>
      <c r="M276" s="225" t="s">
        <v>2221</v>
      </c>
      <c r="N276" s="465" t="s">
        <v>1134</v>
      </c>
      <c r="O276" s="466" t="s">
        <v>1902</v>
      </c>
      <c r="P276" s="466" t="s">
        <v>1134</v>
      </c>
      <c r="Q276" s="204" t="s">
        <v>1904</v>
      </c>
      <c r="R276" s="474">
        <v>10</v>
      </c>
      <c r="S276" s="468">
        <v>3000</v>
      </c>
      <c r="T276" s="475" t="e">
        <f>[2]!Tabla46[[#This Row],[Cantidad de Insumos]]*[2]!Tabla46[[#This Row],[Precio Unitario]]</f>
        <v>#REF!</v>
      </c>
      <c r="U276" s="208" t="s">
        <v>865</v>
      </c>
      <c r="V276" s="470" t="s">
        <v>925</v>
      </c>
      <c r="W276" s="476"/>
    </row>
    <row r="277" spans="2:23" ht="29.25" customHeight="1" x14ac:dyDescent="0.2">
      <c r="B277" s="487" t="e">
        <f>IF(Tabla46[[#This Row],[Tipos de Acciones]]="","",CONCATENATE(Tabla46[[#This Row],[POA]],".",Tabla46[[#This Row],[SRS]],".",Tabla46[[#This Row],[AREA]],".",Tabla46[[#This Row],[TIPO]]))</f>
        <v>#REF!</v>
      </c>
      <c r="C277" s="487" t="e">
        <f>IF(Tabla46[[#This Row],[Tipos de Acciones]]="","",'Formulario PPGR1'!#REF!)</f>
        <v>#REF!</v>
      </c>
      <c r="D277" s="487" t="e">
        <f>IF(Tabla46[[#This Row],[Tipos de Acciones]]="","",'Formulario PPGR1'!#REF!)</f>
        <v>#REF!</v>
      </c>
      <c r="E277" s="487" t="e">
        <f>IF(Tabla46[[#This Row],[Tipos de Acciones]]="","",'Formulario PPGR1'!#REF!)</f>
        <v>#REF!</v>
      </c>
      <c r="F277" s="487" t="e">
        <f>IF(Tabla46[[#This Row],[Tipos de Acciones]]="","",'Formulario PPGR1'!#REF!)</f>
        <v>#REF!</v>
      </c>
      <c r="G277" s="461" t="s">
        <v>935</v>
      </c>
      <c r="H277" s="461" t="s">
        <v>2137</v>
      </c>
      <c r="I277" s="472"/>
      <c r="J277" s="473"/>
      <c r="K277" s="473" t="s">
        <v>2164</v>
      </c>
      <c r="L277" s="473" t="s">
        <v>472</v>
      </c>
      <c r="M277" s="225" t="s">
        <v>2221</v>
      </c>
      <c r="N277" s="465" t="s">
        <v>1134</v>
      </c>
      <c r="O277" s="466" t="s">
        <v>1902</v>
      </c>
      <c r="P277" s="466" t="s">
        <v>1134</v>
      </c>
      <c r="Q277" s="204" t="s">
        <v>1904</v>
      </c>
      <c r="R277" s="474">
        <v>2</v>
      </c>
      <c r="S277" s="468">
        <v>10000</v>
      </c>
      <c r="T277" s="475" t="e">
        <f>[2]!Tabla46[[#This Row],[Cantidad de Insumos]]*[2]!Tabla46[[#This Row],[Precio Unitario]]</f>
        <v>#REF!</v>
      </c>
      <c r="U277" s="208" t="s">
        <v>865</v>
      </c>
      <c r="V277" s="470" t="s">
        <v>925</v>
      </c>
      <c r="W277" s="476"/>
    </row>
    <row r="278" spans="2:23" ht="46.5" customHeight="1" x14ac:dyDescent="0.2">
      <c r="B278" s="487" t="e">
        <f>IF(Tabla46[[#This Row],[Tipos de Acciones]]="","",CONCATENATE(Tabla46[[#This Row],[POA]],".",Tabla46[[#This Row],[SRS]],".",Tabla46[[#This Row],[AREA]],".",Tabla46[[#This Row],[TIPO]]))</f>
        <v>#REF!</v>
      </c>
      <c r="C278" s="487" t="e">
        <f>IF(Tabla46[[#This Row],[Tipos de Acciones]]="","",'Formulario PPGR1'!#REF!)</f>
        <v>#REF!</v>
      </c>
      <c r="D278" s="487" t="e">
        <f>IF(Tabla46[[#This Row],[Tipos de Acciones]]="","",'Formulario PPGR1'!#REF!)</f>
        <v>#REF!</v>
      </c>
      <c r="E278" s="487" t="e">
        <f>IF(Tabla46[[#This Row],[Tipos de Acciones]]="","",'Formulario PPGR1'!#REF!)</f>
        <v>#REF!</v>
      </c>
      <c r="F278" s="487" t="e">
        <f>IF(Tabla46[[#This Row],[Tipos de Acciones]]="","",'Formulario PPGR1'!#REF!)</f>
        <v>#REF!</v>
      </c>
      <c r="G278" s="461" t="s">
        <v>935</v>
      </c>
      <c r="H278" s="461" t="s">
        <v>2137</v>
      </c>
      <c r="I278" s="472"/>
      <c r="J278" s="473"/>
      <c r="K278" s="473" t="s">
        <v>2165</v>
      </c>
      <c r="L278" s="473" t="s">
        <v>472</v>
      </c>
      <c r="M278" s="225" t="s">
        <v>2221</v>
      </c>
      <c r="N278" s="465" t="s">
        <v>1134</v>
      </c>
      <c r="O278" s="466" t="s">
        <v>1902</v>
      </c>
      <c r="P278" s="466" t="s">
        <v>1134</v>
      </c>
      <c r="Q278" s="204" t="s">
        <v>1904</v>
      </c>
      <c r="R278" s="474">
        <v>5</v>
      </c>
      <c r="S278" s="468">
        <v>15000</v>
      </c>
      <c r="T278" s="475" t="e">
        <f>[2]!Tabla46[[#This Row],[Cantidad de Insumos]]*[2]!Tabla46[[#This Row],[Precio Unitario]]</f>
        <v>#REF!</v>
      </c>
      <c r="U278" s="208" t="s">
        <v>865</v>
      </c>
      <c r="V278" s="470" t="s">
        <v>925</v>
      </c>
      <c r="W278" s="476"/>
    </row>
    <row r="279" spans="2:23" ht="30.75" customHeight="1" x14ac:dyDescent="0.2">
      <c r="B279" s="487" t="e">
        <f>IF(Tabla46[[#This Row],[Tipos de Acciones]]="","",CONCATENATE(Tabla46[[#This Row],[POA]],".",Tabla46[[#This Row],[SRS]],".",Tabla46[[#This Row],[AREA]],".",Tabla46[[#This Row],[TIPO]]))</f>
        <v>#REF!</v>
      </c>
      <c r="C279" s="487" t="e">
        <f>IF(Tabla46[[#This Row],[Tipos de Acciones]]="","",'Formulario PPGR1'!#REF!)</f>
        <v>#REF!</v>
      </c>
      <c r="D279" s="487" t="e">
        <f>IF(Tabla46[[#This Row],[Tipos de Acciones]]="","",'Formulario PPGR1'!#REF!)</f>
        <v>#REF!</v>
      </c>
      <c r="E279" s="487" t="e">
        <f>IF(Tabla46[[#This Row],[Tipos de Acciones]]="","",'Formulario PPGR1'!#REF!)</f>
        <v>#REF!</v>
      </c>
      <c r="F279" s="487" t="e">
        <f>IF(Tabla46[[#This Row],[Tipos de Acciones]]="","",'Formulario PPGR1'!#REF!)</f>
        <v>#REF!</v>
      </c>
      <c r="G279" s="461" t="s">
        <v>935</v>
      </c>
      <c r="H279" s="461" t="s">
        <v>2137</v>
      </c>
      <c r="I279" s="472"/>
      <c r="J279" s="473"/>
      <c r="K279" s="473" t="s">
        <v>2166</v>
      </c>
      <c r="L279" s="473" t="s">
        <v>472</v>
      </c>
      <c r="M279" s="225" t="s">
        <v>2221</v>
      </c>
      <c r="N279" s="465" t="s">
        <v>1134</v>
      </c>
      <c r="O279" s="466" t="s">
        <v>1902</v>
      </c>
      <c r="P279" s="466" t="s">
        <v>1134</v>
      </c>
      <c r="Q279" s="204" t="s">
        <v>1904</v>
      </c>
      <c r="R279" s="474">
        <v>0</v>
      </c>
      <c r="S279" s="468">
        <v>8000</v>
      </c>
      <c r="T279" s="475" t="e">
        <f>[2]!Tabla46[[#This Row],[Cantidad de Insumos]]*[2]!Tabla46[[#This Row],[Precio Unitario]]</f>
        <v>#REF!</v>
      </c>
      <c r="U279" s="208" t="s">
        <v>865</v>
      </c>
      <c r="V279" s="470" t="s">
        <v>925</v>
      </c>
      <c r="W279" s="476"/>
    </row>
    <row r="280" spans="2:23" ht="36.75" customHeight="1" x14ac:dyDescent="0.2">
      <c r="B280" s="487" t="e">
        <f>IF(Tabla46[[#This Row],[Tipos de Acciones]]="","",CONCATENATE(Tabla46[[#This Row],[POA]],".",Tabla46[[#This Row],[SRS]],".",Tabla46[[#This Row],[AREA]],".",Tabla46[[#This Row],[TIPO]]))</f>
        <v>#REF!</v>
      </c>
      <c r="C280" s="487" t="e">
        <f>IF(Tabla46[[#This Row],[Tipos de Acciones]]="","",'Formulario PPGR1'!#REF!)</f>
        <v>#REF!</v>
      </c>
      <c r="D280" s="487" t="e">
        <f>IF(Tabla46[[#This Row],[Tipos de Acciones]]="","",'Formulario PPGR1'!#REF!)</f>
        <v>#REF!</v>
      </c>
      <c r="E280" s="487" t="e">
        <f>IF(Tabla46[[#This Row],[Tipos de Acciones]]="","",'Formulario PPGR1'!#REF!)</f>
        <v>#REF!</v>
      </c>
      <c r="F280" s="487" t="e">
        <f>IF(Tabla46[[#This Row],[Tipos de Acciones]]="","",'Formulario PPGR1'!#REF!)</f>
        <v>#REF!</v>
      </c>
      <c r="G280" s="461" t="s">
        <v>935</v>
      </c>
      <c r="H280" s="473" t="s">
        <v>2135</v>
      </c>
      <c r="I280" s="472"/>
      <c r="J280" s="473"/>
      <c r="K280" s="473" t="s">
        <v>2167</v>
      </c>
      <c r="L280" s="473" t="s">
        <v>472</v>
      </c>
      <c r="M280" s="225" t="s">
        <v>2221</v>
      </c>
      <c r="N280" s="465" t="s">
        <v>1134</v>
      </c>
      <c r="O280" s="466" t="s">
        <v>1902</v>
      </c>
      <c r="P280" s="466" t="s">
        <v>1134</v>
      </c>
      <c r="Q280" s="204" t="s">
        <v>1904</v>
      </c>
      <c r="R280" s="474">
        <v>6</v>
      </c>
      <c r="S280" s="468">
        <v>10500</v>
      </c>
      <c r="T280" s="475" t="e">
        <f>[2]!Tabla46[[#This Row],[Cantidad de Insumos]]*[2]!Tabla46[[#This Row],[Precio Unitario]]</f>
        <v>#REF!</v>
      </c>
      <c r="U280" s="208" t="s">
        <v>892</v>
      </c>
      <c r="V280" s="470" t="s">
        <v>925</v>
      </c>
      <c r="W280" s="476"/>
    </row>
    <row r="281" spans="2:23" ht="38.25" customHeight="1" x14ac:dyDescent="0.2">
      <c r="B281" s="487" t="e">
        <f>IF(Tabla46[[#This Row],[Tipos de Acciones]]="","",CONCATENATE(Tabla46[[#This Row],[POA]],".",Tabla46[[#This Row],[SRS]],".",Tabla46[[#This Row],[AREA]],".",Tabla46[[#This Row],[TIPO]]))</f>
        <v>#REF!</v>
      </c>
      <c r="C281" s="487" t="e">
        <f>IF(Tabla46[[#This Row],[Tipos de Acciones]]="","",'Formulario PPGR1'!#REF!)</f>
        <v>#REF!</v>
      </c>
      <c r="D281" s="487" t="e">
        <f>IF(Tabla46[[#This Row],[Tipos de Acciones]]="","",'Formulario PPGR1'!#REF!)</f>
        <v>#REF!</v>
      </c>
      <c r="E281" s="487" t="e">
        <f>IF(Tabla46[[#This Row],[Tipos de Acciones]]="","",'Formulario PPGR1'!#REF!)</f>
        <v>#REF!</v>
      </c>
      <c r="F281" s="487" t="e">
        <f>IF(Tabla46[[#This Row],[Tipos de Acciones]]="","",'Formulario PPGR1'!#REF!)</f>
        <v>#REF!</v>
      </c>
      <c r="G281" s="461" t="s">
        <v>935</v>
      </c>
      <c r="H281" s="461" t="s">
        <v>2137</v>
      </c>
      <c r="I281" s="472"/>
      <c r="J281" s="473"/>
      <c r="K281" s="473" t="s">
        <v>2168</v>
      </c>
      <c r="L281" s="473" t="s">
        <v>472</v>
      </c>
      <c r="M281" s="225" t="s">
        <v>2221</v>
      </c>
      <c r="N281" s="465" t="s">
        <v>1134</v>
      </c>
      <c r="O281" s="466" t="s">
        <v>1902</v>
      </c>
      <c r="P281" s="466" t="s">
        <v>1134</v>
      </c>
      <c r="Q281" s="204" t="s">
        <v>1904</v>
      </c>
      <c r="R281" s="474">
        <v>13</v>
      </c>
      <c r="S281" s="468">
        <v>4000</v>
      </c>
      <c r="T281" s="475" t="e">
        <f>[2]!Tabla46[[#This Row],[Cantidad de Insumos]]*[2]!Tabla46[[#This Row],[Precio Unitario]]</f>
        <v>#REF!</v>
      </c>
      <c r="U281" s="208" t="s">
        <v>865</v>
      </c>
      <c r="V281" s="470" t="s">
        <v>925</v>
      </c>
      <c r="W281" s="476"/>
    </row>
    <row r="282" spans="2:23" ht="46.5" customHeight="1" x14ac:dyDescent="0.2">
      <c r="B282" s="487" t="e">
        <f>IF(Tabla46[[#This Row],[Tipos de Acciones]]="","",CONCATENATE(Tabla46[[#This Row],[POA]],".",Tabla46[[#This Row],[SRS]],".",Tabla46[[#This Row],[AREA]],".",Tabla46[[#This Row],[TIPO]]))</f>
        <v>#REF!</v>
      </c>
      <c r="C282" s="487" t="e">
        <f>IF(Tabla46[[#This Row],[Tipos de Acciones]]="","",'Formulario PPGR1'!#REF!)</f>
        <v>#REF!</v>
      </c>
      <c r="D282" s="487" t="e">
        <f>IF(Tabla46[[#This Row],[Tipos de Acciones]]="","",'Formulario PPGR1'!#REF!)</f>
        <v>#REF!</v>
      </c>
      <c r="E282" s="487" t="e">
        <f>IF(Tabla46[[#This Row],[Tipos de Acciones]]="","",'Formulario PPGR1'!#REF!)</f>
        <v>#REF!</v>
      </c>
      <c r="F282" s="487" t="e">
        <f>IF(Tabla46[[#This Row],[Tipos de Acciones]]="","",'Formulario PPGR1'!#REF!)</f>
        <v>#REF!</v>
      </c>
      <c r="G282" s="461" t="s">
        <v>935</v>
      </c>
      <c r="H282" s="461" t="s">
        <v>2137</v>
      </c>
      <c r="I282" s="472"/>
      <c r="J282" s="473"/>
      <c r="K282" s="473" t="s">
        <v>2169</v>
      </c>
      <c r="L282" s="473" t="s">
        <v>472</v>
      </c>
      <c r="M282" s="225" t="s">
        <v>2221</v>
      </c>
      <c r="N282" s="465" t="s">
        <v>1134</v>
      </c>
      <c r="O282" s="466" t="s">
        <v>1902</v>
      </c>
      <c r="P282" s="466" t="s">
        <v>1134</v>
      </c>
      <c r="Q282" s="204" t="s">
        <v>1904</v>
      </c>
      <c r="R282" s="474">
        <v>13</v>
      </c>
      <c r="S282" s="468">
        <v>4500</v>
      </c>
      <c r="T282" s="475" t="e">
        <f>[2]!Tabla46[[#This Row],[Cantidad de Insumos]]*[2]!Tabla46[[#This Row],[Precio Unitario]]</f>
        <v>#REF!</v>
      </c>
      <c r="U282" s="208" t="s">
        <v>865</v>
      </c>
      <c r="V282" s="470" t="s">
        <v>925</v>
      </c>
      <c r="W282" s="476"/>
    </row>
    <row r="283" spans="2:23" ht="36" customHeight="1" x14ac:dyDescent="0.2">
      <c r="B283" s="487" t="e">
        <f>IF(Tabla46[[#This Row],[Tipos de Acciones]]="","",CONCATENATE(Tabla46[[#This Row],[POA]],".",Tabla46[[#This Row],[SRS]],".",Tabla46[[#This Row],[AREA]],".",Tabla46[[#This Row],[TIPO]]))</f>
        <v>#REF!</v>
      </c>
      <c r="C283" s="487" t="e">
        <f>IF(Tabla46[[#This Row],[Tipos de Acciones]]="","",'Formulario PPGR1'!#REF!)</f>
        <v>#REF!</v>
      </c>
      <c r="D283" s="487" t="e">
        <f>IF(Tabla46[[#This Row],[Tipos de Acciones]]="","",'Formulario PPGR1'!#REF!)</f>
        <v>#REF!</v>
      </c>
      <c r="E283" s="487" t="e">
        <f>IF(Tabla46[[#This Row],[Tipos de Acciones]]="","",'Formulario PPGR1'!#REF!)</f>
        <v>#REF!</v>
      </c>
      <c r="F283" s="487" t="e">
        <f>IF(Tabla46[[#This Row],[Tipos de Acciones]]="","",'Formulario PPGR1'!#REF!)</f>
        <v>#REF!</v>
      </c>
      <c r="G283" s="461" t="s">
        <v>935</v>
      </c>
      <c r="H283" s="461" t="s">
        <v>2137</v>
      </c>
      <c r="I283" s="472"/>
      <c r="J283" s="473"/>
      <c r="K283" s="473" t="s">
        <v>2170</v>
      </c>
      <c r="L283" s="473" t="s">
        <v>472</v>
      </c>
      <c r="M283" s="225" t="s">
        <v>2221</v>
      </c>
      <c r="N283" s="465" t="s">
        <v>1134</v>
      </c>
      <c r="O283" s="466" t="s">
        <v>1902</v>
      </c>
      <c r="P283" s="466" t="s">
        <v>1134</v>
      </c>
      <c r="Q283" s="204" t="s">
        <v>1904</v>
      </c>
      <c r="R283" s="474">
        <v>0</v>
      </c>
      <c r="S283" s="468">
        <v>5400</v>
      </c>
      <c r="T283" s="475" t="e">
        <f>[2]!Tabla46[[#This Row],[Cantidad de Insumos]]*[2]!Tabla46[[#This Row],[Precio Unitario]]</f>
        <v>#REF!</v>
      </c>
      <c r="U283" s="208" t="s">
        <v>865</v>
      </c>
      <c r="V283" s="470" t="s">
        <v>925</v>
      </c>
      <c r="W283" s="476"/>
    </row>
    <row r="284" spans="2:23" ht="39" customHeight="1" x14ac:dyDescent="0.2">
      <c r="B284" s="487" t="e">
        <f>IF(Tabla46[[#This Row],[Tipos de Acciones]]="","",CONCATENATE(Tabla46[[#This Row],[POA]],".",Tabla46[[#This Row],[SRS]],".",Tabla46[[#This Row],[AREA]],".",Tabla46[[#This Row],[TIPO]]))</f>
        <v>#REF!</v>
      </c>
      <c r="C284" s="487" t="e">
        <f>IF(Tabla46[[#This Row],[Tipos de Acciones]]="","",'Formulario PPGR1'!#REF!)</f>
        <v>#REF!</v>
      </c>
      <c r="D284" s="487" t="e">
        <f>IF(Tabla46[[#This Row],[Tipos de Acciones]]="","",'Formulario PPGR1'!#REF!)</f>
        <v>#REF!</v>
      </c>
      <c r="E284" s="487" t="e">
        <f>IF(Tabla46[[#This Row],[Tipos de Acciones]]="","",'Formulario PPGR1'!#REF!)</f>
        <v>#REF!</v>
      </c>
      <c r="F284" s="487" t="e">
        <f>IF(Tabla46[[#This Row],[Tipos de Acciones]]="","",'Formulario PPGR1'!#REF!)</f>
        <v>#REF!</v>
      </c>
      <c r="G284" s="461" t="s">
        <v>935</v>
      </c>
      <c r="H284" s="461" t="s">
        <v>2137</v>
      </c>
      <c r="I284" s="472"/>
      <c r="J284" s="473"/>
      <c r="K284" s="473" t="s">
        <v>2171</v>
      </c>
      <c r="L284" s="473" t="s">
        <v>472</v>
      </c>
      <c r="M284" s="225" t="s">
        <v>2221</v>
      </c>
      <c r="N284" s="465" t="s">
        <v>1134</v>
      </c>
      <c r="O284" s="466" t="s">
        <v>1902</v>
      </c>
      <c r="P284" s="466" t="s">
        <v>1134</v>
      </c>
      <c r="Q284" s="204" t="s">
        <v>1904</v>
      </c>
      <c r="R284" s="474">
        <v>2</v>
      </c>
      <c r="S284" s="468">
        <v>75000</v>
      </c>
      <c r="T284" s="475" t="e">
        <f>[2]!Tabla46[[#This Row],[Cantidad de Insumos]]*[2]!Tabla46[[#This Row],[Precio Unitario]]</f>
        <v>#REF!</v>
      </c>
      <c r="U284" s="208" t="s">
        <v>865</v>
      </c>
      <c r="V284" s="470" t="s">
        <v>925</v>
      </c>
      <c r="W284" s="476"/>
    </row>
    <row r="285" spans="2:23" ht="36" customHeight="1" x14ac:dyDescent="0.2">
      <c r="B285" s="487" t="e">
        <f>IF(Tabla46[[#This Row],[Tipos de Acciones]]="","",CONCATENATE(Tabla46[[#This Row],[POA]],".",Tabla46[[#This Row],[SRS]],".",Tabla46[[#This Row],[AREA]],".",Tabla46[[#This Row],[TIPO]]))</f>
        <v>#REF!</v>
      </c>
      <c r="C285" s="487" t="e">
        <f>IF(Tabla46[[#This Row],[Tipos de Acciones]]="","",'Formulario PPGR1'!#REF!)</f>
        <v>#REF!</v>
      </c>
      <c r="D285" s="487" t="e">
        <f>IF(Tabla46[[#This Row],[Tipos de Acciones]]="","",'Formulario PPGR1'!#REF!)</f>
        <v>#REF!</v>
      </c>
      <c r="E285" s="487" t="e">
        <f>IF(Tabla46[[#This Row],[Tipos de Acciones]]="","",'Formulario PPGR1'!#REF!)</f>
        <v>#REF!</v>
      </c>
      <c r="F285" s="487" t="e">
        <f>IF(Tabla46[[#This Row],[Tipos de Acciones]]="","",'Formulario PPGR1'!#REF!)</f>
        <v>#REF!</v>
      </c>
      <c r="G285" s="461" t="s">
        <v>935</v>
      </c>
      <c r="H285" s="461" t="s">
        <v>2137</v>
      </c>
      <c r="I285" s="472"/>
      <c r="J285" s="473"/>
      <c r="K285" s="473" t="s">
        <v>2172</v>
      </c>
      <c r="L285" s="473" t="s">
        <v>472</v>
      </c>
      <c r="M285" s="225" t="s">
        <v>2221</v>
      </c>
      <c r="N285" s="465" t="s">
        <v>1134</v>
      </c>
      <c r="O285" s="466" t="s">
        <v>1902</v>
      </c>
      <c r="P285" s="466" t="s">
        <v>1134</v>
      </c>
      <c r="Q285" s="204" t="s">
        <v>1904</v>
      </c>
      <c r="R285" s="474">
        <v>5</v>
      </c>
      <c r="S285" s="468">
        <v>1080</v>
      </c>
      <c r="T285" s="475" t="e">
        <f>[2]!Tabla46[[#This Row],[Cantidad de Insumos]]*[2]!Tabla46[[#This Row],[Precio Unitario]]</f>
        <v>#REF!</v>
      </c>
      <c r="U285" s="208" t="s">
        <v>865</v>
      </c>
      <c r="V285" s="470" t="s">
        <v>925</v>
      </c>
      <c r="W285" s="476"/>
    </row>
    <row r="286" spans="2:23" ht="38.25" customHeight="1" x14ac:dyDescent="0.2">
      <c r="B286" s="487" t="e">
        <f>IF(Tabla46[[#This Row],[Tipos de Acciones]]="","",CONCATENATE(Tabla46[[#This Row],[POA]],".",Tabla46[[#This Row],[SRS]],".",Tabla46[[#This Row],[AREA]],".",Tabla46[[#This Row],[TIPO]]))</f>
        <v>#REF!</v>
      </c>
      <c r="C286" s="487" t="e">
        <f>IF(Tabla46[[#This Row],[Tipos de Acciones]]="","",'Formulario PPGR1'!#REF!)</f>
        <v>#REF!</v>
      </c>
      <c r="D286" s="487" t="e">
        <f>IF(Tabla46[[#This Row],[Tipos de Acciones]]="","",'Formulario PPGR1'!#REF!)</f>
        <v>#REF!</v>
      </c>
      <c r="E286" s="487" t="e">
        <f>IF(Tabla46[[#This Row],[Tipos de Acciones]]="","",'Formulario PPGR1'!#REF!)</f>
        <v>#REF!</v>
      </c>
      <c r="F286" s="487" t="e">
        <f>IF(Tabla46[[#This Row],[Tipos de Acciones]]="","",'Formulario PPGR1'!#REF!)</f>
        <v>#REF!</v>
      </c>
      <c r="G286" s="461" t="s">
        <v>935</v>
      </c>
      <c r="H286" s="461" t="s">
        <v>2137</v>
      </c>
      <c r="I286" s="472"/>
      <c r="J286" s="473"/>
      <c r="K286" s="473" t="s">
        <v>2173</v>
      </c>
      <c r="L286" s="473" t="s">
        <v>472</v>
      </c>
      <c r="M286" s="225" t="s">
        <v>2221</v>
      </c>
      <c r="N286" s="465" t="s">
        <v>1134</v>
      </c>
      <c r="O286" s="466" t="s">
        <v>1902</v>
      </c>
      <c r="P286" s="466" t="s">
        <v>1134</v>
      </c>
      <c r="Q286" s="204" t="s">
        <v>1904</v>
      </c>
      <c r="R286" s="474">
        <v>0</v>
      </c>
      <c r="S286" s="468">
        <v>4050</v>
      </c>
      <c r="T286" s="475" t="e">
        <f>[2]!Tabla46[[#This Row],[Cantidad de Insumos]]*[2]!Tabla46[[#This Row],[Precio Unitario]]</f>
        <v>#REF!</v>
      </c>
      <c r="U286" s="208" t="s">
        <v>865</v>
      </c>
      <c r="V286" s="470" t="s">
        <v>925</v>
      </c>
      <c r="W286" s="476"/>
    </row>
    <row r="287" spans="2:23" ht="38.25" customHeight="1" x14ac:dyDescent="0.2">
      <c r="B287" s="487" t="e">
        <f>IF(Tabla46[[#This Row],[Tipos de Acciones]]="","",CONCATENATE(Tabla46[[#This Row],[POA]],".",Tabla46[[#This Row],[SRS]],".",Tabla46[[#This Row],[AREA]],".",Tabla46[[#This Row],[TIPO]]))</f>
        <v>#REF!</v>
      </c>
      <c r="C287" s="487" t="e">
        <f>IF(Tabla46[[#This Row],[Tipos de Acciones]]="","",'Formulario PPGR1'!#REF!)</f>
        <v>#REF!</v>
      </c>
      <c r="D287" s="487" t="e">
        <f>IF(Tabla46[[#This Row],[Tipos de Acciones]]="","",'Formulario PPGR1'!#REF!)</f>
        <v>#REF!</v>
      </c>
      <c r="E287" s="487" t="e">
        <f>IF(Tabla46[[#This Row],[Tipos de Acciones]]="","",'Formulario PPGR1'!#REF!)</f>
        <v>#REF!</v>
      </c>
      <c r="F287" s="487" t="e">
        <f>IF(Tabla46[[#This Row],[Tipos de Acciones]]="","",'Formulario PPGR1'!#REF!)</f>
        <v>#REF!</v>
      </c>
      <c r="G287" s="461" t="s">
        <v>935</v>
      </c>
      <c r="H287" s="462" t="s">
        <v>2126</v>
      </c>
      <c r="I287" s="472"/>
      <c r="J287" s="473"/>
      <c r="K287" s="473" t="s">
        <v>2174</v>
      </c>
      <c r="L287" s="473" t="s">
        <v>472</v>
      </c>
      <c r="M287" s="225" t="s">
        <v>2221</v>
      </c>
      <c r="N287" s="465" t="s">
        <v>1134</v>
      </c>
      <c r="O287" s="466" t="s">
        <v>1902</v>
      </c>
      <c r="P287" s="466" t="s">
        <v>1134</v>
      </c>
      <c r="Q287" s="204" t="s">
        <v>1904</v>
      </c>
      <c r="R287" s="474">
        <v>1</v>
      </c>
      <c r="S287" s="468">
        <v>3000</v>
      </c>
      <c r="T287" s="475" t="e">
        <f>[2]!Tabla46[[#This Row],[Cantidad de Insumos]]*[2]!Tabla46[[#This Row],[Precio Unitario]]</f>
        <v>#REF!</v>
      </c>
      <c r="U287" s="458" t="s">
        <v>2129</v>
      </c>
      <c r="V287" s="470" t="s">
        <v>925</v>
      </c>
      <c r="W287" s="476"/>
    </row>
    <row r="288" spans="2:23" ht="18.75" customHeight="1" x14ac:dyDescent="0.2">
      <c r="B288" s="487" t="e">
        <f>IF(Tabla46[[#This Row],[Tipos de Acciones]]="","",CONCATENATE(Tabla46[[#This Row],[POA]],".",Tabla46[[#This Row],[SRS]],".",Tabla46[[#This Row],[AREA]],".",Tabla46[[#This Row],[TIPO]]))</f>
        <v>#REF!</v>
      </c>
      <c r="C288" s="487" t="e">
        <f>IF(Tabla46[[#This Row],[Tipos de Acciones]]="","",'Formulario PPGR1'!#REF!)</f>
        <v>#REF!</v>
      </c>
      <c r="D288" s="487" t="e">
        <f>IF(Tabla46[[#This Row],[Tipos de Acciones]]="","",'Formulario PPGR1'!#REF!)</f>
        <v>#REF!</v>
      </c>
      <c r="E288" s="487" t="e">
        <f>IF(Tabla46[[#This Row],[Tipos de Acciones]]="","",'Formulario PPGR1'!#REF!)</f>
        <v>#REF!</v>
      </c>
      <c r="F288" s="487" t="e">
        <f>IF(Tabla46[[#This Row],[Tipos de Acciones]]="","",'Formulario PPGR1'!#REF!)</f>
        <v>#REF!</v>
      </c>
      <c r="G288" s="461" t="s">
        <v>935</v>
      </c>
      <c r="H288" s="461" t="s">
        <v>2137</v>
      </c>
      <c r="I288" s="472"/>
      <c r="J288" s="473"/>
      <c r="K288" s="473" t="s">
        <v>2175</v>
      </c>
      <c r="L288" s="473" t="s">
        <v>472</v>
      </c>
      <c r="M288" s="225" t="s">
        <v>2221</v>
      </c>
      <c r="N288" s="465" t="s">
        <v>1134</v>
      </c>
      <c r="O288" s="466" t="s">
        <v>1902</v>
      </c>
      <c r="P288" s="466" t="s">
        <v>1134</v>
      </c>
      <c r="Q288" s="204" t="s">
        <v>1904</v>
      </c>
      <c r="R288" s="474">
        <v>0</v>
      </c>
      <c r="S288" s="468">
        <v>1900</v>
      </c>
      <c r="T288" s="475" t="e">
        <f>[2]!Tabla46[[#This Row],[Cantidad de Insumos]]*[2]!Tabla46[[#This Row],[Precio Unitario]]</f>
        <v>#REF!</v>
      </c>
      <c r="U288" s="208" t="s">
        <v>865</v>
      </c>
      <c r="V288" s="470" t="s">
        <v>925</v>
      </c>
      <c r="W288" s="476"/>
    </row>
    <row r="289" spans="2:23" ht="18.75" customHeight="1" x14ac:dyDescent="0.2">
      <c r="B289" s="487" t="e">
        <f>IF(Tabla46[[#This Row],[Tipos de Acciones]]="","",CONCATENATE(Tabla46[[#This Row],[POA]],".",Tabla46[[#This Row],[SRS]],".",Tabla46[[#This Row],[AREA]],".",Tabla46[[#This Row],[TIPO]]))</f>
        <v>#REF!</v>
      </c>
      <c r="C289" s="487" t="e">
        <f>IF(Tabla46[[#This Row],[Tipos de Acciones]]="","",'Formulario PPGR1'!#REF!)</f>
        <v>#REF!</v>
      </c>
      <c r="D289" s="487" t="e">
        <f>IF(Tabla46[[#This Row],[Tipos de Acciones]]="","",'Formulario PPGR1'!#REF!)</f>
        <v>#REF!</v>
      </c>
      <c r="E289" s="487" t="e">
        <f>IF(Tabla46[[#This Row],[Tipos de Acciones]]="","",'Formulario PPGR1'!#REF!)</f>
        <v>#REF!</v>
      </c>
      <c r="F289" s="487" t="e">
        <f>IF(Tabla46[[#This Row],[Tipos de Acciones]]="","",'Formulario PPGR1'!#REF!)</f>
        <v>#REF!</v>
      </c>
      <c r="G289" s="461" t="s">
        <v>935</v>
      </c>
      <c r="H289" s="461" t="s">
        <v>2137</v>
      </c>
      <c r="I289" s="472"/>
      <c r="J289" s="473"/>
      <c r="K289" s="473" t="s">
        <v>2176</v>
      </c>
      <c r="L289" s="473" t="s">
        <v>472</v>
      </c>
      <c r="M289" s="225" t="s">
        <v>2221</v>
      </c>
      <c r="N289" s="465" t="s">
        <v>1134</v>
      </c>
      <c r="O289" s="466" t="s">
        <v>1902</v>
      </c>
      <c r="P289" s="466" t="s">
        <v>1134</v>
      </c>
      <c r="Q289" s="204" t="s">
        <v>1904</v>
      </c>
      <c r="R289" s="474">
        <v>1</v>
      </c>
      <c r="S289" s="468">
        <v>5000</v>
      </c>
      <c r="T289" s="475" t="e">
        <f>[2]!Tabla46[[#This Row],[Cantidad de Insumos]]*[2]!Tabla46[[#This Row],[Precio Unitario]]</f>
        <v>#REF!</v>
      </c>
      <c r="U289" s="208" t="s">
        <v>865</v>
      </c>
      <c r="V289" s="470" t="s">
        <v>925</v>
      </c>
      <c r="W289" s="476"/>
    </row>
    <row r="290" spans="2:23" ht="18.75" customHeight="1" x14ac:dyDescent="0.2">
      <c r="B290" s="487" t="e">
        <f>IF(Tabla46[[#This Row],[Tipos de Acciones]]="","",CONCATENATE(Tabla46[[#This Row],[POA]],".",Tabla46[[#This Row],[SRS]],".",Tabla46[[#This Row],[AREA]],".",Tabla46[[#This Row],[TIPO]]))</f>
        <v>#REF!</v>
      </c>
      <c r="C290" s="487" t="e">
        <f>IF(Tabla46[[#This Row],[Tipos de Acciones]]="","",'Formulario PPGR1'!#REF!)</f>
        <v>#REF!</v>
      </c>
      <c r="D290" s="487" t="e">
        <f>IF(Tabla46[[#This Row],[Tipos de Acciones]]="","",'Formulario PPGR1'!#REF!)</f>
        <v>#REF!</v>
      </c>
      <c r="E290" s="487" t="e">
        <f>IF(Tabla46[[#This Row],[Tipos de Acciones]]="","",'Formulario PPGR1'!#REF!)</f>
        <v>#REF!</v>
      </c>
      <c r="F290" s="487" t="e">
        <f>IF(Tabla46[[#This Row],[Tipos de Acciones]]="","",'Formulario PPGR1'!#REF!)</f>
        <v>#REF!</v>
      </c>
      <c r="G290" s="461" t="s">
        <v>935</v>
      </c>
      <c r="H290" s="462" t="s">
        <v>2144</v>
      </c>
      <c r="I290" s="472"/>
      <c r="J290" s="473"/>
      <c r="K290" s="473" t="s">
        <v>2219</v>
      </c>
      <c r="L290" s="473" t="s">
        <v>472</v>
      </c>
      <c r="M290" s="225" t="s">
        <v>2221</v>
      </c>
      <c r="N290" s="465" t="s">
        <v>1134</v>
      </c>
      <c r="O290" s="466" t="s">
        <v>1902</v>
      </c>
      <c r="P290" s="466" t="s">
        <v>1134</v>
      </c>
      <c r="Q290" s="204" t="s">
        <v>1904</v>
      </c>
      <c r="R290" s="474">
        <v>5</v>
      </c>
      <c r="S290" s="468">
        <v>49000</v>
      </c>
      <c r="T290" s="475" t="e">
        <f>[2]!Tabla46[[#This Row],[Cantidad de Insumos]]*[2]!Tabla46[[#This Row],[Precio Unitario]]</f>
        <v>#REF!</v>
      </c>
      <c r="U290" s="208" t="s">
        <v>2146</v>
      </c>
      <c r="V290" s="470" t="s">
        <v>925</v>
      </c>
      <c r="W290" s="476"/>
    </row>
    <row r="291" spans="2:23" ht="43.5" customHeight="1" x14ac:dyDescent="0.2">
      <c r="B291" s="487" t="e">
        <f>IF(Tabla46[[#This Row],[Tipos de Acciones]]="","",CONCATENATE(Tabla46[[#This Row],[POA]],".",Tabla46[[#This Row],[SRS]],".",Tabla46[[#This Row],[AREA]],".",Tabla46[[#This Row],[TIPO]]))</f>
        <v>#REF!</v>
      </c>
      <c r="C291" s="487" t="e">
        <f>IF(Tabla46[[#This Row],[Tipos de Acciones]]="","",'Formulario PPGR1'!#REF!)</f>
        <v>#REF!</v>
      </c>
      <c r="D291" s="487" t="e">
        <f>IF(Tabla46[[#This Row],[Tipos de Acciones]]="","",'Formulario PPGR1'!#REF!)</f>
        <v>#REF!</v>
      </c>
      <c r="E291" s="487" t="e">
        <f>IF(Tabla46[[#This Row],[Tipos de Acciones]]="","",'Formulario PPGR1'!#REF!)</f>
        <v>#REF!</v>
      </c>
      <c r="F291" s="487" t="e">
        <f>IF(Tabla46[[#This Row],[Tipos de Acciones]]="","",'Formulario PPGR1'!#REF!)</f>
        <v>#REF!</v>
      </c>
      <c r="G291" s="461" t="s">
        <v>935</v>
      </c>
      <c r="H291" s="461" t="s">
        <v>2137</v>
      </c>
      <c r="I291" s="472"/>
      <c r="J291" s="473"/>
      <c r="K291" s="473" t="s">
        <v>2178</v>
      </c>
      <c r="L291" s="473" t="s">
        <v>472</v>
      </c>
      <c r="M291" s="225" t="s">
        <v>2221</v>
      </c>
      <c r="N291" s="465" t="s">
        <v>1134</v>
      </c>
      <c r="O291" s="466" t="s">
        <v>1902</v>
      </c>
      <c r="P291" s="466" t="s">
        <v>1134</v>
      </c>
      <c r="Q291" s="204" t="s">
        <v>1904</v>
      </c>
      <c r="R291" s="474">
        <v>3</v>
      </c>
      <c r="S291" s="468">
        <v>3000</v>
      </c>
      <c r="T291" s="475" t="e">
        <f>[2]!Tabla46[[#This Row],[Cantidad de Insumos]]*[2]!Tabla46[[#This Row],[Precio Unitario]]</f>
        <v>#REF!</v>
      </c>
      <c r="U291" s="208" t="s">
        <v>865</v>
      </c>
      <c r="V291" s="470" t="s">
        <v>925</v>
      </c>
      <c r="W291" s="476"/>
    </row>
    <row r="292" spans="2:23" ht="39.75" customHeight="1" x14ac:dyDescent="0.2">
      <c r="B292" s="487" t="e">
        <f>IF(Tabla46[[#This Row],[Tipos de Acciones]]="","",CONCATENATE(Tabla46[[#This Row],[POA]],".",Tabla46[[#This Row],[SRS]],".",Tabla46[[#This Row],[AREA]],".",Tabla46[[#This Row],[TIPO]]))</f>
        <v>#REF!</v>
      </c>
      <c r="C292" s="487" t="e">
        <f>IF(Tabla46[[#This Row],[Tipos de Acciones]]="","",'Formulario PPGR1'!#REF!)</f>
        <v>#REF!</v>
      </c>
      <c r="D292" s="487" t="e">
        <f>IF(Tabla46[[#This Row],[Tipos de Acciones]]="","",'Formulario PPGR1'!#REF!)</f>
        <v>#REF!</v>
      </c>
      <c r="E292" s="487" t="e">
        <f>IF(Tabla46[[#This Row],[Tipos de Acciones]]="","",'Formulario PPGR1'!#REF!)</f>
        <v>#REF!</v>
      </c>
      <c r="F292" s="487" t="e">
        <f>IF(Tabla46[[#This Row],[Tipos de Acciones]]="","",'Formulario PPGR1'!#REF!)</f>
        <v>#REF!</v>
      </c>
      <c r="G292" s="461" t="s">
        <v>935</v>
      </c>
      <c r="H292" s="461" t="s">
        <v>2137</v>
      </c>
      <c r="I292" s="472"/>
      <c r="J292" s="473"/>
      <c r="K292" s="473" t="s">
        <v>2179</v>
      </c>
      <c r="L292" s="473" t="s">
        <v>472</v>
      </c>
      <c r="M292" s="225" t="s">
        <v>2221</v>
      </c>
      <c r="N292" s="465" t="s">
        <v>1134</v>
      </c>
      <c r="O292" s="466" t="s">
        <v>1902</v>
      </c>
      <c r="P292" s="466" t="s">
        <v>1134</v>
      </c>
      <c r="Q292" s="204" t="s">
        <v>1904</v>
      </c>
      <c r="R292" s="474">
        <v>10</v>
      </c>
      <c r="S292" s="468">
        <v>15000</v>
      </c>
      <c r="T292" s="475" t="e">
        <f>[2]!Tabla46[[#This Row],[Cantidad de Insumos]]*[2]!Tabla46[[#This Row],[Precio Unitario]]</f>
        <v>#REF!</v>
      </c>
      <c r="U292" s="208" t="s">
        <v>865</v>
      </c>
      <c r="V292" s="470" t="s">
        <v>925</v>
      </c>
      <c r="W292" s="476"/>
    </row>
    <row r="293" spans="2:23" ht="32.25" customHeight="1" x14ac:dyDescent="0.2">
      <c r="B293" s="487" t="e">
        <f>IF(Tabla46[[#This Row],[Tipos de Acciones]]="","",CONCATENATE(Tabla46[[#This Row],[POA]],".",Tabla46[[#This Row],[SRS]],".",Tabla46[[#This Row],[AREA]],".",Tabla46[[#This Row],[TIPO]]))</f>
        <v>#REF!</v>
      </c>
      <c r="C293" s="487" t="e">
        <f>IF(Tabla46[[#This Row],[Tipos de Acciones]]="","",'Formulario PPGR1'!#REF!)</f>
        <v>#REF!</v>
      </c>
      <c r="D293" s="487" t="e">
        <f>IF(Tabla46[[#This Row],[Tipos de Acciones]]="","",'Formulario PPGR1'!#REF!)</f>
        <v>#REF!</v>
      </c>
      <c r="E293" s="487" t="e">
        <f>IF(Tabla46[[#This Row],[Tipos de Acciones]]="","",'Formulario PPGR1'!#REF!)</f>
        <v>#REF!</v>
      </c>
      <c r="F293" s="487" t="e">
        <f>IF(Tabla46[[#This Row],[Tipos de Acciones]]="","",'Formulario PPGR1'!#REF!)</f>
        <v>#REF!</v>
      </c>
      <c r="G293" s="461" t="s">
        <v>935</v>
      </c>
      <c r="H293" s="461" t="s">
        <v>2137</v>
      </c>
      <c r="I293" s="472"/>
      <c r="J293" s="473"/>
      <c r="K293" s="473" t="s">
        <v>2180</v>
      </c>
      <c r="L293" s="473" t="s">
        <v>472</v>
      </c>
      <c r="M293" s="225" t="s">
        <v>2221</v>
      </c>
      <c r="N293" s="465" t="s">
        <v>1134</v>
      </c>
      <c r="O293" s="466" t="s">
        <v>1902</v>
      </c>
      <c r="P293" s="466" t="s">
        <v>1134</v>
      </c>
      <c r="Q293" s="204" t="s">
        <v>1904</v>
      </c>
      <c r="R293" s="474">
        <v>3</v>
      </c>
      <c r="S293" s="468">
        <v>22000</v>
      </c>
      <c r="T293" s="475" t="e">
        <f>[2]!Tabla46[[#This Row],[Cantidad de Insumos]]*[2]!Tabla46[[#This Row],[Precio Unitario]]</f>
        <v>#REF!</v>
      </c>
      <c r="U293" s="208" t="s">
        <v>865</v>
      </c>
      <c r="V293" s="470" t="s">
        <v>925</v>
      </c>
      <c r="W293" s="476"/>
    </row>
    <row r="294" spans="2:23" ht="18.75" customHeight="1" x14ac:dyDescent="0.2">
      <c r="B294" s="487" t="e">
        <f>IF(Tabla46[[#This Row],[Tipos de Acciones]]="","",CONCATENATE(Tabla46[[#This Row],[POA]],".",Tabla46[[#This Row],[SRS]],".",Tabla46[[#This Row],[AREA]],".",Tabla46[[#This Row],[TIPO]]))</f>
        <v>#REF!</v>
      </c>
      <c r="C294" s="487" t="e">
        <f>IF(Tabla46[[#This Row],[Tipos de Acciones]]="","",'Formulario PPGR1'!#REF!)</f>
        <v>#REF!</v>
      </c>
      <c r="D294" s="487" t="e">
        <f>IF(Tabla46[[#This Row],[Tipos de Acciones]]="","",'Formulario PPGR1'!#REF!)</f>
        <v>#REF!</v>
      </c>
      <c r="E294" s="487" t="e">
        <f>IF(Tabla46[[#This Row],[Tipos de Acciones]]="","",'Formulario PPGR1'!#REF!)</f>
        <v>#REF!</v>
      </c>
      <c r="F294" s="487" t="e">
        <f>IF(Tabla46[[#This Row],[Tipos de Acciones]]="","",'Formulario PPGR1'!#REF!)</f>
        <v>#REF!</v>
      </c>
      <c r="G294" s="461" t="s">
        <v>935</v>
      </c>
      <c r="H294" s="462" t="s">
        <v>2126</v>
      </c>
      <c r="I294" s="472"/>
      <c r="J294" s="473"/>
      <c r="K294" s="473" t="s">
        <v>2181</v>
      </c>
      <c r="L294" s="473" t="s">
        <v>472</v>
      </c>
      <c r="M294" s="225" t="s">
        <v>2221</v>
      </c>
      <c r="N294" s="465" t="s">
        <v>1134</v>
      </c>
      <c r="O294" s="466" t="s">
        <v>1902</v>
      </c>
      <c r="P294" s="466" t="s">
        <v>1134</v>
      </c>
      <c r="Q294" s="204" t="s">
        <v>1904</v>
      </c>
      <c r="R294" s="474">
        <v>5</v>
      </c>
      <c r="S294" s="468">
        <v>10000</v>
      </c>
      <c r="T294" s="475" t="e">
        <f>[2]!Tabla46[[#This Row],[Cantidad de Insumos]]*[2]!Tabla46[[#This Row],[Precio Unitario]]</f>
        <v>#REF!</v>
      </c>
      <c r="U294" s="458" t="s">
        <v>2129</v>
      </c>
      <c r="V294" s="470" t="s">
        <v>925</v>
      </c>
      <c r="W294" s="476"/>
    </row>
    <row r="295" spans="2:23" ht="27.75" customHeight="1" x14ac:dyDescent="0.2">
      <c r="B295" s="487" t="e">
        <f>IF(Tabla46[[#This Row],[Tipos de Acciones]]="","",CONCATENATE(Tabla46[[#This Row],[POA]],".",Tabla46[[#This Row],[SRS]],".",Tabla46[[#This Row],[AREA]],".",Tabla46[[#This Row],[TIPO]]))</f>
        <v>#REF!</v>
      </c>
      <c r="C295" s="487" t="e">
        <f>IF(Tabla46[[#This Row],[Tipos de Acciones]]="","",'Formulario PPGR1'!#REF!)</f>
        <v>#REF!</v>
      </c>
      <c r="D295" s="487" t="e">
        <f>IF(Tabla46[[#This Row],[Tipos de Acciones]]="","",'Formulario PPGR1'!#REF!)</f>
        <v>#REF!</v>
      </c>
      <c r="E295" s="487" t="e">
        <f>IF(Tabla46[[#This Row],[Tipos de Acciones]]="","",'Formulario PPGR1'!#REF!)</f>
        <v>#REF!</v>
      </c>
      <c r="F295" s="487" t="e">
        <f>IF(Tabla46[[#This Row],[Tipos de Acciones]]="","",'Formulario PPGR1'!#REF!)</f>
        <v>#REF!</v>
      </c>
      <c r="G295" s="461" t="s">
        <v>935</v>
      </c>
      <c r="H295" s="473" t="s">
        <v>2182</v>
      </c>
      <c r="I295" s="472"/>
      <c r="J295" s="473"/>
      <c r="K295" s="473" t="s">
        <v>2183</v>
      </c>
      <c r="L295" s="473" t="s">
        <v>472</v>
      </c>
      <c r="M295" s="225" t="s">
        <v>2221</v>
      </c>
      <c r="N295" s="465" t="s">
        <v>1134</v>
      </c>
      <c r="O295" s="466" t="s">
        <v>1902</v>
      </c>
      <c r="P295" s="466" t="s">
        <v>1134</v>
      </c>
      <c r="Q295" s="204" t="s">
        <v>1904</v>
      </c>
      <c r="R295" s="474">
        <v>12</v>
      </c>
      <c r="S295" s="468">
        <v>4000</v>
      </c>
      <c r="T295" s="475" t="e">
        <f>[2]!Tabla46[[#This Row],[Cantidad de Insumos]]*[2]!Tabla46[[#This Row],[Precio Unitario]]</f>
        <v>#REF!</v>
      </c>
      <c r="U295" s="208" t="s">
        <v>2184</v>
      </c>
      <c r="V295" s="470" t="s">
        <v>925</v>
      </c>
      <c r="W295" s="476"/>
    </row>
    <row r="296" spans="2:23" ht="45" customHeight="1" x14ac:dyDescent="0.2">
      <c r="B296" s="487" t="e">
        <f>IF(Tabla46[[#This Row],[Tipos de Acciones]]="","",CONCATENATE(Tabla46[[#This Row],[POA]],".",Tabla46[[#This Row],[SRS]],".",Tabla46[[#This Row],[AREA]],".",Tabla46[[#This Row],[TIPO]]))</f>
        <v>#REF!</v>
      </c>
      <c r="C296" s="487" t="e">
        <f>IF(Tabla46[[#This Row],[Tipos de Acciones]]="","",'Formulario PPGR1'!#REF!)</f>
        <v>#REF!</v>
      </c>
      <c r="D296" s="487" t="e">
        <f>IF(Tabla46[[#This Row],[Tipos de Acciones]]="","",'Formulario PPGR1'!#REF!)</f>
        <v>#REF!</v>
      </c>
      <c r="E296" s="487" t="e">
        <f>IF(Tabla46[[#This Row],[Tipos de Acciones]]="","",'Formulario PPGR1'!#REF!)</f>
        <v>#REF!</v>
      </c>
      <c r="F296" s="487" t="e">
        <f>IF(Tabla46[[#This Row],[Tipos de Acciones]]="","",'Formulario PPGR1'!#REF!)</f>
        <v>#REF!</v>
      </c>
      <c r="G296" s="461" t="s">
        <v>935</v>
      </c>
      <c r="H296" s="461" t="s">
        <v>2137</v>
      </c>
      <c r="I296" s="472"/>
      <c r="J296" s="473"/>
      <c r="K296" s="473" t="s">
        <v>2185</v>
      </c>
      <c r="L296" s="473" t="s">
        <v>472</v>
      </c>
      <c r="M296" s="225" t="s">
        <v>2221</v>
      </c>
      <c r="N296" s="465" t="s">
        <v>1134</v>
      </c>
      <c r="O296" s="466" t="s">
        <v>1902</v>
      </c>
      <c r="P296" s="466" t="s">
        <v>1134</v>
      </c>
      <c r="Q296" s="204" t="s">
        <v>1904</v>
      </c>
      <c r="R296" s="474">
        <v>7</v>
      </c>
      <c r="S296" s="468">
        <v>7500</v>
      </c>
      <c r="T296" s="475" t="e">
        <f>[2]!Tabla46[[#This Row],[Cantidad de Insumos]]*[2]!Tabla46[[#This Row],[Precio Unitario]]</f>
        <v>#REF!</v>
      </c>
      <c r="U296" s="208" t="s">
        <v>865</v>
      </c>
      <c r="V296" s="470" t="s">
        <v>925</v>
      </c>
      <c r="W296" s="476"/>
    </row>
    <row r="297" spans="2:23" ht="28.5" customHeight="1" x14ac:dyDescent="0.2">
      <c r="B297" s="487" t="e">
        <f>IF(Tabla46[[#This Row],[Tipos de Acciones]]="","",CONCATENATE(Tabla46[[#This Row],[POA]],".",Tabla46[[#This Row],[SRS]],".",Tabla46[[#This Row],[AREA]],".",Tabla46[[#This Row],[TIPO]]))</f>
        <v>#REF!</v>
      </c>
      <c r="C297" s="487" t="e">
        <f>IF(Tabla46[[#This Row],[Tipos de Acciones]]="","",'Formulario PPGR1'!#REF!)</f>
        <v>#REF!</v>
      </c>
      <c r="D297" s="487" t="e">
        <f>IF(Tabla46[[#This Row],[Tipos de Acciones]]="","",'Formulario PPGR1'!#REF!)</f>
        <v>#REF!</v>
      </c>
      <c r="E297" s="487" t="e">
        <f>IF(Tabla46[[#This Row],[Tipos de Acciones]]="","",'Formulario PPGR1'!#REF!)</f>
        <v>#REF!</v>
      </c>
      <c r="F297" s="487" t="e">
        <f>IF(Tabla46[[#This Row],[Tipos de Acciones]]="","",'Formulario PPGR1'!#REF!)</f>
        <v>#REF!</v>
      </c>
      <c r="G297" s="461" t="s">
        <v>935</v>
      </c>
      <c r="H297" s="461" t="s">
        <v>2137</v>
      </c>
      <c r="I297" s="472"/>
      <c r="J297" s="473"/>
      <c r="K297" s="473" t="s">
        <v>2186</v>
      </c>
      <c r="L297" s="473" t="s">
        <v>472</v>
      </c>
      <c r="M297" s="225" t="s">
        <v>2221</v>
      </c>
      <c r="N297" s="465" t="s">
        <v>1134</v>
      </c>
      <c r="O297" s="466" t="s">
        <v>1902</v>
      </c>
      <c r="P297" s="466" t="s">
        <v>1134</v>
      </c>
      <c r="Q297" s="204" t="s">
        <v>1904</v>
      </c>
      <c r="R297" s="474">
        <v>0</v>
      </c>
      <c r="S297" s="468">
        <v>3000</v>
      </c>
      <c r="T297" s="475" t="e">
        <f>[2]!Tabla46[[#This Row],[Cantidad de Insumos]]*[2]!Tabla46[[#This Row],[Precio Unitario]]</f>
        <v>#REF!</v>
      </c>
      <c r="U297" s="208" t="s">
        <v>865</v>
      </c>
      <c r="V297" s="470" t="s">
        <v>925</v>
      </c>
      <c r="W297" s="476"/>
    </row>
    <row r="298" spans="2:23" ht="18.75" customHeight="1" x14ac:dyDescent="0.2">
      <c r="B298" s="487" t="e">
        <f>IF(Tabla46[[#This Row],[Tipos de Acciones]]="","",CONCATENATE(Tabla46[[#This Row],[POA]],".",Tabla46[[#This Row],[SRS]],".",Tabla46[[#This Row],[AREA]],".",Tabla46[[#This Row],[TIPO]]))</f>
        <v>#REF!</v>
      </c>
      <c r="C298" s="487" t="e">
        <f>IF(Tabla46[[#This Row],[Tipos de Acciones]]="","",'Formulario PPGR1'!#REF!)</f>
        <v>#REF!</v>
      </c>
      <c r="D298" s="487" t="e">
        <f>IF(Tabla46[[#This Row],[Tipos de Acciones]]="","",'Formulario PPGR1'!#REF!)</f>
        <v>#REF!</v>
      </c>
      <c r="E298" s="487" t="e">
        <f>IF(Tabla46[[#This Row],[Tipos de Acciones]]="","",'Formulario PPGR1'!#REF!)</f>
        <v>#REF!</v>
      </c>
      <c r="F298" s="487" t="e">
        <f>IF(Tabla46[[#This Row],[Tipos de Acciones]]="","",'Formulario PPGR1'!#REF!)</f>
        <v>#REF!</v>
      </c>
      <c r="G298" s="461" t="s">
        <v>935</v>
      </c>
      <c r="H298" s="461" t="s">
        <v>2137</v>
      </c>
      <c r="I298" s="472"/>
      <c r="J298" s="473"/>
      <c r="K298" s="473" t="s">
        <v>2187</v>
      </c>
      <c r="L298" s="473" t="s">
        <v>472</v>
      </c>
      <c r="M298" s="225" t="s">
        <v>2221</v>
      </c>
      <c r="N298" s="465" t="s">
        <v>1134</v>
      </c>
      <c r="O298" s="466" t="s">
        <v>1902</v>
      </c>
      <c r="P298" s="466" t="s">
        <v>1134</v>
      </c>
      <c r="Q298" s="204" t="s">
        <v>1904</v>
      </c>
      <c r="R298" s="474">
        <v>0</v>
      </c>
      <c r="S298" s="468">
        <v>8000</v>
      </c>
      <c r="T298" s="475" t="e">
        <f>[2]!Tabla46[[#This Row],[Cantidad de Insumos]]*[2]!Tabla46[[#This Row],[Precio Unitario]]</f>
        <v>#REF!</v>
      </c>
      <c r="U298" s="208" t="s">
        <v>865</v>
      </c>
      <c r="V298" s="470" t="s">
        <v>925</v>
      </c>
      <c r="W298" s="476"/>
    </row>
    <row r="299" spans="2:23" ht="41.25" customHeight="1" x14ac:dyDescent="0.2">
      <c r="B299" s="487" t="e">
        <f>IF(Tabla46[[#This Row],[Tipos de Acciones]]="","",CONCATENATE(Tabla46[[#This Row],[POA]],".",Tabla46[[#This Row],[SRS]],".",Tabla46[[#This Row],[AREA]],".",Tabla46[[#This Row],[TIPO]]))</f>
        <v>#REF!</v>
      </c>
      <c r="C299" s="487" t="e">
        <f>IF(Tabla46[[#This Row],[Tipos de Acciones]]="","",'Formulario PPGR1'!#REF!)</f>
        <v>#REF!</v>
      </c>
      <c r="D299" s="487" t="e">
        <f>IF(Tabla46[[#This Row],[Tipos de Acciones]]="","",'Formulario PPGR1'!#REF!)</f>
        <v>#REF!</v>
      </c>
      <c r="E299" s="487" t="e">
        <f>IF(Tabla46[[#This Row],[Tipos de Acciones]]="","",'Formulario PPGR1'!#REF!)</f>
        <v>#REF!</v>
      </c>
      <c r="F299" s="487" t="e">
        <f>IF(Tabla46[[#This Row],[Tipos de Acciones]]="","",'Formulario PPGR1'!#REF!)</f>
        <v>#REF!</v>
      </c>
      <c r="G299" s="461" t="s">
        <v>935</v>
      </c>
      <c r="H299" s="461" t="s">
        <v>2137</v>
      </c>
      <c r="I299" s="472"/>
      <c r="J299" s="473"/>
      <c r="K299" s="473" t="s">
        <v>2188</v>
      </c>
      <c r="L299" s="473" t="s">
        <v>472</v>
      </c>
      <c r="M299" s="225" t="s">
        <v>2221</v>
      </c>
      <c r="N299" s="465" t="s">
        <v>1134</v>
      </c>
      <c r="O299" s="466" t="s">
        <v>1902</v>
      </c>
      <c r="P299" s="466" t="s">
        <v>1134</v>
      </c>
      <c r="Q299" s="204" t="s">
        <v>1904</v>
      </c>
      <c r="R299" s="474">
        <v>2</v>
      </c>
      <c r="S299" s="468">
        <v>17000</v>
      </c>
      <c r="T299" s="475" t="e">
        <f>[2]!Tabla46[[#This Row],[Cantidad de Insumos]]*[2]!Tabla46[[#This Row],[Precio Unitario]]</f>
        <v>#REF!</v>
      </c>
      <c r="U299" s="208" t="s">
        <v>865</v>
      </c>
      <c r="V299" s="470" t="s">
        <v>925</v>
      </c>
      <c r="W299" s="476"/>
    </row>
    <row r="300" spans="2:23" ht="36" customHeight="1" x14ac:dyDescent="0.2">
      <c r="B300" s="487" t="e">
        <f>IF(Tabla46[[#This Row],[Tipos de Acciones]]="","",CONCATENATE(Tabla46[[#This Row],[POA]],".",Tabla46[[#This Row],[SRS]],".",Tabla46[[#This Row],[AREA]],".",Tabla46[[#This Row],[TIPO]]))</f>
        <v>#REF!</v>
      </c>
      <c r="C300" s="487" t="e">
        <f>IF(Tabla46[[#This Row],[Tipos de Acciones]]="","",'Formulario PPGR1'!#REF!)</f>
        <v>#REF!</v>
      </c>
      <c r="D300" s="487" t="e">
        <f>IF(Tabla46[[#This Row],[Tipos de Acciones]]="","",'Formulario PPGR1'!#REF!)</f>
        <v>#REF!</v>
      </c>
      <c r="E300" s="487" t="e">
        <f>IF(Tabla46[[#This Row],[Tipos de Acciones]]="","",'Formulario PPGR1'!#REF!)</f>
        <v>#REF!</v>
      </c>
      <c r="F300" s="487" t="e">
        <f>IF(Tabla46[[#This Row],[Tipos de Acciones]]="","",'Formulario PPGR1'!#REF!)</f>
        <v>#REF!</v>
      </c>
      <c r="G300" s="461" t="s">
        <v>935</v>
      </c>
      <c r="H300" s="473" t="s">
        <v>2135</v>
      </c>
      <c r="I300" s="472"/>
      <c r="J300" s="473"/>
      <c r="K300" s="473" t="s">
        <v>2189</v>
      </c>
      <c r="L300" s="473" t="s">
        <v>472</v>
      </c>
      <c r="M300" s="225" t="s">
        <v>2221</v>
      </c>
      <c r="N300" s="465" t="s">
        <v>1134</v>
      </c>
      <c r="O300" s="466" t="s">
        <v>1902</v>
      </c>
      <c r="P300" s="466" t="s">
        <v>1134</v>
      </c>
      <c r="Q300" s="204" t="s">
        <v>1904</v>
      </c>
      <c r="R300" s="474">
        <v>2</v>
      </c>
      <c r="S300" s="468">
        <v>9000</v>
      </c>
      <c r="T300" s="475" t="e">
        <f>[2]!Tabla46[[#This Row],[Cantidad de Insumos]]*[2]!Tabla46[[#This Row],[Precio Unitario]]</f>
        <v>#REF!</v>
      </c>
      <c r="U300" s="208" t="s">
        <v>892</v>
      </c>
      <c r="V300" s="470" t="s">
        <v>925</v>
      </c>
      <c r="W300" s="476"/>
    </row>
    <row r="301" spans="2:23" ht="46.5" customHeight="1" x14ac:dyDescent="0.2">
      <c r="B301" s="487" t="e">
        <f>IF(Tabla46[[#This Row],[Tipos de Acciones]]="","",CONCATENATE(Tabla46[[#This Row],[POA]],".",Tabla46[[#This Row],[SRS]],".",Tabla46[[#This Row],[AREA]],".",Tabla46[[#This Row],[TIPO]]))</f>
        <v>#REF!</v>
      </c>
      <c r="C301" s="487" t="e">
        <f>IF(Tabla46[[#This Row],[Tipos de Acciones]]="","",'Formulario PPGR1'!#REF!)</f>
        <v>#REF!</v>
      </c>
      <c r="D301" s="487" t="e">
        <f>IF(Tabla46[[#This Row],[Tipos de Acciones]]="","",'Formulario PPGR1'!#REF!)</f>
        <v>#REF!</v>
      </c>
      <c r="E301" s="487" t="e">
        <f>IF(Tabla46[[#This Row],[Tipos de Acciones]]="","",'Formulario PPGR1'!#REF!)</f>
        <v>#REF!</v>
      </c>
      <c r="F301" s="487" t="e">
        <f>IF(Tabla46[[#This Row],[Tipos de Acciones]]="","",'Formulario PPGR1'!#REF!)</f>
        <v>#REF!</v>
      </c>
      <c r="G301" s="461" t="s">
        <v>935</v>
      </c>
      <c r="H301" s="461" t="s">
        <v>2137</v>
      </c>
      <c r="I301" s="472"/>
      <c r="J301" s="473"/>
      <c r="K301" s="473" t="s">
        <v>2190</v>
      </c>
      <c r="L301" s="473" t="s">
        <v>472</v>
      </c>
      <c r="M301" s="225" t="s">
        <v>2221</v>
      </c>
      <c r="N301" s="465" t="s">
        <v>1134</v>
      </c>
      <c r="O301" s="466" t="s">
        <v>1902</v>
      </c>
      <c r="P301" s="466" t="s">
        <v>1134</v>
      </c>
      <c r="Q301" s="204" t="s">
        <v>1904</v>
      </c>
      <c r="R301" s="474">
        <v>1</v>
      </c>
      <c r="S301" s="468">
        <v>10240</v>
      </c>
      <c r="T301" s="475" t="e">
        <f>[2]!Tabla46[[#This Row],[Cantidad de Insumos]]*[2]!Tabla46[[#This Row],[Precio Unitario]]</f>
        <v>#REF!</v>
      </c>
      <c r="U301" s="208" t="s">
        <v>865</v>
      </c>
      <c r="V301" s="470" t="s">
        <v>925</v>
      </c>
      <c r="W301" s="476"/>
    </row>
    <row r="302" spans="2:23" ht="18.75" customHeight="1" x14ac:dyDescent="0.2">
      <c r="B302" s="487" t="e">
        <f>IF(Tabla46[[#This Row],[Tipos de Acciones]]="","",CONCATENATE(Tabla46[[#This Row],[POA]],".",Tabla46[[#This Row],[SRS]],".",Tabla46[[#This Row],[AREA]],".",Tabla46[[#This Row],[TIPO]]))</f>
        <v>#REF!</v>
      </c>
      <c r="C302" s="487" t="e">
        <f>IF(Tabla46[[#This Row],[Tipos de Acciones]]="","",'Formulario PPGR1'!#REF!)</f>
        <v>#REF!</v>
      </c>
      <c r="D302" s="487" t="e">
        <f>IF(Tabla46[[#This Row],[Tipos de Acciones]]="","",'Formulario PPGR1'!#REF!)</f>
        <v>#REF!</v>
      </c>
      <c r="E302" s="487" t="e">
        <f>IF(Tabla46[[#This Row],[Tipos de Acciones]]="","",'Formulario PPGR1'!#REF!)</f>
        <v>#REF!</v>
      </c>
      <c r="F302" s="487" t="e">
        <f>IF(Tabla46[[#This Row],[Tipos de Acciones]]="","",'Formulario PPGR1'!#REF!)</f>
        <v>#REF!</v>
      </c>
      <c r="G302" s="461" t="s">
        <v>935</v>
      </c>
      <c r="H302" s="462" t="s">
        <v>2126</v>
      </c>
      <c r="I302" s="472"/>
      <c r="J302" s="473"/>
      <c r="K302" s="473" t="s">
        <v>2191</v>
      </c>
      <c r="L302" s="473" t="s">
        <v>472</v>
      </c>
      <c r="M302" s="225" t="s">
        <v>2221</v>
      </c>
      <c r="N302" s="465" t="s">
        <v>1134</v>
      </c>
      <c r="O302" s="466" t="s">
        <v>1902</v>
      </c>
      <c r="P302" s="466" t="s">
        <v>1134</v>
      </c>
      <c r="Q302" s="204" t="s">
        <v>1904</v>
      </c>
      <c r="R302" s="474">
        <v>11</v>
      </c>
      <c r="S302" s="468">
        <v>10000</v>
      </c>
      <c r="T302" s="475" t="e">
        <f>[2]!Tabla46[[#This Row],[Cantidad de Insumos]]*[2]!Tabla46[[#This Row],[Precio Unitario]]</f>
        <v>#REF!</v>
      </c>
      <c r="U302" s="458" t="s">
        <v>2129</v>
      </c>
      <c r="V302" s="470" t="s">
        <v>925</v>
      </c>
      <c r="W302" s="476"/>
    </row>
    <row r="303" spans="2:23" ht="18.75" customHeight="1" x14ac:dyDescent="0.2">
      <c r="B303" s="487" t="e">
        <f>IF(Tabla46[[#This Row],[Tipos de Acciones]]="","",CONCATENATE(Tabla46[[#This Row],[POA]],".",Tabla46[[#This Row],[SRS]],".",Tabla46[[#This Row],[AREA]],".",Tabla46[[#This Row],[TIPO]]))</f>
        <v>#REF!</v>
      </c>
      <c r="C303" s="487" t="e">
        <f>IF(Tabla46[[#This Row],[Tipos de Acciones]]="","",'Formulario PPGR1'!#REF!)</f>
        <v>#REF!</v>
      </c>
      <c r="D303" s="487" t="e">
        <f>IF(Tabla46[[#This Row],[Tipos de Acciones]]="","",'Formulario PPGR1'!#REF!)</f>
        <v>#REF!</v>
      </c>
      <c r="E303" s="487" t="e">
        <f>IF(Tabla46[[#This Row],[Tipos de Acciones]]="","",'Formulario PPGR1'!#REF!)</f>
        <v>#REF!</v>
      </c>
      <c r="F303" s="487" t="e">
        <f>IF(Tabla46[[#This Row],[Tipos de Acciones]]="","",'Formulario PPGR1'!#REF!)</f>
        <v>#REF!</v>
      </c>
      <c r="G303" s="461" t="s">
        <v>935</v>
      </c>
      <c r="H303" s="461" t="s">
        <v>2137</v>
      </c>
      <c r="I303" s="472"/>
      <c r="J303" s="473"/>
      <c r="K303" s="473" t="s">
        <v>2192</v>
      </c>
      <c r="L303" s="473" t="s">
        <v>472</v>
      </c>
      <c r="M303" s="225" t="s">
        <v>2221</v>
      </c>
      <c r="N303" s="465" t="s">
        <v>1134</v>
      </c>
      <c r="O303" s="466" t="s">
        <v>1902</v>
      </c>
      <c r="P303" s="466" t="s">
        <v>1134</v>
      </c>
      <c r="Q303" s="204" t="s">
        <v>1904</v>
      </c>
      <c r="R303" s="474">
        <v>0</v>
      </c>
      <c r="S303" s="468">
        <v>2940</v>
      </c>
      <c r="T303" s="475" t="e">
        <f>[2]!Tabla46[[#This Row],[Cantidad de Insumos]]*[2]!Tabla46[[#This Row],[Precio Unitario]]</f>
        <v>#REF!</v>
      </c>
      <c r="U303" s="208" t="s">
        <v>865</v>
      </c>
      <c r="V303" s="470" t="s">
        <v>925</v>
      </c>
      <c r="W303" s="476"/>
    </row>
    <row r="304" spans="2:23" ht="36.75" customHeight="1" x14ac:dyDescent="0.2">
      <c r="B304" s="487" t="e">
        <f>IF(Tabla46[[#This Row],[Tipos de Acciones]]="","",CONCATENATE(Tabla46[[#This Row],[POA]],".",Tabla46[[#This Row],[SRS]],".",Tabla46[[#This Row],[AREA]],".",Tabla46[[#This Row],[TIPO]]))</f>
        <v>#REF!</v>
      </c>
      <c r="C304" s="487" t="e">
        <f>IF(Tabla46[[#This Row],[Tipos de Acciones]]="","",'Formulario PPGR1'!#REF!)</f>
        <v>#REF!</v>
      </c>
      <c r="D304" s="487" t="e">
        <f>IF(Tabla46[[#This Row],[Tipos de Acciones]]="","",'Formulario PPGR1'!#REF!)</f>
        <v>#REF!</v>
      </c>
      <c r="E304" s="487" t="e">
        <f>IF(Tabla46[[#This Row],[Tipos de Acciones]]="","",'Formulario PPGR1'!#REF!)</f>
        <v>#REF!</v>
      </c>
      <c r="F304" s="487" t="e">
        <f>IF(Tabla46[[#This Row],[Tipos de Acciones]]="","",'Formulario PPGR1'!#REF!)</f>
        <v>#REF!</v>
      </c>
      <c r="G304" s="461" t="s">
        <v>935</v>
      </c>
      <c r="H304" s="462" t="s">
        <v>2126</v>
      </c>
      <c r="I304" s="472"/>
      <c r="J304" s="473"/>
      <c r="K304" s="473" t="s">
        <v>2193</v>
      </c>
      <c r="L304" s="473" t="s">
        <v>472</v>
      </c>
      <c r="M304" s="225" t="s">
        <v>2221</v>
      </c>
      <c r="N304" s="465" t="s">
        <v>1134</v>
      </c>
      <c r="O304" s="466" t="s">
        <v>1902</v>
      </c>
      <c r="P304" s="466" t="s">
        <v>1134</v>
      </c>
      <c r="Q304" s="204" t="s">
        <v>1904</v>
      </c>
      <c r="R304" s="474">
        <v>5</v>
      </c>
      <c r="S304" s="468">
        <v>25000</v>
      </c>
      <c r="T304" s="475" t="e">
        <f>[2]!Tabla46[[#This Row],[Cantidad de Insumos]]*[2]!Tabla46[[#This Row],[Precio Unitario]]</f>
        <v>#REF!</v>
      </c>
      <c r="U304" s="458" t="s">
        <v>2129</v>
      </c>
      <c r="V304" s="470" t="s">
        <v>925</v>
      </c>
      <c r="W304" s="476"/>
    </row>
    <row r="305" spans="2:23" ht="33" customHeight="1" x14ac:dyDescent="0.2">
      <c r="B305" s="487" t="e">
        <f>IF(Tabla46[[#This Row],[Tipos de Acciones]]="","",CONCATENATE(Tabla46[[#This Row],[POA]],".",Tabla46[[#This Row],[SRS]],".",Tabla46[[#This Row],[AREA]],".",Tabla46[[#This Row],[TIPO]]))</f>
        <v>#REF!</v>
      </c>
      <c r="C305" s="487" t="e">
        <f>IF(Tabla46[[#This Row],[Tipos de Acciones]]="","",'Formulario PPGR1'!#REF!)</f>
        <v>#REF!</v>
      </c>
      <c r="D305" s="487" t="e">
        <f>IF(Tabla46[[#This Row],[Tipos de Acciones]]="","",'Formulario PPGR1'!#REF!)</f>
        <v>#REF!</v>
      </c>
      <c r="E305" s="487" t="e">
        <f>IF(Tabla46[[#This Row],[Tipos de Acciones]]="","",'Formulario PPGR1'!#REF!)</f>
        <v>#REF!</v>
      </c>
      <c r="F305" s="487" t="e">
        <f>IF(Tabla46[[#This Row],[Tipos de Acciones]]="","",'Formulario PPGR1'!#REF!)</f>
        <v>#REF!</v>
      </c>
      <c r="G305" s="461" t="s">
        <v>935</v>
      </c>
      <c r="H305" s="462" t="s">
        <v>2126</v>
      </c>
      <c r="I305" s="472"/>
      <c r="J305" s="473"/>
      <c r="K305" s="473" t="s">
        <v>2194</v>
      </c>
      <c r="L305" s="473" t="s">
        <v>472</v>
      </c>
      <c r="M305" s="225" t="s">
        <v>2221</v>
      </c>
      <c r="N305" s="465" t="s">
        <v>1134</v>
      </c>
      <c r="O305" s="466" t="s">
        <v>1902</v>
      </c>
      <c r="P305" s="466" t="s">
        <v>1134</v>
      </c>
      <c r="Q305" s="204" t="s">
        <v>1904</v>
      </c>
      <c r="R305" s="474">
        <v>2</v>
      </c>
      <c r="S305" s="468">
        <v>15000</v>
      </c>
      <c r="T305" s="475" t="e">
        <f>[2]!Tabla46[[#This Row],[Cantidad de Insumos]]*[2]!Tabla46[[#This Row],[Precio Unitario]]</f>
        <v>#REF!</v>
      </c>
      <c r="U305" s="458" t="s">
        <v>2129</v>
      </c>
      <c r="V305" s="470" t="s">
        <v>925</v>
      </c>
      <c r="W305" s="476"/>
    </row>
    <row r="306" spans="2:23" ht="39" customHeight="1" x14ac:dyDescent="0.2">
      <c r="B306" s="487" t="e">
        <f>IF(Tabla46[[#This Row],[Tipos de Acciones]]="","",CONCATENATE(Tabla46[[#This Row],[POA]],".",Tabla46[[#This Row],[SRS]],".",Tabla46[[#This Row],[AREA]],".",Tabla46[[#This Row],[TIPO]]))</f>
        <v>#REF!</v>
      </c>
      <c r="C306" s="487" t="e">
        <f>IF(Tabla46[[#This Row],[Tipos de Acciones]]="","",'Formulario PPGR1'!#REF!)</f>
        <v>#REF!</v>
      </c>
      <c r="D306" s="487" t="e">
        <f>IF(Tabla46[[#This Row],[Tipos de Acciones]]="","",'Formulario PPGR1'!#REF!)</f>
        <v>#REF!</v>
      </c>
      <c r="E306" s="487" t="e">
        <f>IF(Tabla46[[#This Row],[Tipos de Acciones]]="","",'Formulario PPGR1'!#REF!)</f>
        <v>#REF!</v>
      </c>
      <c r="F306" s="487" t="e">
        <f>IF(Tabla46[[#This Row],[Tipos de Acciones]]="","",'Formulario PPGR1'!#REF!)</f>
        <v>#REF!</v>
      </c>
      <c r="G306" s="461" t="s">
        <v>935</v>
      </c>
      <c r="H306" s="461" t="s">
        <v>2137</v>
      </c>
      <c r="I306" s="472"/>
      <c r="J306" s="473"/>
      <c r="K306" s="473" t="s">
        <v>2195</v>
      </c>
      <c r="L306" s="473" t="s">
        <v>472</v>
      </c>
      <c r="M306" s="225" t="s">
        <v>2221</v>
      </c>
      <c r="N306" s="465" t="s">
        <v>1134</v>
      </c>
      <c r="O306" s="466" t="s">
        <v>1902</v>
      </c>
      <c r="P306" s="466" t="s">
        <v>1134</v>
      </c>
      <c r="Q306" s="204" t="s">
        <v>1904</v>
      </c>
      <c r="R306" s="474">
        <v>0</v>
      </c>
      <c r="S306" s="468">
        <v>130000</v>
      </c>
      <c r="T306" s="475" t="e">
        <f>[2]!Tabla46[[#This Row],[Cantidad de Insumos]]*[2]!Tabla46[[#This Row],[Precio Unitario]]</f>
        <v>#REF!</v>
      </c>
      <c r="U306" s="208" t="s">
        <v>865</v>
      </c>
      <c r="V306" s="470" t="s">
        <v>925</v>
      </c>
      <c r="W306" s="476"/>
    </row>
    <row r="307" spans="2:23" ht="18.75" customHeight="1" x14ac:dyDescent="0.2">
      <c r="B307" s="487" t="e">
        <f>IF(Tabla46[[#This Row],[Tipos de Acciones]]="","",CONCATENATE(Tabla46[[#This Row],[POA]],".",Tabla46[[#This Row],[SRS]],".",Tabla46[[#This Row],[AREA]],".",Tabla46[[#This Row],[TIPO]]))</f>
        <v>#REF!</v>
      </c>
      <c r="C307" s="487" t="e">
        <f>IF(Tabla46[[#This Row],[Tipos de Acciones]]="","",'Formulario PPGR1'!#REF!)</f>
        <v>#REF!</v>
      </c>
      <c r="D307" s="487" t="e">
        <f>IF(Tabla46[[#This Row],[Tipos de Acciones]]="","",'Formulario PPGR1'!#REF!)</f>
        <v>#REF!</v>
      </c>
      <c r="E307" s="487" t="e">
        <f>IF(Tabla46[[#This Row],[Tipos de Acciones]]="","",'Formulario PPGR1'!#REF!)</f>
        <v>#REF!</v>
      </c>
      <c r="F307" s="487" t="e">
        <f>IF(Tabla46[[#This Row],[Tipos de Acciones]]="","",'Formulario PPGR1'!#REF!)</f>
        <v>#REF!</v>
      </c>
      <c r="G307" s="461" t="s">
        <v>935</v>
      </c>
      <c r="H307" s="461" t="s">
        <v>2137</v>
      </c>
      <c r="I307" s="472"/>
      <c r="J307" s="473"/>
      <c r="K307" s="473" t="s">
        <v>2196</v>
      </c>
      <c r="L307" s="473" t="s">
        <v>472</v>
      </c>
      <c r="M307" s="225" t="s">
        <v>2221</v>
      </c>
      <c r="N307" s="465" t="s">
        <v>1134</v>
      </c>
      <c r="O307" s="466" t="s">
        <v>1902</v>
      </c>
      <c r="P307" s="466" t="s">
        <v>1134</v>
      </c>
      <c r="Q307" s="204" t="s">
        <v>1904</v>
      </c>
      <c r="R307" s="474">
        <v>9</v>
      </c>
      <c r="S307" s="468">
        <v>6000</v>
      </c>
      <c r="T307" s="475" t="e">
        <f>[2]!Tabla46[[#This Row],[Cantidad de Insumos]]*[2]!Tabla46[[#This Row],[Precio Unitario]]</f>
        <v>#REF!</v>
      </c>
      <c r="U307" s="208" t="s">
        <v>865</v>
      </c>
      <c r="V307" s="470" t="s">
        <v>925</v>
      </c>
      <c r="W307" s="476"/>
    </row>
    <row r="308" spans="2:23" ht="36.75" customHeight="1" x14ac:dyDescent="0.2">
      <c r="B308" s="487" t="e">
        <f>IF(Tabla46[[#This Row],[Tipos de Acciones]]="","",CONCATENATE(Tabla46[[#This Row],[POA]],".",Tabla46[[#This Row],[SRS]],".",Tabla46[[#This Row],[AREA]],".",Tabla46[[#This Row],[TIPO]]))</f>
        <v>#REF!</v>
      </c>
      <c r="C308" s="487" t="e">
        <f>IF(Tabla46[[#This Row],[Tipos de Acciones]]="","",'Formulario PPGR1'!#REF!)</f>
        <v>#REF!</v>
      </c>
      <c r="D308" s="487" t="e">
        <f>IF(Tabla46[[#This Row],[Tipos de Acciones]]="","",'Formulario PPGR1'!#REF!)</f>
        <v>#REF!</v>
      </c>
      <c r="E308" s="487" t="e">
        <f>IF(Tabla46[[#This Row],[Tipos de Acciones]]="","",'Formulario PPGR1'!#REF!)</f>
        <v>#REF!</v>
      </c>
      <c r="F308" s="487" t="e">
        <f>IF(Tabla46[[#This Row],[Tipos de Acciones]]="","",'Formulario PPGR1'!#REF!)</f>
        <v>#REF!</v>
      </c>
      <c r="G308" s="461" t="s">
        <v>935</v>
      </c>
      <c r="H308" s="461" t="s">
        <v>2137</v>
      </c>
      <c r="I308" s="472"/>
      <c r="J308" s="473"/>
      <c r="K308" s="473" t="s">
        <v>2197</v>
      </c>
      <c r="L308" s="473" t="s">
        <v>472</v>
      </c>
      <c r="M308" s="225" t="s">
        <v>2221</v>
      </c>
      <c r="N308" s="465" t="s">
        <v>1134</v>
      </c>
      <c r="O308" s="466" t="s">
        <v>1902</v>
      </c>
      <c r="P308" s="466" t="s">
        <v>1134</v>
      </c>
      <c r="Q308" s="204" t="s">
        <v>1904</v>
      </c>
      <c r="R308" s="474">
        <v>0</v>
      </c>
      <c r="S308" s="468">
        <v>1500</v>
      </c>
      <c r="T308" s="475" t="e">
        <f>[2]!Tabla46[[#This Row],[Cantidad de Insumos]]*[2]!Tabla46[[#This Row],[Precio Unitario]]</f>
        <v>#REF!</v>
      </c>
      <c r="U308" s="208" t="s">
        <v>865</v>
      </c>
      <c r="V308" s="470" t="s">
        <v>925</v>
      </c>
      <c r="W308" s="476"/>
    </row>
    <row r="309" spans="2:23" ht="35.25" customHeight="1" x14ac:dyDescent="0.2">
      <c r="B309" s="487" t="e">
        <f>IF(Tabla46[[#This Row],[Tipos de Acciones]]="","",CONCATENATE(Tabla46[[#This Row],[POA]],".",Tabla46[[#This Row],[SRS]],".",Tabla46[[#This Row],[AREA]],".",Tabla46[[#This Row],[TIPO]]))</f>
        <v>#REF!</v>
      </c>
      <c r="C309" s="487" t="e">
        <f>IF(Tabla46[[#This Row],[Tipos de Acciones]]="","",'Formulario PPGR1'!#REF!)</f>
        <v>#REF!</v>
      </c>
      <c r="D309" s="487" t="e">
        <f>IF(Tabla46[[#This Row],[Tipos de Acciones]]="","",'Formulario PPGR1'!#REF!)</f>
        <v>#REF!</v>
      </c>
      <c r="E309" s="487" t="e">
        <f>IF(Tabla46[[#This Row],[Tipos de Acciones]]="","",'Formulario PPGR1'!#REF!)</f>
        <v>#REF!</v>
      </c>
      <c r="F309" s="487" t="e">
        <f>IF(Tabla46[[#This Row],[Tipos de Acciones]]="","",'Formulario PPGR1'!#REF!)</f>
        <v>#REF!</v>
      </c>
      <c r="G309" s="461" t="s">
        <v>935</v>
      </c>
      <c r="H309" s="461" t="s">
        <v>2137</v>
      </c>
      <c r="I309" s="472"/>
      <c r="J309" s="473"/>
      <c r="K309" s="473" t="s">
        <v>2198</v>
      </c>
      <c r="L309" s="473" t="s">
        <v>472</v>
      </c>
      <c r="M309" s="225" t="s">
        <v>2221</v>
      </c>
      <c r="N309" s="465" t="s">
        <v>1134</v>
      </c>
      <c r="O309" s="466" t="s">
        <v>1902</v>
      </c>
      <c r="P309" s="466" t="s">
        <v>1134</v>
      </c>
      <c r="Q309" s="204" t="s">
        <v>1904</v>
      </c>
      <c r="R309" s="474">
        <v>6</v>
      </c>
      <c r="S309" s="468">
        <v>4000</v>
      </c>
      <c r="T309" s="475" t="e">
        <f>[2]!Tabla46[[#This Row],[Cantidad de Insumos]]*[2]!Tabla46[[#This Row],[Precio Unitario]]</f>
        <v>#REF!</v>
      </c>
      <c r="U309" s="208" t="s">
        <v>865</v>
      </c>
      <c r="V309" s="470" t="s">
        <v>925</v>
      </c>
      <c r="W309" s="476"/>
    </row>
    <row r="310" spans="2:23" ht="18.75" customHeight="1" x14ac:dyDescent="0.2">
      <c r="B310" s="487" t="e">
        <f>IF(Tabla46[[#This Row],[Tipos de Acciones]]="","",CONCATENATE(Tabla46[[#This Row],[POA]],".",Tabla46[[#This Row],[SRS]],".",Tabla46[[#This Row],[AREA]],".",Tabla46[[#This Row],[TIPO]]))</f>
        <v>#REF!</v>
      </c>
      <c r="C310" s="487" t="e">
        <f>IF(Tabla46[[#This Row],[Tipos de Acciones]]="","",'Formulario PPGR1'!#REF!)</f>
        <v>#REF!</v>
      </c>
      <c r="D310" s="487" t="e">
        <f>IF(Tabla46[[#This Row],[Tipos de Acciones]]="","",'Formulario PPGR1'!#REF!)</f>
        <v>#REF!</v>
      </c>
      <c r="E310" s="487" t="e">
        <f>IF(Tabla46[[#This Row],[Tipos de Acciones]]="","",'Formulario PPGR1'!#REF!)</f>
        <v>#REF!</v>
      </c>
      <c r="F310" s="487" t="e">
        <f>IF(Tabla46[[#This Row],[Tipos de Acciones]]="","",'Formulario PPGR1'!#REF!)</f>
        <v>#REF!</v>
      </c>
      <c r="G310" s="461" t="s">
        <v>935</v>
      </c>
      <c r="H310" s="473" t="s">
        <v>2135</v>
      </c>
      <c r="I310" s="472"/>
      <c r="J310" s="473"/>
      <c r="K310" s="473" t="s">
        <v>2199</v>
      </c>
      <c r="L310" s="473" t="s">
        <v>472</v>
      </c>
      <c r="M310" s="225" t="s">
        <v>2221</v>
      </c>
      <c r="N310" s="465" t="s">
        <v>1134</v>
      </c>
      <c r="O310" s="466" t="s">
        <v>1902</v>
      </c>
      <c r="P310" s="466" t="s">
        <v>1134</v>
      </c>
      <c r="Q310" s="204" t="s">
        <v>1904</v>
      </c>
      <c r="R310" s="474">
        <v>1</v>
      </c>
      <c r="S310" s="468">
        <v>850</v>
      </c>
      <c r="T310" s="475" t="e">
        <f>[2]!Tabla46[[#This Row],[Cantidad de Insumos]]*[2]!Tabla46[[#This Row],[Precio Unitario]]</f>
        <v>#REF!</v>
      </c>
      <c r="U310" s="208" t="s">
        <v>892</v>
      </c>
      <c r="V310" s="470" t="s">
        <v>925</v>
      </c>
      <c r="W310" s="476"/>
    </row>
    <row r="311" spans="2:23" ht="18.75" customHeight="1" x14ac:dyDescent="0.2">
      <c r="B311" s="487" t="e">
        <f>IF(Tabla46[[#This Row],[Tipos de Acciones]]="","",CONCATENATE(Tabla46[[#This Row],[POA]],".",Tabla46[[#This Row],[SRS]],".",Tabla46[[#This Row],[AREA]],".",Tabla46[[#This Row],[TIPO]]))</f>
        <v>#REF!</v>
      </c>
      <c r="C311" s="487" t="e">
        <f>IF(Tabla46[[#This Row],[Tipos de Acciones]]="","",'Formulario PPGR1'!#REF!)</f>
        <v>#REF!</v>
      </c>
      <c r="D311" s="487" t="e">
        <f>IF(Tabla46[[#This Row],[Tipos de Acciones]]="","",'Formulario PPGR1'!#REF!)</f>
        <v>#REF!</v>
      </c>
      <c r="E311" s="487" t="e">
        <f>IF(Tabla46[[#This Row],[Tipos de Acciones]]="","",'Formulario PPGR1'!#REF!)</f>
        <v>#REF!</v>
      </c>
      <c r="F311" s="487" t="e">
        <f>IF(Tabla46[[#This Row],[Tipos de Acciones]]="","",'Formulario PPGR1'!#REF!)</f>
        <v>#REF!</v>
      </c>
      <c r="G311" s="461" t="s">
        <v>935</v>
      </c>
      <c r="H311" s="461" t="s">
        <v>2137</v>
      </c>
      <c r="I311" s="472"/>
      <c r="J311" s="473"/>
      <c r="K311" s="473" t="s">
        <v>2200</v>
      </c>
      <c r="L311" s="473" t="s">
        <v>472</v>
      </c>
      <c r="M311" s="225" t="s">
        <v>2221</v>
      </c>
      <c r="N311" s="465" t="s">
        <v>1134</v>
      </c>
      <c r="O311" s="466" t="s">
        <v>1902</v>
      </c>
      <c r="P311" s="466" t="s">
        <v>1134</v>
      </c>
      <c r="Q311" s="204" t="s">
        <v>1904</v>
      </c>
      <c r="R311" s="474">
        <v>2</v>
      </c>
      <c r="S311" s="468">
        <v>12000</v>
      </c>
      <c r="T311" s="475" t="e">
        <f>[2]!Tabla46[[#This Row],[Cantidad de Insumos]]*[2]!Tabla46[[#This Row],[Precio Unitario]]</f>
        <v>#REF!</v>
      </c>
      <c r="U311" s="208" t="s">
        <v>865</v>
      </c>
      <c r="V311" s="470" t="s">
        <v>925</v>
      </c>
      <c r="W311" s="476"/>
    </row>
    <row r="312" spans="2:23" ht="18.75" customHeight="1" x14ac:dyDescent="0.2">
      <c r="B312" s="487" t="e">
        <f>IF(Tabla46[[#This Row],[Tipos de Acciones]]="","",CONCATENATE(Tabla46[[#This Row],[POA]],".",Tabla46[[#This Row],[SRS]],".",Tabla46[[#This Row],[AREA]],".",Tabla46[[#This Row],[TIPO]]))</f>
        <v>#REF!</v>
      </c>
      <c r="C312" s="487" t="e">
        <f>IF(Tabla46[[#This Row],[Tipos de Acciones]]="","",'Formulario PPGR1'!#REF!)</f>
        <v>#REF!</v>
      </c>
      <c r="D312" s="487" t="e">
        <f>IF(Tabla46[[#This Row],[Tipos de Acciones]]="","",'Formulario PPGR1'!#REF!)</f>
        <v>#REF!</v>
      </c>
      <c r="E312" s="487" t="e">
        <f>IF(Tabla46[[#This Row],[Tipos de Acciones]]="","",'Formulario PPGR1'!#REF!)</f>
        <v>#REF!</v>
      </c>
      <c r="F312" s="487" t="e">
        <f>IF(Tabla46[[#This Row],[Tipos de Acciones]]="","",'Formulario PPGR1'!#REF!)</f>
        <v>#REF!</v>
      </c>
      <c r="G312" s="461" t="s">
        <v>935</v>
      </c>
      <c r="H312" s="473" t="s">
        <v>2135</v>
      </c>
      <c r="I312" s="472"/>
      <c r="J312" s="473"/>
      <c r="K312" s="473" t="s">
        <v>2201</v>
      </c>
      <c r="L312" s="473" t="s">
        <v>472</v>
      </c>
      <c r="M312" s="225" t="s">
        <v>2221</v>
      </c>
      <c r="N312" s="465" t="s">
        <v>1134</v>
      </c>
      <c r="O312" s="466" t="s">
        <v>1902</v>
      </c>
      <c r="P312" s="466" t="s">
        <v>1134</v>
      </c>
      <c r="Q312" s="204" t="s">
        <v>1904</v>
      </c>
      <c r="R312" s="474">
        <v>3</v>
      </c>
      <c r="S312" s="468">
        <v>2500</v>
      </c>
      <c r="T312" s="475" t="e">
        <f>[2]!Tabla46[[#This Row],[Cantidad de Insumos]]*[2]!Tabla46[[#This Row],[Precio Unitario]]</f>
        <v>#REF!</v>
      </c>
      <c r="U312" s="208" t="s">
        <v>892</v>
      </c>
      <c r="V312" s="470" t="s">
        <v>925</v>
      </c>
      <c r="W312" s="476"/>
    </row>
    <row r="313" spans="2:23" ht="29.25" customHeight="1" x14ac:dyDescent="0.2">
      <c r="B313" s="487" t="e">
        <f>IF(Tabla46[[#This Row],[Tipos de Acciones]]="","",CONCATENATE(Tabla46[[#This Row],[POA]],".",Tabla46[[#This Row],[SRS]],".",Tabla46[[#This Row],[AREA]],".",Tabla46[[#This Row],[TIPO]]))</f>
        <v>#REF!</v>
      </c>
      <c r="C313" s="487" t="e">
        <f>IF(Tabla46[[#This Row],[Tipos de Acciones]]="","",'Formulario PPGR1'!#REF!)</f>
        <v>#REF!</v>
      </c>
      <c r="D313" s="487" t="e">
        <f>IF(Tabla46[[#This Row],[Tipos de Acciones]]="","",'Formulario PPGR1'!#REF!)</f>
        <v>#REF!</v>
      </c>
      <c r="E313" s="487" t="e">
        <f>IF(Tabla46[[#This Row],[Tipos de Acciones]]="","",'Formulario PPGR1'!#REF!)</f>
        <v>#REF!</v>
      </c>
      <c r="F313" s="487" t="e">
        <f>IF(Tabla46[[#This Row],[Tipos de Acciones]]="","",'Formulario PPGR1'!#REF!)</f>
        <v>#REF!</v>
      </c>
      <c r="G313" s="461" t="s">
        <v>935</v>
      </c>
      <c r="H313" s="461" t="s">
        <v>2137</v>
      </c>
      <c r="I313" s="472"/>
      <c r="J313" s="473"/>
      <c r="K313" s="473" t="s">
        <v>2202</v>
      </c>
      <c r="L313" s="473" t="s">
        <v>472</v>
      </c>
      <c r="M313" s="225" t="s">
        <v>2221</v>
      </c>
      <c r="N313" s="465" t="s">
        <v>1134</v>
      </c>
      <c r="O313" s="466" t="s">
        <v>1902</v>
      </c>
      <c r="P313" s="466" t="s">
        <v>1134</v>
      </c>
      <c r="Q313" s="204" t="s">
        <v>1904</v>
      </c>
      <c r="R313" s="474">
        <v>0</v>
      </c>
      <c r="S313" s="468">
        <v>1450</v>
      </c>
      <c r="T313" s="475" t="e">
        <f>[2]!Tabla46[[#This Row],[Cantidad de Insumos]]*[2]!Tabla46[[#This Row],[Precio Unitario]]</f>
        <v>#REF!</v>
      </c>
      <c r="U313" s="208" t="s">
        <v>865</v>
      </c>
      <c r="V313" s="470" t="s">
        <v>925</v>
      </c>
      <c r="W313" s="476"/>
    </row>
    <row r="314" spans="2:23" ht="39" customHeight="1" x14ac:dyDescent="0.2">
      <c r="B314" s="487" t="e">
        <f>IF(Tabla46[[#This Row],[Tipos de Acciones]]="","",CONCATENATE(Tabla46[[#This Row],[POA]],".",Tabla46[[#This Row],[SRS]],".",Tabla46[[#This Row],[AREA]],".",Tabla46[[#This Row],[TIPO]]))</f>
        <v>#REF!</v>
      </c>
      <c r="C314" s="487" t="e">
        <f>IF(Tabla46[[#This Row],[Tipos de Acciones]]="","",'Formulario PPGR1'!#REF!)</f>
        <v>#REF!</v>
      </c>
      <c r="D314" s="487" t="e">
        <f>IF(Tabla46[[#This Row],[Tipos de Acciones]]="","",'Formulario PPGR1'!#REF!)</f>
        <v>#REF!</v>
      </c>
      <c r="E314" s="487" t="e">
        <f>IF(Tabla46[[#This Row],[Tipos de Acciones]]="","",'Formulario PPGR1'!#REF!)</f>
        <v>#REF!</v>
      </c>
      <c r="F314" s="487" t="e">
        <f>IF(Tabla46[[#This Row],[Tipos de Acciones]]="","",'Formulario PPGR1'!#REF!)</f>
        <v>#REF!</v>
      </c>
      <c r="G314" s="461" t="s">
        <v>935</v>
      </c>
      <c r="H314" s="461" t="s">
        <v>2137</v>
      </c>
      <c r="I314" s="472"/>
      <c r="J314" s="473"/>
      <c r="K314" s="473" t="s">
        <v>2203</v>
      </c>
      <c r="L314" s="473" t="s">
        <v>472</v>
      </c>
      <c r="M314" s="225" t="s">
        <v>2221</v>
      </c>
      <c r="N314" s="465" t="s">
        <v>1134</v>
      </c>
      <c r="O314" s="466" t="s">
        <v>1902</v>
      </c>
      <c r="P314" s="466" t="s">
        <v>1134</v>
      </c>
      <c r="Q314" s="204" t="s">
        <v>1904</v>
      </c>
      <c r="R314" s="474">
        <v>9</v>
      </c>
      <c r="S314" s="468">
        <v>1440</v>
      </c>
      <c r="T314" s="475" t="e">
        <f>[2]!Tabla46[[#This Row],[Cantidad de Insumos]]*[2]!Tabla46[[#This Row],[Precio Unitario]]</f>
        <v>#REF!</v>
      </c>
      <c r="U314" s="208" t="s">
        <v>865</v>
      </c>
      <c r="V314" s="470" t="s">
        <v>925</v>
      </c>
      <c r="W314" s="476"/>
    </row>
    <row r="315" spans="2:23" ht="34.5" customHeight="1" x14ac:dyDescent="0.2">
      <c r="B315" s="487" t="e">
        <f>IF(Tabla46[[#This Row],[Tipos de Acciones]]="","",CONCATENATE(Tabla46[[#This Row],[POA]],".",Tabla46[[#This Row],[SRS]],".",Tabla46[[#This Row],[AREA]],".",Tabla46[[#This Row],[TIPO]]))</f>
        <v>#REF!</v>
      </c>
      <c r="C315" s="487" t="e">
        <f>IF(Tabla46[[#This Row],[Tipos de Acciones]]="","",'Formulario PPGR1'!#REF!)</f>
        <v>#REF!</v>
      </c>
      <c r="D315" s="487" t="e">
        <f>IF(Tabla46[[#This Row],[Tipos de Acciones]]="","",'Formulario PPGR1'!#REF!)</f>
        <v>#REF!</v>
      </c>
      <c r="E315" s="487" t="e">
        <f>IF(Tabla46[[#This Row],[Tipos de Acciones]]="","",'Formulario PPGR1'!#REF!)</f>
        <v>#REF!</v>
      </c>
      <c r="F315" s="487" t="e">
        <f>IF(Tabla46[[#This Row],[Tipos de Acciones]]="","",'Formulario PPGR1'!#REF!)</f>
        <v>#REF!</v>
      </c>
      <c r="G315" s="461" t="s">
        <v>935</v>
      </c>
      <c r="H315" s="461" t="s">
        <v>2137</v>
      </c>
      <c r="I315" s="472"/>
      <c r="J315" s="473"/>
      <c r="K315" s="473" t="s">
        <v>2204</v>
      </c>
      <c r="L315" s="473" t="s">
        <v>472</v>
      </c>
      <c r="M315" s="225" t="s">
        <v>2221</v>
      </c>
      <c r="N315" s="465" t="s">
        <v>1134</v>
      </c>
      <c r="O315" s="466" t="s">
        <v>1902</v>
      </c>
      <c r="P315" s="466" t="s">
        <v>1134</v>
      </c>
      <c r="Q315" s="204" t="s">
        <v>1904</v>
      </c>
      <c r="R315" s="474">
        <v>8</v>
      </c>
      <c r="S315" s="468">
        <v>21240</v>
      </c>
      <c r="T315" s="475" t="e">
        <f>[2]!Tabla46[[#This Row],[Cantidad de Insumos]]*[2]!Tabla46[[#This Row],[Precio Unitario]]</f>
        <v>#REF!</v>
      </c>
      <c r="U315" s="208" t="s">
        <v>865</v>
      </c>
      <c r="V315" s="470" t="s">
        <v>925</v>
      </c>
      <c r="W315" s="476"/>
    </row>
    <row r="316" spans="2:23" ht="34.5" customHeight="1" x14ac:dyDescent="0.2">
      <c r="B316" s="487" t="e">
        <f>IF(Tabla46[[#This Row],[Tipos de Acciones]]="","",CONCATENATE(Tabla46[[#This Row],[POA]],".",Tabla46[[#This Row],[SRS]],".",Tabla46[[#This Row],[AREA]],".",Tabla46[[#This Row],[TIPO]]))</f>
        <v>#REF!</v>
      </c>
      <c r="C316" s="487" t="e">
        <f>IF(Tabla46[[#This Row],[Tipos de Acciones]]="","",'Formulario PPGR1'!#REF!)</f>
        <v>#REF!</v>
      </c>
      <c r="D316" s="487" t="e">
        <f>IF(Tabla46[[#This Row],[Tipos de Acciones]]="","",'Formulario PPGR1'!#REF!)</f>
        <v>#REF!</v>
      </c>
      <c r="E316" s="487" t="e">
        <f>IF(Tabla46[[#This Row],[Tipos de Acciones]]="","",'Formulario PPGR1'!#REF!)</f>
        <v>#REF!</v>
      </c>
      <c r="F316" s="487" t="e">
        <f>IF(Tabla46[[#This Row],[Tipos de Acciones]]="","",'Formulario PPGR1'!#REF!)</f>
        <v>#REF!</v>
      </c>
      <c r="G316" s="461" t="s">
        <v>935</v>
      </c>
      <c r="H316" s="461" t="s">
        <v>2137</v>
      </c>
      <c r="I316" s="472"/>
      <c r="J316" s="473"/>
      <c r="K316" s="473" t="s">
        <v>2205</v>
      </c>
      <c r="L316" s="473" t="s">
        <v>472</v>
      </c>
      <c r="M316" s="225" t="s">
        <v>2221</v>
      </c>
      <c r="N316" s="465" t="s">
        <v>1134</v>
      </c>
      <c r="O316" s="466" t="s">
        <v>1902</v>
      </c>
      <c r="P316" s="466" t="s">
        <v>1134</v>
      </c>
      <c r="Q316" s="204" t="s">
        <v>1904</v>
      </c>
      <c r="R316" s="474">
        <v>3</v>
      </c>
      <c r="S316" s="468">
        <v>15700</v>
      </c>
      <c r="T316" s="475" t="e">
        <f>[2]!Tabla46[[#This Row],[Cantidad de Insumos]]*[2]!Tabla46[[#This Row],[Precio Unitario]]</f>
        <v>#REF!</v>
      </c>
      <c r="U316" s="208" t="s">
        <v>865</v>
      </c>
      <c r="V316" s="470" t="s">
        <v>925</v>
      </c>
      <c r="W316" s="476"/>
    </row>
    <row r="317" spans="2:23" ht="28.5" customHeight="1" x14ac:dyDescent="0.2">
      <c r="B317" s="487" t="e">
        <f>IF(Tabla46[[#This Row],[Tipos de Acciones]]="","",CONCATENATE(Tabla46[[#This Row],[POA]],".",Tabla46[[#This Row],[SRS]],".",Tabla46[[#This Row],[AREA]],".",Tabla46[[#This Row],[TIPO]]))</f>
        <v>#REF!</v>
      </c>
      <c r="C317" s="487" t="e">
        <f>IF(Tabla46[[#This Row],[Tipos de Acciones]]="","",'Formulario PPGR1'!#REF!)</f>
        <v>#REF!</v>
      </c>
      <c r="D317" s="487" t="e">
        <f>IF(Tabla46[[#This Row],[Tipos de Acciones]]="","",'Formulario PPGR1'!#REF!)</f>
        <v>#REF!</v>
      </c>
      <c r="E317" s="487" t="e">
        <f>IF(Tabla46[[#This Row],[Tipos de Acciones]]="","",'Formulario PPGR1'!#REF!)</f>
        <v>#REF!</v>
      </c>
      <c r="F317" s="487" t="e">
        <f>IF(Tabla46[[#This Row],[Tipos de Acciones]]="","",'Formulario PPGR1'!#REF!)</f>
        <v>#REF!</v>
      </c>
      <c r="G317" s="461" t="s">
        <v>935</v>
      </c>
      <c r="H317" s="461" t="s">
        <v>2137</v>
      </c>
      <c r="I317" s="472"/>
      <c r="J317" s="473"/>
      <c r="K317" s="473" t="s">
        <v>2206</v>
      </c>
      <c r="L317" s="473" t="s">
        <v>472</v>
      </c>
      <c r="M317" s="225" t="s">
        <v>2221</v>
      </c>
      <c r="N317" s="465" t="s">
        <v>1134</v>
      </c>
      <c r="O317" s="466" t="s">
        <v>1902</v>
      </c>
      <c r="P317" s="466" t="s">
        <v>1134</v>
      </c>
      <c r="Q317" s="204" t="s">
        <v>1904</v>
      </c>
      <c r="R317" s="474">
        <v>0</v>
      </c>
      <c r="S317" s="468">
        <v>15820</v>
      </c>
      <c r="T317" s="475" t="e">
        <f>[2]!Tabla46[[#This Row],[Cantidad de Insumos]]*[2]!Tabla46[[#This Row],[Precio Unitario]]</f>
        <v>#REF!</v>
      </c>
      <c r="U317" s="208" t="s">
        <v>865</v>
      </c>
      <c r="V317" s="470" t="s">
        <v>925</v>
      </c>
      <c r="W317" s="476"/>
    </row>
    <row r="318" spans="2:23" ht="36.75" customHeight="1" x14ac:dyDescent="0.2">
      <c r="B318" s="487" t="e">
        <f>IF(Tabla46[[#This Row],[Tipos de Acciones]]="","",CONCATENATE(Tabla46[[#This Row],[POA]],".",Tabla46[[#This Row],[SRS]],".",Tabla46[[#This Row],[AREA]],".",Tabla46[[#This Row],[TIPO]]))</f>
        <v>#REF!</v>
      </c>
      <c r="C318" s="487" t="e">
        <f>IF(Tabla46[[#This Row],[Tipos de Acciones]]="","",'Formulario PPGR1'!#REF!)</f>
        <v>#REF!</v>
      </c>
      <c r="D318" s="487" t="e">
        <f>IF(Tabla46[[#This Row],[Tipos de Acciones]]="","",'Formulario PPGR1'!#REF!)</f>
        <v>#REF!</v>
      </c>
      <c r="E318" s="487" t="e">
        <f>IF(Tabla46[[#This Row],[Tipos de Acciones]]="","",'Formulario PPGR1'!#REF!)</f>
        <v>#REF!</v>
      </c>
      <c r="F318" s="487" t="e">
        <f>IF(Tabla46[[#This Row],[Tipos de Acciones]]="","",'Formulario PPGR1'!#REF!)</f>
        <v>#REF!</v>
      </c>
      <c r="G318" s="461" t="s">
        <v>935</v>
      </c>
      <c r="H318" s="461" t="s">
        <v>2137</v>
      </c>
      <c r="I318" s="472"/>
      <c r="J318" s="473"/>
      <c r="K318" s="473" t="s">
        <v>2207</v>
      </c>
      <c r="L318" s="473" t="s">
        <v>472</v>
      </c>
      <c r="M318" s="225" t="s">
        <v>2221</v>
      </c>
      <c r="N318" s="465" t="s">
        <v>1134</v>
      </c>
      <c r="O318" s="466" t="s">
        <v>1902</v>
      </c>
      <c r="P318" s="466" t="s">
        <v>1134</v>
      </c>
      <c r="Q318" s="204" t="s">
        <v>1904</v>
      </c>
      <c r="R318" s="474">
        <v>5</v>
      </c>
      <c r="S318" s="468">
        <v>50500</v>
      </c>
      <c r="T318" s="475" t="e">
        <f>[2]!Tabla46[[#This Row],[Cantidad de Insumos]]*[2]!Tabla46[[#This Row],[Precio Unitario]]</f>
        <v>#REF!</v>
      </c>
      <c r="U318" s="208" t="s">
        <v>865</v>
      </c>
      <c r="V318" s="470" t="s">
        <v>925</v>
      </c>
      <c r="W318" s="476"/>
    </row>
    <row r="319" spans="2:23" ht="39.75" customHeight="1" x14ac:dyDescent="0.2">
      <c r="B319" s="487" t="e">
        <f>IF(Tabla46[[#This Row],[Tipos de Acciones]]="","",CONCATENATE(Tabla46[[#This Row],[POA]],".",Tabla46[[#This Row],[SRS]],".",Tabla46[[#This Row],[AREA]],".",Tabla46[[#This Row],[TIPO]]))</f>
        <v>#REF!</v>
      </c>
      <c r="C319" s="487" t="e">
        <f>IF(Tabla46[[#This Row],[Tipos de Acciones]]="","",'Formulario PPGR1'!#REF!)</f>
        <v>#REF!</v>
      </c>
      <c r="D319" s="487" t="e">
        <f>IF(Tabla46[[#This Row],[Tipos de Acciones]]="","",'Formulario PPGR1'!#REF!)</f>
        <v>#REF!</v>
      </c>
      <c r="E319" s="487" t="e">
        <f>IF(Tabla46[[#This Row],[Tipos de Acciones]]="","",'Formulario PPGR1'!#REF!)</f>
        <v>#REF!</v>
      </c>
      <c r="F319" s="487" t="e">
        <f>IF(Tabla46[[#This Row],[Tipos de Acciones]]="","",'Formulario PPGR1'!#REF!)</f>
        <v>#REF!</v>
      </c>
      <c r="G319" s="461" t="s">
        <v>935</v>
      </c>
      <c r="H319" s="473" t="s">
        <v>2135</v>
      </c>
      <c r="I319" s="472"/>
      <c r="J319" s="473"/>
      <c r="K319" s="473" t="s">
        <v>2208</v>
      </c>
      <c r="L319" s="473" t="s">
        <v>472</v>
      </c>
      <c r="M319" s="225" t="s">
        <v>2221</v>
      </c>
      <c r="N319" s="465" t="s">
        <v>1134</v>
      </c>
      <c r="O319" s="466" t="s">
        <v>1902</v>
      </c>
      <c r="P319" s="466" t="s">
        <v>1134</v>
      </c>
      <c r="Q319" s="204" t="s">
        <v>1904</v>
      </c>
      <c r="R319" s="474">
        <v>68</v>
      </c>
      <c r="S319" s="468">
        <v>5200</v>
      </c>
      <c r="T319" s="475" t="e">
        <f>[2]!Tabla46[[#This Row],[Cantidad de Insumos]]*[2]!Tabla46[[#This Row],[Precio Unitario]]</f>
        <v>#REF!</v>
      </c>
      <c r="U319" s="208" t="s">
        <v>892</v>
      </c>
      <c r="V319" s="470" t="s">
        <v>925</v>
      </c>
      <c r="W319" s="476"/>
    </row>
    <row r="320" spans="2:23" ht="27.75" customHeight="1" x14ac:dyDescent="0.2">
      <c r="B320" s="487" t="e">
        <f>IF(Tabla46[[#This Row],[Tipos de Acciones]]="","",CONCATENATE(Tabla46[[#This Row],[POA]],".",Tabla46[[#This Row],[SRS]],".",Tabla46[[#This Row],[AREA]],".",Tabla46[[#This Row],[TIPO]]))</f>
        <v>#REF!</v>
      </c>
      <c r="C320" s="487" t="e">
        <f>IF(Tabla46[[#This Row],[Tipos de Acciones]]="","",'Formulario PPGR1'!#REF!)</f>
        <v>#REF!</v>
      </c>
      <c r="D320" s="487" t="e">
        <f>IF(Tabla46[[#This Row],[Tipos de Acciones]]="","",'Formulario PPGR1'!#REF!)</f>
        <v>#REF!</v>
      </c>
      <c r="E320" s="487" t="e">
        <f>IF(Tabla46[[#This Row],[Tipos de Acciones]]="","",'Formulario PPGR1'!#REF!)</f>
        <v>#REF!</v>
      </c>
      <c r="F320" s="487" t="e">
        <f>IF(Tabla46[[#This Row],[Tipos de Acciones]]="","",'Formulario PPGR1'!#REF!)</f>
        <v>#REF!</v>
      </c>
      <c r="G320" s="461" t="s">
        <v>935</v>
      </c>
      <c r="H320" s="473" t="s">
        <v>2135</v>
      </c>
      <c r="I320" s="472"/>
      <c r="J320" s="473"/>
      <c r="K320" s="473" t="s">
        <v>2209</v>
      </c>
      <c r="L320" s="473" t="s">
        <v>472</v>
      </c>
      <c r="M320" s="225" t="s">
        <v>2221</v>
      </c>
      <c r="N320" s="465" t="s">
        <v>1134</v>
      </c>
      <c r="O320" s="466" t="s">
        <v>1902</v>
      </c>
      <c r="P320" s="466" t="s">
        <v>1134</v>
      </c>
      <c r="Q320" s="204" t="s">
        <v>1904</v>
      </c>
      <c r="R320" s="474">
        <v>25</v>
      </c>
      <c r="S320" s="468">
        <v>9200</v>
      </c>
      <c r="T320" s="475" t="e">
        <f>[2]!Tabla46[[#This Row],[Cantidad de Insumos]]*[2]!Tabla46[[#This Row],[Precio Unitario]]</f>
        <v>#REF!</v>
      </c>
      <c r="U320" s="208" t="s">
        <v>892</v>
      </c>
      <c r="V320" s="470" t="s">
        <v>925</v>
      </c>
      <c r="W320" s="476"/>
    </row>
    <row r="321" spans="2:23" ht="49.5" customHeight="1" x14ac:dyDescent="0.2">
      <c r="B321" s="487" t="e">
        <f>IF(Tabla46[[#This Row],[Tipos de Acciones]]="","",CONCATENATE(Tabla46[[#This Row],[POA]],".",Tabla46[[#This Row],[SRS]],".",Tabla46[[#This Row],[AREA]],".",Tabla46[[#This Row],[TIPO]]))</f>
        <v>#REF!</v>
      </c>
      <c r="C321" s="487" t="e">
        <f>IF(Tabla46[[#This Row],[Tipos de Acciones]]="","",'Formulario PPGR1'!#REF!)</f>
        <v>#REF!</v>
      </c>
      <c r="D321" s="487" t="e">
        <f>IF(Tabla46[[#This Row],[Tipos de Acciones]]="","",'Formulario PPGR1'!#REF!)</f>
        <v>#REF!</v>
      </c>
      <c r="E321" s="487" t="e">
        <f>IF(Tabla46[[#This Row],[Tipos de Acciones]]="","",'Formulario PPGR1'!#REF!)</f>
        <v>#REF!</v>
      </c>
      <c r="F321" s="487" t="e">
        <f>IF(Tabla46[[#This Row],[Tipos de Acciones]]="","",'Formulario PPGR1'!#REF!)</f>
        <v>#REF!</v>
      </c>
      <c r="G321" s="461" t="s">
        <v>935</v>
      </c>
      <c r="H321" s="473" t="s">
        <v>2135</v>
      </c>
      <c r="I321" s="472"/>
      <c r="J321" s="473"/>
      <c r="K321" s="473" t="s">
        <v>2210</v>
      </c>
      <c r="L321" s="473" t="s">
        <v>472</v>
      </c>
      <c r="M321" s="225" t="s">
        <v>2221</v>
      </c>
      <c r="N321" s="465" t="s">
        <v>1134</v>
      </c>
      <c r="O321" s="466" t="s">
        <v>1902</v>
      </c>
      <c r="P321" s="466" t="s">
        <v>1134</v>
      </c>
      <c r="Q321" s="204" t="s">
        <v>1904</v>
      </c>
      <c r="R321" s="474">
        <v>8</v>
      </c>
      <c r="S321" s="468">
        <v>4800</v>
      </c>
      <c r="T321" s="475" t="e">
        <f>[2]!Tabla46[[#This Row],[Cantidad de Insumos]]*[2]!Tabla46[[#This Row],[Precio Unitario]]</f>
        <v>#REF!</v>
      </c>
      <c r="U321" s="208" t="s">
        <v>892</v>
      </c>
      <c r="V321" s="470" t="s">
        <v>925</v>
      </c>
      <c r="W321" s="476"/>
    </row>
    <row r="322" spans="2:23" ht="26.25" customHeight="1" x14ac:dyDescent="0.2">
      <c r="B322" s="487" t="e">
        <f>IF(Tabla46[[#This Row],[Tipos de Acciones]]="","",CONCATENATE(Tabla46[[#This Row],[POA]],".",Tabla46[[#This Row],[SRS]],".",Tabla46[[#This Row],[AREA]],".",Tabla46[[#This Row],[TIPO]]))</f>
        <v>#REF!</v>
      </c>
      <c r="C322" s="487" t="e">
        <f>IF(Tabla46[[#This Row],[Tipos de Acciones]]="","",'Formulario PPGR1'!#REF!)</f>
        <v>#REF!</v>
      </c>
      <c r="D322" s="487" t="e">
        <f>IF(Tabla46[[#This Row],[Tipos de Acciones]]="","",'Formulario PPGR1'!#REF!)</f>
        <v>#REF!</v>
      </c>
      <c r="E322" s="487" t="e">
        <f>IF(Tabla46[[#This Row],[Tipos de Acciones]]="","",'Formulario PPGR1'!#REF!)</f>
        <v>#REF!</v>
      </c>
      <c r="F322" s="487" t="e">
        <f>IF(Tabla46[[#This Row],[Tipos de Acciones]]="","",'Formulario PPGR1'!#REF!)</f>
        <v>#REF!</v>
      </c>
      <c r="G322" s="461" t="s">
        <v>935</v>
      </c>
      <c r="H322" s="461" t="s">
        <v>2137</v>
      </c>
      <c r="I322" s="472"/>
      <c r="J322" s="473"/>
      <c r="K322" s="473" t="s">
        <v>2211</v>
      </c>
      <c r="L322" s="473" t="s">
        <v>472</v>
      </c>
      <c r="M322" s="225" t="s">
        <v>2221</v>
      </c>
      <c r="N322" s="465" t="s">
        <v>1134</v>
      </c>
      <c r="O322" s="466" t="s">
        <v>1902</v>
      </c>
      <c r="P322" s="466" t="s">
        <v>1134</v>
      </c>
      <c r="Q322" s="204" t="s">
        <v>1904</v>
      </c>
      <c r="R322" s="474">
        <v>1</v>
      </c>
      <c r="S322" s="468">
        <v>5000</v>
      </c>
      <c r="T322" s="475" t="e">
        <f>[2]!Tabla46[[#This Row],[Cantidad de Insumos]]*[2]!Tabla46[[#This Row],[Precio Unitario]]</f>
        <v>#REF!</v>
      </c>
      <c r="U322" s="208" t="s">
        <v>865</v>
      </c>
      <c r="V322" s="470" t="s">
        <v>925</v>
      </c>
      <c r="W322" s="476"/>
    </row>
    <row r="323" spans="2:23" ht="36.75" customHeight="1" x14ac:dyDescent="0.2">
      <c r="B323" s="487" t="e">
        <f>IF(Tabla46[[#This Row],[Tipos de Acciones]]="","",CONCATENATE(Tabla46[[#This Row],[POA]],".",Tabla46[[#This Row],[SRS]],".",Tabla46[[#This Row],[AREA]],".",Tabla46[[#This Row],[TIPO]]))</f>
        <v>#REF!</v>
      </c>
      <c r="C323" s="487" t="e">
        <f>IF(Tabla46[[#This Row],[Tipos de Acciones]]="","",'Formulario PPGR1'!#REF!)</f>
        <v>#REF!</v>
      </c>
      <c r="D323" s="487" t="e">
        <f>IF(Tabla46[[#This Row],[Tipos de Acciones]]="","",'Formulario PPGR1'!#REF!)</f>
        <v>#REF!</v>
      </c>
      <c r="E323" s="487" t="e">
        <f>IF(Tabla46[[#This Row],[Tipos de Acciones]]="","",'Formulario PPGR1'!#REF!)</f>
        <v>#REF!</v>
      </c>
      <c r="F323" s="487" t="e">
        <f>IF(Tabla46[[#This Row],[Tipos de Acciones]]="","",'Formulario PPGR1'!#REF!)</f>
        <v>#REF!</v>
      </c>
      <c r="G323" s="461" t="s">
        <v>935</v>
      </c>
      <c r="H323" s="461" t="s">
        <v>2137</v>
      </c>
      <c r="I323" s="472"/>
      <c r="J323" s="473"/>
      <c r="K323" s="473" t="s">
        <v>2212</v>
      </c>
      <c r="L323" s="473" t="s">
        <v>472</v>
      </c>
      <c r="M323" s="225" t="s">
        <v>2221</v>
      </c>
      <c r="N323" s="465" t="s">
        <v>1134</v>
      </c>
      <c r="O323" s="466" t="s">
        <v>1902</v>
      </c>
      <c r="P323" s="466" t="s">
        <v>1134</v>
      </c>
      <c r="Q323" s="204" t="s">
        <v>1904</v>
      </c>
      <c r="R323" s="474">
        <v>0</v>
      </c>
      <c r="S323" s="468">
        <v>15000</v>
      </c>
      <c r="T323" s="475" t="e">
        <f>[2]!Tabla46[[#This Row],[Cantidad de Insumos]]*[2]!Tabla46[[#This Row],[Precio Unitario]]</f>
        <v>#REF!</v>
      </c>
      <c r="U323" s="208" t="s">
        <v>865</v>
      </c>
      <c r="V323" s="470" t="s">
        <v>925</v>
      </c>
      <c r="W323" s="476"/>
    </row>
    <row r="324" spans="2:23" ht="27" customHeight="1" x14ac:dyDescent="0.2">
      <c r="B324" s="487" t="e">
        <f>IF(Tabla46[[#This Row],[Tipos de Acciones]]="","",CONCATENATE(Tabla46[[#This Row],[POA]],".",Tabla46[[#This Row],[SRS]],".",Tabla46[[#This Row],[AREA]],".",Tabla46[[#This Row],[TIPO]]))</f>
        <v>#REF!</v>
      </c>
      <c r="C324" s="487" t="e">
        <f>IF(Tabla46[[#This Row],[Tipos de Acciones]]="","",'Formulario PPGR1'!#REF!)</f>
        <v>#REF!</v>
      </c>
      <c r="D324" s="487" t="e">
        <f>IF(Tabla46[[#This Row],[Tipos de Acciones]]="","",'Formulario PPGR1'!#REF!)</f>
        <v>#REF!</v>
      </c>
      <c r="E324" s="487" t="e">
        <f>IF(Tabla46[[#This Row],[Tipos de Acciones]]="","",'Formulario PPGR1'!#REF!)</f>
        <v>#REF!</v>
      </c>
      <c r="F324" s="487" t="e">
        <f>IF(Tabla46[[#This Row],[Tipos de Acciones]]="","",'Formulario PPGR1'!#REF!)</f>
        <v>#REF!</v>
      </c>
      <c r="G324" s="461" t="s">
        <v>935</v>
      </c>
      <c r="H324" s="473" t="s">
        <v>2135</v>
      </c>
      <c r="I324" s="472"/>
      <c r="J324" s="473"/>
      <c r="K324" s="473" t="s">
        <v>2213</v>
      </c>
      <c r="L324" s="473" t="s">
        <v>472</v>
      </c>
      <c r="M324" s="225" t="s">
        <v>2221</v>
      </c>
      <c r="N324" s="465" t="s">
        <v>1134</v>
      </c>
      <c r="O324" s="466" t="s">
        <v>1902</v>
      </c>
      <c r="P324" s="466" t="s">
        <v>1134</v>
      </c>
      <c r="Q324" s="204" t="s">
        <v>1904</v>
      </c>
      <c r="R324" s="474">
        <v>0</v>
      </c>
      <c r="S324" s="468">
        <v>6000</v>
      </c>
      <c r="T324" s="475" t="e">
        <f>[2]!Tabla46[[#This Row],[Cantidad de Insumos]]*[2]!Tabla46[[#This Row],[Precio Unitario]]</f>
        <v>#REF!</v>
      </c>
      <c r="U324" s="208" t="s">
        <v>892</v>
      </c>
      <c r="V324" s="470" t="s">
        <v>925</v>
      </c>
      <c r="W324" s="476"/>
    </row>
    <row r="325" spans="2:23" ht="31.5" customHeight="1" x14ac:dyDescent="0.2">
      <c r="B325" s="487" t="e">
        <f>IF(Tabla46[[#This Row],[Tipos de Acciones]]="","",CONCATENATE(Tabla46[[#This Row],[POA]],".",Tabla46[[#This Row],[SRS]],".",Tabla46[[#This Row],[AREA]],".",Tabla46[[#This Row],[TIPO]]))</f>
        <v>#REF!</v>
      </c>
      <c r="C325" s="487" t="e">
        <f>IF(Tabla46[[#This Row],[Tipos de Acciones]]="","",'Formulario PPGR1'!#REF!)</f>
        <v>#REF!</v>
      </c>
      <c r="D325" s="487" t="e">
        <f>IF(Tabla46[[#This Row],[Tipos de Acciones]]="","",'Formulario PPGR1'!#REF!)</f>
        <v>#REF!</v>
      </c>
      <c r="E325" s="487" t="e">
        <f>IF(Tabla46[[#This Row],[Tipos de Acciones]]="","",'Formulario PPGR1'!#REF!)</f>
        <v>#REF!</v>
      </c>
      <c r="F325" s="487" t="e">
        <f>IF(Tabla46[[#This Row],[Tipos de Acciones]]="","",'Formulario PPGR1'!#REF!)</f>
        <v>#REF!</v>
      </c>
      <c r="G325" s="461" t="s">
        <v>935</v>
      </c>
      <c r="H325" s="462" t="s">
        <v>2144</v>
      </c>
      <c r="I325" s="472"/>
      <c r="J325" s="473"/>
      <c r="K325" s="473" t="s">
        <v>2214</v>
      </c>
      <c r="L325" s="473" t="s">
        <v>472</v>
      </c>
      <c r="M325" s="225" t="s">
        <v>2221</v>
      </c>
      <c r="N325" s="465" t="s">
        <v>1134</v>
      </c>
      <c r="O325" s="466" t="s">
        <v>1902</v>
      </c>
      <c r="P325" s="466" t="s">
        <v>1134</v>
      </c>
      <c r="Q325" s="204" t="s">
        <v>1904</v>
      </c>
      <c r="R325" s="474">
        <v>0</v>
      </c>
      <c r="S325" s="468">
        <v>5000</v>
      </c>
      <c r="T325" s="475" t="e">
        <f>[2]!Tabla46[[#This Row],[Cantidad de Insumos]]*[2]!Tabla46[[#This Row],[Precio Unitario]]</f>
        <v>#REF!</v>
      </c>
      <c r="U325" s="208" t="s">
        <v>2146</v>
      </c>
      <c r="V325" s="470" t="s">
        <v>925</v>
      </c>
      <c r="W325" s="476"/>
    </row>
    <row r="326" spans="2:23" ht="48" customHeight="1" x14ac:dyDescent="0.2">
      <c r="B326" s="487" t="e">
        <f>IF(Tabla46[[#This Row],[Tipos de Acciones]]="","",CONCATENATE(Tabla46[[#This Row],[POA]],".",Tabla46[[#This Row],[SRS]],".",Tabla46[[#This Row],[AREA]],".",Tabla46[[#This Row],[TIPO]]))</f>
        <v>#REF!</v>
      </c>
      <c r="C326" s="487" t="e">
        <f>IF(Tabla46[[#This Row],[Tipos de Acciones]]="","",'Formulario PPGR1'!#REF!)</f>
        <v>#REF!</v>
      </c>
      <c r="D326" s="487" t="e">
        <f>IF(Tabla46[[#This Row],[Tipos de Acciones]]="","",'Formulario PPGR1'!#REF!)</f>
        <v>#REF!</v>
      </c>
      <c r="E326" s="487" t="e">
        <f>IF(Tabla46[[#This Row],[Tipos de Acciones]]="","",'Formulario PPGR1'!#REF!)</f>
        <v>#REF!</v>
      </c>
      <c r="F326" s="487" t="e">
        <f>IF(Tabla46[[#This Row],[Tipos de Acciones]]="","",'Formulario PPGR1'!#REF!)</f>
        <v>#REF!</v>
      </c>
      <c r="G326" s="461" t="s">
        <v>935</v>
      </c>
      <c r="H326" s="473" t="s">
        <v>2135</v>
      </c>
      <c r="I326" s="472"/>
      <c r="J326" s="473"/>
      <c r="K326" s="473" t="s">
        <v>2215</v>
      </c>
      <c r="L326" s="473" t="s">
        <v>472</v>
      </c>
      <c r="M326" s="225" t="s">
        <v>2221</v>
      </c>
      <c r="N326" s="465" t="s">
        <v>1134</v>
      </c>
      <c r="O326" s="466" t="s">
        <v>1902</v>
      </c>
      <c r="P326" s="466" t="s">
        <v>1134</v>
      </c>
      <c r="Q326" s="204" t="s">
        <v>1904</v>
      </c>
      <c r="R326" s="474">
        <v>1</v>
      </c>
      <c r="S326" s="468">
        <v>45000</v>
      </c>
      <c r="T326" s="475" t="e">
        <f>[2]!Tabla46[[#This Row],[Cantidad de Insumos]]*[2]!Tabla46[[#This Row],[Precio Unitario]]</f>
        <v>#REF!</v>
      </c>
      <c r="U326" s="208" t="s">
        <v>892</v>
      </c>
      <c r="V326" s="470" t="s">
        <v>925</v>
      </c>
      <c r="W326" s="476"/>
    </row>
    <row r="327" spans="2:23" ht="44.25" customHeight="1" x14ac:dyDescent="0.2">
      <c r="B327" s="487" t="e">
        <f>IF(Tabla46[[#This Row],[Tipos de Acciones]]="","",CONCATENATE(Tabla46[[#This Row],[POA]],".",Tabla46[[#This Row],[SRS]],".",Tabla46[[#This Row],[AREA]],".",Tabla46[[#This Row],[TIPO]]))</f>
        <v>#REF!</v>
      </c>
      <c r="C327" s="487" t="e">
        <f>IF(Tabla46[[#This Row],[Tipos de Acciones]]="","",'Formulario PPGR1'!#REF!)</f>
        <v>#REF!</v>
      </c>
      <c r="D327" s="487" t="e">
        <f>IF(Tabla46[[#This Row],[Tipos de Acciones]]="","",'Formulario PPGR1'!#REF!)</f>
        <v>#REF!</v>
      </c>
      <c r="E327" s="487" t="e">
        <f>IF(Tabla46[[#This Row],[Tipos de Acciones]]="","",'Formulario PPGR1'!#REF!)</f>
        <v>#REF!</v>
      </c>
      <c r="F327" s="487" t="e">
        <f>IF(Tabla46[[#This Row],[Tipos de Acciones]]="","",'Formulario PPGR1'!#REF!)</f>
        <v>#REF!</v>
      </c>
      <c r="G327" s="461" t="s">
        <v>935</v>
      </c>
      <c r="H327" s="473" t="s">
        <v>2135</v>
      </c>
      <c r="I327" s="472"/>
      <c r="J327" s="473"/>
      <c r="K327" s="473" t="s">
        <v>2216</v>
      </c>
      <c r="L327" s="473" t="s">
        <v>472</v>
      </c>
      <c r="M327" s="225" t="s">
        <v>2221</v>
      </c>
      <c r="N327" s="465" t="s">
        <v>1134</v>
      </c>
      <c r="O327" s="466" t="s">
        <v>1902</v>
      </c>
      <c r="P327" s="466" t="s">
        <v>1134</v>
      </c>
      <c r="Q327" s="204" t="s">
        <v>1904</v>
      </c>
      <c r="R327" s="474">
        <v>0</v>
      </c>
      <c r="S327" s="468">
        <v>45000</v>
      </c>
      <c r="T327" s="475" t="e">
        <f>[2]!Tabla46[[#This Row],[Cantidad de Insumos]]*[2]!Tabla46[[#This Row],[Precio Unitario]]</f>
        <v>#REF!</v>
      </c>
      <c r="U327" s="208" t="s">
        <v>892</v>
      </c>
      <c r="V327" s="470" t="s">
        <v>925</v>
      </c>
      <c r="W327" s="476"/>
    </row>
    <row r="328" spans="2:23" ht="35.25" customHeight="1" x14ac:dyDescent="0.2">
      <c r="B328" s="487" t="e">
        <f>IF(Tabla46[[#This Row],[Tipos de Acciones]]="","",CONCATENATE(Tabla46[[#This Row],[POA]],".",Tabla46[[#This Row],[SRS]],".",Tabla46[[#This Row],[AREA]],".",Tabla46[[#This Row],[TIPO]]))</f>
        <v>#REF!</v>
      </c>
      <c r="C328" s="487" t="e">
        <f>IF(Tabla46[[#This Row],[Tipos de Acciones]]="","",'Formulario PPGR1'!#REF!)</f>
        <v>#REF!</v>
      </c>
      <c r="D328" s="487" t="e">
        <f>IF(Tabla46[[#This Row],[Tipos de Acciones]]="","",'Formulario PPGR1'!#REF!)</f>
        <v>#REF!</v>
      </c>
      <c r="E328" s="487" t="e">
        <f>IF(Tabla46[[#This Row],[Tipos de Acciones]]="","",'Formulario PPGR1'!#REF!)</f>
        <v>#REF!</v>
      </c>
      <c r="F328" s="487" t="e">
        <f>IF(Tabla46[[#This Row],[Tipos de Acciones]]="","",'Formulario PPGR1'!#REF!)</f>
        <v>#REF!</v>
      </c>
      <c r="G328" s="461" t="s">
        <v>935</v>
      </c>
      <c r="H328" s="473" t="s">
        <v>2135</v>
      </c>
      <c r="I328" s="472"/>
      <c r="J328" s="473"/>
      <c r="K328" s="473" t="s">
        <v>2217</v>
      </c>
      <c r="L328" s="473" t="s">
        <v>472</v>
      </c>
      <c r="M328" s="225" t="s">
        <v>2221</v>
      </c>
      <c r="N328" s="465" t="s">
        <v>1134</v>
      </c>
      <c r="O328" s="466" t="s">
        <v>1902</v>
      </c>
      <c r="P328" s="466" t="s">
        <v>1134</v>
      </c>
      <c r="Q328" s="204" t="s">
        <v>1904</v>
      </c>
      <c r="R328" s="474">
        <v>25</v>
      </c>
      <c r="S328" s="468">
        <v>1800</v>
      </c>
      <c r="T328" s="475" t="e">
        <f>[2]!Tabla46[[#This Row],[Cantidad de Insumos]]*[2]!Tabla46[[#This Row],[Precio Unitario]]</f>
        <v>#REF!</v>
      </c>
      <c r="U328" s="208" t="s">
        <v>892</v>
      </c>
      <c r="V328" s="470" t="s">
        <v>925</v>
      </c>
      <c r="W328" s="476"/>
    </row>
    <row r="329" spans="2:23" ht="36" customHeight="1" x14ac:dyDescent="0.2">
      <c r="B329" s="487" t="e">
        <f>IF(Tabla46[[#This Row],[Tipos de Acciones]]="","",CONCATENATE(Tabla46[[#This Row],[POA]],".",Tabla46[[#This Row],[SRS]],".",Tabla46[[#This Row],[AREA]],".",Tabla46[[#This Row],[TIPO]]))</f>
        <v>#REF!</v>
      </c>
      <c r="C329" s="487" t="e">
        <f>IF(Tabla46[[#This Row],[Tipos de Acciones]]="","",'Formulario PPGR1'!#REF!)</f>
        <v>#REF!</v>
      </c>
      <c r="D329" s="487" t="e">
        <f>IF(Tabla46[[#This Row],[Tipos de Acciones]]="","",'Formulario PPGR1'!#REF!)</f>
        <v>#REF!</v>
      </c>
      <c r="E329" s="487" t="e">
        <f>IF(Tabla46[[#This Row],[Tipos de Acciones]]="","",'Formulario PPGR1'!#REF!)</f>
        <v>#REF!</v>
      </c>
      <c r="F329" s="487" t="e">
        <f>IF(Tabla46[[#This Row],[Tipos de Acciones]]="","",'Formulario PPGR1'!#REF!)</f>
        <v>#REF!</v>
      </c>
      <c r="G329" s="461" t="s">
        <v>935</v>
      </c>
      <c r="H329" s="462" t="s">
        <v>2126</v>
      </c>
      <c r="I329" s="472"/>
      <c r="J329" s="473"/>
      <c r="K329" s="473" t="s">
        <v>2127</v>
      </c>
      <c r="L329" s="473" t="s">
        <v>472</v>
      </c>
      <c r="M329" s="225" t="s">
        <v>1133</v>
      </c>
      <c r="N329" s="225" t="s">
        <v>1133</v>
      </c>
      <c r="O329" s="477"/>
      <c r="P329" s="225" t="s">
        <v>1133</v>
      </c>
      <c r="Q329" s="204" t="s">
        <v>1904</v>
      </c>
      <c r="R329" s="474">
        <v>95</v>
      </c>
      <c r="S329" s="468">
        <v>8000</v>
      </c>
      <c r="T329" s="475" t="e">
        <f>[2]!Tabla46[[#This Row],[Cantidad de Insumos]]*[2]!Tabla46[[#This Row],[Precio Unitario]]</f>
        <v>#REF!</v>
      </c>
      <c r="U329" s="458" t="s">
        <v>2129</v>
      </c>
      <c r="V329" s="470" t="s">
        <v>925</v>
      </c>
      <c r="W329" s="476"/>
    </row>
    <row r="330" spans="2:23" ht="33.75" customHeight="1" x14ac:dyDescent="0.2">
      <c r="B330" s="487" t="e">
        <f>IF(Tabla46[[#This Row],[Tipos de Acciones]]="","",CONCATENATE(Tabla46[[#This Row],[POA]],".",Tabla46[[#This Row],[SRS]],".",Tabla46[[#This Row],[AREA]],".",Tabla46[[#This Row],[TIPO]]))</f>
        <v>#REF!</v>
      </c>
      <c r="C330" s="487" t="e">
        <f>IF(Tabla46[[#This Row],[Tipos de Acciones]]="","",'Formulario PPGR1'!#REF!)</f>
        <v>#REF!</v>
      </c>
      <c r="D330" s="487" t="e">
        <f>IF(Tabla46[[#This Row],[Tipos de Acciones]]="","",'Formulario PPGR1'!#REF!)</f>
        <v>#REF!</v>
      </c>
      <c r="E330" s="487" t="e">
        <f>IF(Tabla46[[#This Row],[Tipos de Acciones]]="","",'Formulario PPGR1'!#REF!)</f>
        <v>#REF!</v>
      </c>
      <c r="F330" s="487" t="e">
        <f>IF(Tabla46[[#This Row],[Tipos de Acciones]]="","",'Formulario PPGR1'!#REF!)</f>
        <v>#REF!</v>
      </c>
      <c r="G330" s="461" t="s">
        <v>935</v>
      </c>
      <c r="H330" s="461" t="s">
        <v>2130</v>
      </c>
      <c r="I330" s="472"/>
      <c r="J330" s="473"/>
      <c r="K330" s="473" t="s">
        <v>2131</v>
      </c>
      <c r="L330" s="473" t="s">
        <v>472</v>
      </c>
      <c r="M330" s="225" t="s">
        <v>1133</v>
      </c>
      <c r="N330" s="225" t="s">
        <v>1133</v>
      </c>
      <c r="O330" s="477"/>
      <c r="P330" s="225" t="s">
        <v>1133</v>
      </c>
      <c r="Q330" s="204" t="s">
        <v>1904</v>
      </c>
      <c r="R330" s="474">
        <v>27</v>
      </c>
      <c r="S330" s="468">
        <v>5000</v>
      </c>
      <c r="T330" s="475" t="e">
        <f>[2]!Tabla46[[#This Row],[Cantidad de Insumos]]*[2]!Tabla46[[#This Row],[Precio Unitario]]</f>
        <v>#REF!</v>
      </c>
      <c r="U330" s="208" t="s">
        <v>2132</v>
      </c>
      <c r="V330" s="470" t="s">
        <v>925</v>
      </c>
      <c r="W330" s="476"/>
    </row>
    <row r="331" spans="2:23" ht="27" customHeight="1" x14ac:dyDescent="0.2">
      <c r="B331" s="487" t="e">
        <f>IF(Tabla46[[#This Row],[Tipos de Acciones]]="","",CONCATENATE(Tabla46[[#This Row],[POA]],".",Tabla46[[#This Row],[SRS]],".",Tabla46[[#This Row],[AREA]],".",Tabla46[[#This Row],[TIPO]]))</f>
        <v>#REF!</v>
      </c>
      <c r="C331" s="487" t="e">
        <f>IF(Tabla46[[#This Row],[Tipos de Acciones]]="","",'Formulario PPGR1'!#REF!)</f>
        <v>#REF!</v>
      </c>
      <c r="D331" s="487" t="e">
        <f>IF(Tabla46[[#This Row],[Tipos de Acciones]]="","",'Formulario PPGR1'!#REF!)</f>
        <v>#REF!</v>
      </c>
      <c r="E331" s="487" t="e">
        <f>IF(Tabla46[[#This Row],[Tipos de Acciones]]="","",'Formulario PPGR1'!#REF!)</f>
        <v>#REF!</v>
      </c>
      <c r="F331" s="487" t="e">
        <f>IF(Tabla46[[#This Row],[Tipos de Acciones]]="","",'Formulario PPGR1'!#REF!)</f>
        <v>#REF!</v>
      </c>
      <c r="G331" s="461" t="s">
        <v>935</v>
      </c>
      <c r="H331" s="462" t="s">
        <v>2126</v>
      </c>
      <c r="I331" s="472"/>
      <c r="J331" s="473"/>
      <c r="K331" s="473" t="s">
        <v>2133</v>
      </c>
      <c r="L331" s="473" t="s">
        <v>472</v>
      </c>
      <c r="M331" s="225" t="s">
        <v>1133</v>
      </c>
      <c r="N331" s="225" t="s">
        <v>1133</v>
      </c>
      <c r="O331" s="477"/>
      <c r="P331" s="225" t="s">
        <v>1133</v>
      </c>
      <c r="Q331" s="204" t="s">
        <v>1904</v>
      </c>
      <c r="R331" s="474">
        <v>62</v>
      </c>
      <c r="S331" s="468">
        <v>40000</v>
      </c>
      <c r="T331" s="475" t="e">
        <f>[2]!Tabla46[[#This Row],[Cantidad de Insumos]]*[2]!Tabla46[[#This Row],[Precio Unitario]]</f>
        <v>#REF!</v>
      </c>
      <c r="U331" s="458" t="s">
        <v>2129</v>
      </c>
      <c r="V331" s="470" t="s">
        <v>925</v>
      </c>
      <c r="W331" s="476"/>
    </row>
    <row r="332" spans="2:23" ht="29.25" customHeight="1" x14ac:dyDescent="0.2">
      <c r="B332" s="487" t="e">
        <f>IF(Tabla46[[#This Row],[Tipos de Acciones]]="","",CONCATENATE(Tabla46[[#This Row],[POA]],".",Tabla46[[#This Row],[SRS]],".",Tabla46[[#This Row],[AREA]],".",Tabla46[[#This Row],[TIPO]]))</f>
        <v>#REF!</v>
      </c>
      <c r="C332" s="487" t="e">
        <f>IF(Tabla46[[#This Row],[Tipos de Acciones]]="","",'Formulario PPGR1'!#REF!)</f>
        <v>#REF!</v>
      </c>
      <c r="D332" s="487" t="e">
        <f>IF(Tabla46[[#This Row],[Tipos de Acciones]]="","",'Formulario PPGR1'!#REF!)</f>
        <v>#REF!</v>
      </c>
      <c r="E332" s="487" t="e">
        <f>IF(Tabla46[[#This Row],[Tipos de Acciones]]="","",'Formulario PPGR1'!#REF!)</f>
        <v>#REF!</v>
      </c>
      <c r="F332" s="487" t="e">
        <f>IF(Tabla46[[#This Row],[Tipos de Acciones]]="","",'Formulario PPGR1'!#REF!)</f>
        <v>#REF!</v>
      </c>
      <c r="G332" s="461" t="s">
        <v>935</v>
      </c>
      <c r="H332" s="473" t="s">
        <v>2135</v>
      </c>
      <c r="I332" s="472"/>
      <c r="J332" s="473"/>
      <c r="K332" s="473" t="s">
        <v>2134</v>
      </c>
      <c r="L332" s="473" t="s">
        <v>472</v>
      </c>
      <c r="M332" s="225" t="s">
        <v>1133</v>
      </c>
      <c r="N332" s="225" t="s">
        <v>1133</v>
      </c>
      <c r="O332" s="477"/>
      <c r="P332" s="225" t="s">
        <v>1133</v>
      </c>
      <c r="Q332" s="204" t="s">
        <v>1904</v>
      </c>
      <c r="R332" s="474">
        <v>87</v>
      </c>
      <c r="S332" s="468">
        <v>35000</v>
      </c>
      <c r="T332" s="475" t="e">
        <f>[2]!Tabla46[[#This Row],[Cantidad de Insumos]]*[2]!Tabla46[[#This Row],[Precio Unitario]]</f>
        <v>#REF!</v>
      </c>
      <c r="U332" s="208" t="s">
        <v>892</v>
      </c>
      <c r="V332" s="470" t="s">
        <v>925</v>
      </c>
      <c r="W332" s="476"/>
    </row>
    <row r="333" spans="2:23" ht="33" customHeight="1" x14ac:dyDescent="0.2">
      <c r="B333" s="487" t="e">
        <f>IF(Tabla46[[#This Row],[Tipos de Acciones]]="","",CONCATENATE(Tabla46[[#This Row],[POA]],".",Tabla46[[#This Row],[SRS]],".",Tabla46[[#This Row],[AREA]],".",Tabla46[[#This Row],[TIPO]]))</f>
        <v>#REF!</v>
      </c>
      <c r="C333" s="487" t="e">
        <f>IF(Tabla46[[#This Row],[Tipos de Acciones]]="","",'Formulario PPGR1'!#REF!)</f>
        <v>#REF!</v>
      </c>
      <c r="D333" s="487" t="e">
        <f>IF(Tabla46[[#This Row],[Tipos de Acciones]]="","",'Formulario PPGR1'!#REF!)</f>
        <v>#REF!</v>
      </c>
      <c r="E333" s="487" t="e">
        <f>IF(Tabla46[[#This Row],[Tipos de Acciones]]="","",'Formulario PPGR1'!#REF!)</f>
        <v>#REF!</v>
      </c>
      <c r="F333" s="487" t="e">
        <f>IF(Tabla46[[#This Row],[Tipos de Acciones]]="","",'Formulario PPGR1'!#REF!)</f>
        <v>#REF!</v>
      </c>
      <c r="G333" s="461" t="s">
        <v>935</v>
      </c>
      <c r="H333" s="473" t="s">
        <v>2135</v>
      </c>
      <c r="I333" s="472"/>
      <c r="J333" s="473"/>
      <c r="K333" s="473" t="s">
        <v>2136</v>
      </c>
      <c r="L333" s="473" t="s">
        <v>472</v>
      </c>
      <c r="M333" s="225" t="s">
        <v>1133</v>
      </c>
      <c r="N333" s="225" t="s">
        <v>1133</v>
      </c>
      <c r="O333" s="477"/>
      <c r="P333" s="225" t="s">
        <v>1133</v>
      </c>
      <c r="Q333" s="204" t="s">
        <v>1904</v>
      </c>
      <c r="R333" s="474">
        <v>85</v>
      </c>
      <c r="S333" s="468">
        <v>9400</v>
      </c>
      <c r="T333" s="475" t="e">
        <f>[2]!Tabla46[[#This Row],[Cantidad de Insumos]]*[2]!Tabla46[[#This Row],[Precio Unitario]]</f>
        <v>#REF!</v>
      </c>
      <c r="U333" s="208" t="s">
        <v>892</v>
      </c>
      <c r="V333" s="470" t="s">
        <v>925</v>
      </c>
      <c r="W333" s="476"/>
    </row>
    <row r="334" spans="2:23" ht="27.75" customHeight="1" x14ac:dyDescent="0.2">
      <c r="B334" s="487" t="e">
        <f>IF(Tabla46[[#This Row],[Tipos de Acciones]]="","",CONCATENATE(Tabla46[[#This Row],[POA]],".",Tabla46[[#This Row],[SRS]],".",Tabla46[[#This Row],[AREA]],".",Tabla46[[#This Row],[TIPO]]))</f>
        <v>#REF!</v>
      </c>
      <c r="C334" s="487" t="e">
        <f>IF(Tabla46[[#This Row],[Tipos de Acciones]]="","",'Formulario PPGR1'!#REF!)</f>
        <v>#REF!</v>
      </c>
      <c r="D334" s="487" t="e">
        <f>IF(Tabla46[[#This Row],[Tipos de Acciones]]="","",'Formulario PPGR1'!#REF!)</f>
        <v>#REF!</v>
      </c>
      <c r="E334" s="487" t="e">
        <f>IF(Tabla46[[#This Row],[Tipos de Acciones]]="","",'Formulario PPGR1'!#REF!)</f>
        <v>#REF!</v>
      </c>
      <c r="F334" s="487" t="e">
        <f>IF(Tabla46[[#This Row],[Tipos de Acciones]]="","",'Formulario PPGR1'!#REF!)</f>
        <v>#REF!</v>
      </c>
      <c r="G334" s="461" t="s">
        <v>935</v>
      </c>
      <c r="H334" s="461" t="s">
        <v>2137</v>
      </c>
      <c r="I334" s="472"/>
      <c r="J334" s="473"/>
      <c r="K334" s="473" t="s">
        <v>2138</v>
      </c>
      <c r="L334" s="473" t="s">
        <v>472</v>
      </c>
      <c r="M334" s="225" t="s">
        <v>1133</v>
      </c>
      <c r="N334" s="225" t="s">
        <v>1133</v>
      </c>
      <c r="O334" s="477"/>
      <c r="P334" s="225" t="s">
        <v>1133</v>
      </c>
      <c r="Q334" s="204" t="s">
        <v>1904</v>
      </c>
      <c r="R334" s="474">
        <v>30</v>
      </c>
      <c r="S334" s="468">
        <v>40000</v>
      </c>
      <c r="T334" s="475" t="e">
        <f>[2]!Tabla46[[#This Row],[Cantidad de Insumos]]*[2]!Tabla46[[#This Row],[Precio Unitario]]</f>
        <v>#REF!</v>
      </c>
      <c r="U334" s="208" t="s">
        <v>865</v>
      </c>
      <c r="V334" s="470" t="s">
        <v>925</v>
      </c>
      <c r="W334" s="476"/>
    </row>
    <row r="335" spans="2:23" ht="31.5" customHeight="1" x14ac:dyDescent="0.2">
      <c r="B335" s="487" t="e">
        <f>IF(Tabla46[[#This Row],[Tipos de Acciones]]="","",CONCATENATE(Tabla46[[#This Row],[POA]],".",Tabla46[[#This Row],[SRS]],".",Tabla46[[#This Row],[AREA]],".",Tabla46[[#This Row],[TIPO]]))</f>
        <v>#REF!</v>
      </c>
      <c r="C335" s="487" t="e">
        <f>IF(Tabla46[[#This Row],[Tipos de Acciones]]="","",'Formulario PPGR1'!#REF!)</f>
        <v>#REF!</v>
      </c>
      <c r="D335" s="487" t="e">
        <f>IF(Tabla46[[#This Row],[Tipos de Acciones]]="","",'Formulario PPGR1'!#REF!)</f>
        <v>#REF!</v>
      </c>
      <c r="E335" s="487" t="e">
        <f>IF(Tabla46[[#This Row],[Tipos de Acciones]]="","",'Formulario PPGR1'!#REF!)</f>
        <v>#REF!</v>
      </c>
      <c r="F335" s="487" t="e">
        <f>IF(Tabla46[[#This Row],[Tipos de Acciones]]="","",'Formulario PPGR1'!#REF!)</f>
        <v>#REF!</v>
      </c>
      <c r="G335" s="461" t="s">
        <v>935</v>
      </c>
      <c r="H335" s="461" t="s">
        <v>2137</v>
      </c>
      <c r="I335" s="472"/>
      <c r="J335" s="473"/>
      <c r="K335" s="473" t="s">
        <v>2139</v>
      </c>
      <c r="L335" s="473" t="s">
        <v>472</v>
      </c>
      <c r="M335" s="225" t="s">
        <v>1133</v>
      </c>
      <c r="N335" s="225" t="s">
        <v>1133</v>
      </c>
      <c r="O335" s="477"/>
      <c r="P335" s="225" t="s">
        <v>1133</v>
      </c>
      <c r="Q335" s="204" t="s">
        <v>1904</v>
      </c>
      <c r="R335" s="474">
        <v>42</v>
      </c>
      <c r="S335" s="468">
        <v>35000</v>
      </c>
      <c r="T335" s="475" t="e">
        <f>[2]!Tabla46[[#This Row],[Cantidad de Insumos]]*[2]!Tabla46[[#This Row],[Precio Unitario]]</f>
        <v>#REF!</v>
      </c>
      <c r="U335" s="208" t="s">
        <v>865</v>
      </c>
      <c r="V335" s="470" t="s">
        <v>925</v>
      </c>
      <c r="W335" s="476"/>
    </row>
    <row r="336" spans="2:23" ht="36" customHeight="1" x14ac:dyDescent="0.2">
      <c r="B336" s="487" t="e">
        <f>IF(Tabla46[[#This Row],[Tipos de Acciones]]="","",CONCATENATE(Tabla46[[#This Row],[POA]],".",Tabla46[[#This Row],[SRS]],".",Tabla46[[#This Row],[AREA]],".",Tabla46[[#This Row],[TIPO]]))</f>
        <v>#REF!</v>
      </c>
      <c r="C336" s="487" t="e">
        <f>IF(Tabla46[[#This Row],[Tipos de Acciones]]="","",'Formulario PPGR1'!#REF!)</f>
        <v>#REF!</v>
      </c>
      <c r="D336" s="487" t="e">
        <f>IF(Tabla46[[#This Row],[Tipos de Acciones]]="","",'Formulario PPGR1'!#REF!)</f>
        <v>#REF!</v>
      </c>
      <c r="E336" s="487" t="e">
        <f>IF(Tabla46[[#This Row],[Tipos de Acciones]]="","",'Formulario PPGR1'!#REF!)</f>
        <v>#REF!</v>
      </c>
      <c r="F336" s="487" t="e">
        <f>IF(Tabla46[[#This Row],[Tipos de Acciones]]="","",'Formulario PPGR1'!#REF!)</f>
        <v>#REF!</v>
      </c>
      <c r="G336" s="461" t="s">
        <v>935</v>
      </c>
      <c r="H336" s="461" t="s">
        <v>2137</v>
      </c>
      <c r="I336" s="472"/>
      <c r="J336" s="473"/>
      <c r="K336" s="473" t="s">
        <v>2140</v>
      </c>
      <c r="L336" s="473" t="s">
        <v>472</v>
      </c>
      <c r="M336" s="225" t="s">
        <v>1133</v>
      </c>
      <c r="N336" s="225" t="s">
        <v>1133</v>
      </c>
      <c r="O336" s="477"/>
      <c r="P336" s="225" t="s">
        <v>1133</v>
      </c>
      <c r="Q336" s="204" t="s">
        <v>1904</v>
      </c>
      <c r="R336" s="474">
        <v>36</v>
      </c>
      <c r="S336" s="468">
        <v>15000</v>
      </c>
      <c r="T336" s="475" t="e">
        <f>[2]!Tabla46[[#This Row],[Cantidad de Insumos]]*[2]!Tabla46[[#This Row],[Precio Unitario]]</f>
        <v>#REF!</v>
      </c>
      <c r="U336" s="208" t="s">
        <v>865</v>
      </c>
      <c r="V336" s="470" t="s">
        <v>925</v>
      </c>
      <c r="W336" s="476"/>
    </row>
    <row r="337" spans="2:23" ht="30.75" customHeight="1" x14ac:dyDescent="0.2">
      <c r="B337" s="487" t="e">
        <f>IF(Tabla46[[#This Row],[Tipos de Acciones]]="","",CONCATENATE(Tabla46[[#This Row],[POA]],".",Tabla46[[#This Row],[SRS]],".",Tabla46[[#This Row],[AREA]],".",Tabla46[[#This Row],[TIPO]]))</f>
        <v>#REF!</v>
      </c>
      <c r="C337" s="487" t="e">
        <f>IF(Tabla46[[#This Row],[Tipos de Acciones]]="","",'Formulario PPGR1'!#REF!)</f>
        <v>#REF!</v>
      </c>
      <c r="D337" s="487" t="e">
        <f>IF(Tabla46[[#This Row],[Tipos de Acciones]]="","",'Formulario PPGR1'!#REF!)</f>
        <v>#REF!</v>
      </c>
      <c r="E337" s="487" t="e">
        <f>IF(Tabla46[[#This Row],[Tipos de Acciones]]="","",'Formulario PPGR1'!#REF!)</f>
        <v>#REF!</v>
      </c>
      <c r="F337" s="487" t="e">
        <f>IF(Tabla46[[#This Row],[Tipos de Acciones]]="","",'Formulario PPGR1'!#REF!)</f>
        <v>#REF!</v>
      </c>
      <c r="G337" s="461" t="s">
        <v>935</v>
      </c>
      <c r="H337" s="461" t="s">
        <v>2137</v>
      </c>
      <c r="I337" s="472"/>
      <c r="J337" s="473"/>
      <c r="K337" s="473" t="s">
        <v>2141</v>
      </c>
      <c r="L337" s="473" t="s">
        <v>472</v>
      </c>
      <c r="M337" s="225" t="s">
        <v>1133</v>
      </c>
      <c r="N337" s="225" t="s">
        <v>1133</v>
      </c>
      <c r="O337" s="477"/>
      <c r="P337" s="225" t="s">
        <v>1133</v>
      </c>
      <c r="Q337" s="204" t="s">
        <v>1904</v>
      </c>
      <c r="R337" s="474">
        <v>35</v>
      </c>
      <c r="S337" s="468">
        <v>23000</v>
      </c>
      <c r="T337" s="475" t="e">
        <f>[2]!Tabla46[[#This Row],[Cantidad de Insumos]]*[2]!Tabla46[[#This Row],[Precio Unitario]]</f>
        <v>#REF!</v>
      </c>
      <c r="U337" s="208" t="s">
        <v>865</v>
      </c>
      <c r="V337" s="470" t="s">
        <v>925</v>
      </c>
      <c r="W337" s="476"/>
    </row>
    <row r="338" spans="2:23" ht="36.75" customHeight="1" x14ac:dyDescent="0.2">
      <c r="B338" s="487" t="e">
        <f>IF(Tabla46[[#This Row],[Tipos de Acciones]]="","",CONCATENATE(Tabla46[[#This Row],[POA]],".",Tabla46[[#This Row],[SRS]],".",Tabla46[[#This Row],[AREA]],".",Tabla46[[#This Row],[TIPO]]))</f>
        <v>#REF!</v>
      </c>
      <c r="C338" s="487" t="e">
        <f>IF(Tabla46[[#This Row],[Tipos de Acciones]]="","",'Formulario PPGR1'!#REF!)</f>
        <v>#REF!</v>
      </c>
      <c r="D338" s="487" t="e">
        <f>IF(Tabla46[[#This Row],[Tipos de Acciones]]="","",'Formulario PPGR1'!#REF!)</f>
        <v>#REF!</v>
      </c>
      <c r="E338" s="487" t="e">
        <f>IF(Tabla46[[#This Row],[Tipos de Acciones]]="","",'Formulario PPGR1'!#REF!)</f>
        <v>#REF!</v>
      </c>
      <c r="F338" s="487" t="e">
        <f>IF(Tabla46[[#This Row],[Tipos de Acciones]]="","",'Formulario PPGR1'!#REF!)</f>
        <v>#REF!</v>
      </c>
      <c r="G338" s="461" t="s">
        <v>935</v>
      </c>
      <c r="H338" s="473" t="s">
        <v>2135</v>
      </c>
      <c r="I338" s="472"/>
      <c r="J338" s="473"/>
      <c r="K338" s="473" t="s">
        <v>2142</v>
      </c>
      <c r="L338" s="473" t="s">
        <v>472</v>
      </c>
      <c r="M338" s="225" t="s">
        <v>1133</v>
      </c>
      <c r="N338" s="225" t="s">
        <v>1133</v>
      </c>
      <c r="O338" s="477"/>
      <c r="P338" s="225" t="s">
        <v>1133</v>
      </c>
      <c r="Q338" s="204" t="s">
        <v>1904</v>
      </c>
      <c r="R338" s="474">
        <v>68</v>
      </c>
      <c r="S338" s="468">
        <v>8000</v>
      </c>
      <c r="T338" s="475" t="e">
        <f>[2]!Tabla46[[#This Row],[Cantidad de Insumos]]*[2]!Tabla46[[#This Row],[Precio Unitario]]</f>
        <v>#REF!</v>
      </c>
      <c r="U338" s="208" t="s">
        <v>892</v>
      </c>
      <c r="V338" s="470" t="s">
        <v>925</v>
      </c>
      <c r="W338" s="476"/>
    </row>
    <row r="339" spans="2:23" ht="38.25" customHeight="1" x14ac:dyDescent="0.2">
      <c r="B339" s="487" t="e">
        <f>IF(Tabla46[[#This Row],[Tipos de Acciones]]="","",CONCATENATE(Tabla46[[#This Row],[POA]],".",Tabla46[[#This Row],[SRS]],".",Tabla46[[#This Row],[AREA]],".",Tabla46[[#This Row],[TIPO]]))</f>
        <v>#REF!</v>
      </c>
      <c r="C339" s="487" t="e">
        <f>IF(Tabla46[[#This Row],[Tipos de Acciones]]="","",'Formulario PPGR1'!#REF!)</f>
        <v>#REF!</v>
      </c>
      <c r="D339" s="487" t="e">
        <f>IF(Tabla46[[#This Row],[Tipos de Acciones]]="","",'Formulario PPGR1'!#REF!)</f>
        <v>#REF!</v>
      </c>
      <c r="E339" s="487" t="e">
        <f>IF(Tabla46[[#This Row],[Tipos de Acciones]]="","",'Formulario PPGR1'!#REF!)</f>
        <v>#REF!</v>
      </c>
      <c r="F339" s="487" t="e">
        <f>IF(Tabla46[[#This Row],[Tipos de Acciones]]="","",'Formulario PPGR1'!#REF!)</f>
        <v>#REF!</v>
      </c>
      <c r="G339" s="461" t="s">
        <v>935</v>
      </c>
      <c r="H339" s="473" t="s">
        <v>2135</v>
      </c>
      <c r="I339" s="472"/>
      <c r="J339" s="473"/>
      <c r="K339" s="473" t="s">
        <v>2143</v>
      </c>
      <c r="L339" s="473" t="s">
        <v>472</v>
      </c>
      <c r="M339" s="225" t="s">
        <v>1133</v>
      </c>
      <c r="N339" s="225" t="s">
        <v>1133</v>
      </c>
      <c r="O339" s="477"/>
      <c r="P339" s="225" t="s">
        <v>1133</v>
      </c>
      <c r="Q339" s="204" t="s">
        <v>1904</v>
      </c>
      <c r="R339" s="474">
        <v>75</v>
      </c>
      <c r="S339" s="468">
        <v>13570</v>
      </c>
      <c r="T339" s="475" t="e">
        <f>[2]!Tabla46[[#This Row],[Cantidad de Insumos]]*[2]!Tabla46[[#This Row],[Precio Unitario]]</f>
        <v>#REF!</v>
      </c>
      <c r="U339" s="208" t="s">
        <v>892</v>
      </c>
      <c r="V339" s="470" t="s">
        <v>925</v>
      </c>
      <c r="W339" s="476"/>
    </row>
    <row r="340" spans="2:23" ht="27" customHeight="1" x14ac:dyDescent="0.2">
      <c r="B340" s="487" t="e">
        <f>IF(Tabla46[[#This Row],[Tipos de Acciones]]="","",CONCATENATE(Tabla46[[#This Row],[POA]],".",Tabla46[[#This Row],[SRS]],".",Tabla46[[#This Row],[AREA]],".",Tabla46[[#This Row],[TIPO]]))</f>
        <v>#REF!</v>
      </c>
      <c r="C340" s="487" t="e">
        <f>IF(Tabla46[[#This Row],[Tipos de Acciones]]="","",'Formulario PPGR1'!#REF!)</f>
        <v>#REF!</v>
      </c>
      <c r="D340" s="487" t="e">
        <f>IF(Tabla46[[#This Row],[Tipos de Acciones]]="","",'Formulario PPGR1'!#REF!)</f>
        <v>#REF!</v>
      </c>
      <c r="E340" s="487" t="e">
        <f>IF(Tabla46[[#This Row],[Tipos de Acciones]]="","",'Formulario PPGR1'!#REF!)</f>
        <v>#REF!</v>
      </c>
      <c r="F340" s="487" t="e">
        <f>IF(Tabla46[[#This Row],[Tipos de Acciones]]="","",'Formulario PPGR1'!#REF!)</f>
        <v>#REF!</v>
      </c>
      <c r="G340" s="461" t="s">
        <v>935</v>
      </c>
      <c r="H340" s="462" t="s">
        <v>2144</v>
      </c>
      <c r="I340" s="472"/>
      <c r="J340" s="473"/>
      <c r="K340" s="473" t="s">
        <v>2145</v>
      </c>
      <c r="L340" s="473" t="s">
        <v>472</v>
      </c>
      <c r="M340" s="225" t="s">
        <v>1133</v>
      </c>
      <c r="N340" s="225" t="s">
        <v>1133</v>
      </c>
      <c r="O340" s="477"/>
      <c r="P340" s="225" t="s">
        <v>1133</v>
      </c>
      <c r="Q340" s="204" t="s">
        <v>1904</v>
      </c>
      <c r="R340" s="474">
        <v>98</v>
      </c>
      <c r="S340" s="468">
        <v>6700</v>
      </c>
      <c r="T340" s="475" t="e">
        <f>[2]!Tabla46[[#This Row],[Cantidad de Insumos]]*[2]!Tabla46[[#This Row],[Precio Unitario]]</f>
        <v>#REF!</v>
      </c>
      <c r="U340" s="208" t="s">
        <v>2146</v>
      </c>
      <c r="V340" s="470" t="s">
        <v>925</v>
      </c>
      <c r="W340" s="476"/>
    </row>
    <row r="341" spans="2:23" ht="32.25" customHeight="1" x14ac:dyDescent="0.2">
      <c r="B341" s="487" t="e">
        <f>IF(Tabla46[[#This Row],[Tipos de Acciones]]="","",CONCATENATE(Tabla46[[#This Row],[POA]],".",Tabla46[[#This Row],[SRS]],".",Tabla46[[#This Row],[AREA]],".",Tabla46[[#This Row],[TIPO]]))</f>
        <v>#REF!</v>
      </c>
      <c r="C341" s="487" t="e">
        <f>IF(Tabla46[[#This Row],[Tipos de Acciones]]="","",'Formulario PPGR1'!#REF!)</f>
        <v>#REF!</v>
      </c>
      <c r="D341" s="487" t="e">
        <f>IF(Tabla46[[#This Row],[Tipos de Acciones]]="","",'Formulario PPGR1'!#REF!)</f>
        <v>#REF!</v>
      </c>
      <c r="E341" s="487" t="e">
        <f>IF(Tabla46[[#This Row],[Tipos de Acciones]]="","",'Formulario PPGR1'!#REF!)</f>
        <v>#REF!</v>
      </c>
      <c r="F341" s="487" t="e">
        <f>IF(Tabla46[[#This Row],[Tipos de Acciones]]="","",'Formulario PPGR1'!#REF!)</f>
        <v>#REF!</v>
      </c>
      <c r="G341" s="461" t="s">
        <v>935</v>
      </c>
      <c r="H341" s="462" t="s">
        <v>2126</v>
      </c>
      <c r="I341" s="472"/>
      <c r="J341" s="473"/>
      <c r="K341" s="473" t="s">
        <v>2147</v>
      </c>
      <c r="L341" s="473" t="s">
        <v>472</v>
      </c>
      <c r="M341" s="225" t="s">
        <v>1133</v>
      </c>
      <c r="N341" s="225" t="s">
        <v>1133</v>
      </c>
      <c r="O341" s="477"/>
      <c r="P341" s="225" t="s">
        <v>1133</v>
      </c>
      <c r="Q341" s="204" t="s">
        <v>1904</v>
      </c>
      <c r="R341" s="474">
        <v>37</v>
      </c>
      <c r="S341" s="468">
        <v>11000</v>
      </c>
      <c r="T341" s="475" t="e">
        <f>[2]!Tabla46[[#This Row],[Cantidad de Insumos]]*[2]!Tabla46[[#This Row],[Precio Unitario]]</f>
        <v>#REF!</v>
      </c>
      <c r="U341" s="458" t="s">
        <v>2129</v>
      </c>
      <c r="V341" s="470" t="s">
        <v>925</v>
      </c>
      <c r="W341" s="476"/>
    </row>
    <row r="342" spans="2:23" ht="25.5" customHeight="1" x14ac:dyDescent="0.2">
      <c r="B342" s="487" t="e">
        <f>IF(Tabla46[[#This Row],[Tipos de Acciones]]="","",CONCATENATE(Tabla46[[#This Row],[POA]],".",Tabla46[[#This Row],[SRS]],".",Tabla46[[#This Row],[AREA]],".",Tabla46[[#This Row],[TIPO]]))</f>
        <v>#REF!</v>
      </c>
      <c r="C342" s="487" t="e">
        <f>IF(Tabla46[[#This Row],[Tipos de Acciones]]="","",'Formulario PPGR1'!#REF!)</f>
        <v>#REF!</v>
      </c>
      <c r="D342" s="487" t="e">
        <f>IF(Tabla46[[#This Row],[Tipos de Acciones]]="","",'Formulario PPGR1'!#REF!)</f>
        <v>#REF!</v>
      </c>
      <c r="E342" s="487" t="e">
        <f>IF(Tabla46[[#This Row],[Tipos de Acciones]]="","",'Formulario PPGR1'!#REF!)</f>
        <v>#REF!</v>
      </c>
      <c r="F342" s="487" t="e">
        <f>IF(Tabla46[[#This Row],[Tipos de Acciones]]="","",'Formulario PPGR1'!#REF!)</f>
        <v>#REF!</v>
      </c>
      <c r="G342" s="461" t="s">
        <v>935</v>
      </c>
      <c r="H342" s="462" t="s">
        <v>2144</v>
      </c>
      <c r="I342" s="472"/>
      <c r="J342" s="473"/>
      <c r="K342" s="473" t="s">
        <v>2148</v>
      </c>
      <c r="L342" s="473" t="s">
        <v>472</v>
      </c>
      <c r="M342" s="225" t="s">
        <v>1133</v>
      </c>
      <c r="N342" s="225" t="s">
        <v>1133</v>
      </c>
      <c r="O342" s="477"/>
      <c r="P342" s="225" t="s">
        <v>1133</v>
      </c>
      <c r="Q342" s="204" t="s">
        <v>1904</v>
      </c>
      <c r="R342" s="474">
        <v>100</v>
      </c>
      <c r="S342" s="468">
        <v>180</v>
      </c>
      <c r="T342" s="475" t="e">
        <f>[2]!Tabla46[[#This Row],[Cantidad de Insumos]]*[2]!Tabla46[[#This Row],[Precio Unitario]]</f>
        <v>#REF!</v>
      </c>
      <c r="U342" s="208" t="s">
        <v>2146</v>
      </c>
      <c r="V342" s="470" t="s">
        <v>925</v>
      </c>
      <c r="W342" s="476"/>
    </row>
    <row r="343" spans="2:23" ht="45.75" customHeight="1" x14ac:dyDescent="0.2">
      <c r="B343" s="487" t="e">
        <f>IF(Tabla46[[#This Row],[Tipos de Acciones]]="","",CONCATENATE(Tabla46[[#This Row],[POA]],".",Tabla46[[#This Row],[SRS]],".",Tabla46[[#This Row],[AREA]],".",Tabla46[[#This Row],[TIPO]]))</f>
        <v>#REF!</v>
      </c>
      <c r="C343" s="487" t="e">
        <f>IF(Tabla46[[#This Row],[Tipos de Acciones]]="","",'Formulario PPGR1'!#REF!)</f>
        <v>#REF!</v>
      </c>
      <c r="D343" s="487" t="e">
        <f>IF(Tabla46[[#This Row],[Tipos de Acciones]]="","",'Formulario PPGR1'!#REF!)</f>
        <v>#REF!</v>
      </c>
      <c r="E343" s="487" t="e">
        <f>IF(Tabla46[[#This Row],[Tipos de Acciones]]="","",'Formulario PPGR1'!#REF!)</f>
        <v>#REF!</v>
      </c>
      <c r="F343" s="487" t="e">
        <f>IF(Tabla46[[#This Row],[Tipos de Acciones]]="","",'Formulario PPGR1'!#REF!)</f>
        <v>#REF!</v>
      </c>
      <c r="G343" s="461" t="s">
        <v>935</v>
      </c>
      <c r="H343" s="461" t="s">
        <v>2137</v>
      </c>
      <c r="I343" s="472"/>
      <c r="J343" s="473"/>
      <c r="K343" s="473" t="s">
        <v>2149</v>
      </c>
      <c r="L343" s="473" t="s">
        <v>472</v>
      </c>
      <c r="M343" s="225" t="s">
        <v>1133</v>
      </c>
      <c r="N343" s="225" t="s">
        <v>1133</v>
      </c>
      <c r="O343" s="477"/>
      <c r="P343" s="225" t="s">
        <v>1133</v>
      </c>
      <c r="Q343" s="204" t="s">
        <v>1904</v>
      </c>
      <c r="R343" s="474">
        <v>72</v>
      </c>
      <c r="S343" s="468">
        <v>4000</v>
      </c>
      <c r="T343" s="475" t="e">
        <f>[2]!Tabla46[[#This Row],[Cantidad de Insumos]]*[2]!Tabla46[[#This Row],[Precio Unitario]]</f>
        <v>#REF!</v>
      </c>
      <c r="U343" s="208" t="s">
        <v>865</v>
      </c>
      <c r="V343" s="470" t="s">
        <v>925</v>
      </c>
      <c r="W343" s="476"/>
    </row>
    <row r="344" spans="2:23" ht="27.75" customHeight="1" x14ac:dyDescent="0.2">
      <c r="B344" s="487" t="e">
        <f>IF(Tabla46[[#This Row],[Tipos de Acciones]]="","",CONCATENATE(Tabla46[[#This Row],[POA]],".",Tabla46[[#This Row],[SRS]],".",Tabla46[[#This Row],[AREA]],".",Tabla46[[#This Row],[TIPO]]))</f>
        <v>#REF!</v>
      </c>
      <c r="C344" s="487" t="e">
        <f>IF(Tabla46[[#This Row],[Tipos de Acciones]]="","",'Formulario PPGR1'!#REF!)</f>
        <v>#REF!</v>
      </c>
      <c r="D344" s="487" t="e">
        <f>IF(Tabla46[[#This Row],[Tipos de Acciones]]="","",'Formulario PPGR1'!#REF!)</f>
        <v>#REF!</v>
      </c>
      <c r="E344" s="487" t="e">
        <f>IF(Tabla46[[#This Row],[Tipos de Acciones]]="","",'Formulario PPGR1'!#REF!)</f>
        <v>#REF!</v>
      </c>
      <c r="F344" s="487" t="e">
        <f>IF(Tabla46[[#This Row],[Tipos de Acciones]]="","",'Formulario PPGR1'!#REF!)</f>
        <v>#REF!</v>
      </c>
      <c r="G344" s="461" t="s">
        <v>935</v>
      </c>
      <c r="H344" s="461" t="s">
        <v>2130</v>
      </c>
      <c r="I344" s="472"/>
      <c r="J344" s="473"/>
      <c r="K344" s="473" t="s">
        <v>2150</v>
      </c>
      <c r="L344" s="473" t="s">
        <v>472</v>
      </c>
      <c r="M344" s="225" t="s">
        <v>1133</v>
      </c>
      <c r="N344" s="225" t="s">
        <v>1133</v>
      </c>
      <c r="O344" s="477"/>
      <c r="P344" s="225" t="s">
        <v>1133</v>
      </c>
      <c r="Q344" s="204" t="s">
        <v>1904</v>
      </c>
      <c r="R344" s="474">
        <v>35</v>
      </c>
      <c r="S344" s="468">
        <v>3000</v>
      </c>
      <c r="T344" s="475" t="e">
        <f>[2]!Tabla46[[#This Row],[Cantidad de Insumos]]*[2]!Tabla46[[#This Row],[Precio Unitario]]</f>
        <v>#REF!</v>
      </c>
      <c r="U344" s="208" t="s">
        <v>2132</v>
      </c>
      <c r="V344" s="470" t="s">
        <v>925</v>
      </c>
      <c r="W344" s="476"/>
    </row>
    <row r="345" spans="2:23" ht="30.75" customHeight="1" x14ac:dyDescent="0.2">
      <c r="B345" s="487" t="e">
        <f>IF(Tabla46[[#This Row],[Tipos de Acciones]]="","",CONCATENATE(Tabla46[[#This Row],[POA]],".",Tabla46[[#This Row],[SRS]],".",Tabla46[[#This Row],[AREA]],".",Tabla46[[#This Row],[TIPO]]))</f>
        <v>#REF!</v>
      </c>
      <c r="C345" s="487" t="e">
        <f>IF(Tabla46[[#This Row],[Tipos de Acciones]]="","",'Formulario PPGR1'!#REF!)</f>
        <v>#REF!</v>
      </c>
      <c r="D345" s="487" t="e">
        <f>IF(Tabla46[[#This Row],[Tipos de Acciones]]="","",'Formulario PPGR1'!#REF!)</f>
        <v>#REF!</v>
      </c>
      <c r="E345" s="487" t="e">
        <f>IF(Tabla46[[#This Row],[Tipos de Acciones]]="","",'Formulario PPGR1'!#REF!)</f>
        <v>#REF!</v>
      </c>
      <c r="F345" s="487" t="e">
        <f>IF(Tabla46[[#This Row],[Tipos de Acciones]]="","",'Formulario PPGR1'!#REF!)</f>
        <v>#REF!</v>
      </c>
      <c r="G345" s="461" t="s">
        <v>935</v>
      </c>
      <c r="H345" s="461" t="s">
        <v>2137</v>
      </c>
      <c r="I345" s="472"/>
      <c r="J345" s="473"/>
      <c r="K345" s="473" t="s">
        <v>2151</v>
      </c>
      <c r="L345" s="473" t="s">
        <v>472</v>
      </c>
      <c r="M345" s="225" t="s">
        <v>1133</v>
      </c>
      <c r="N345" s="225" t="s">
        <v>1133</v>
      </c>
      <c r="O345" s="477"/>
      <c r="P345" s="225" t="s">
        <v>1133</v>
      </c>
      <c r="Q345" s="204" t="s">
        <v>1904</v>
      </c>
      <c r="R345" s="474">
        <v>41</v>
      </c>
      <c r="S345" s="468">
        <v>120000</v>
      </c>
      <c r="T345" s="475" t="e">
        <f>[2]!Tabla46[[#This Row],[Cantidad de Insumos]]*[2]!Tabla46[[#This Row],[Precio Unitario]]</f>
        <v>#REF!</v>
      </c>
      <c r="U345" s="208" t="s">
        <v>865</v>
      </c>
      <c r="V345" s="470" t="s">
        <v>925</v>
      </c>
      <c r="W345" s="476"/>
    </row>
    <row r="346" spans="2:23" ht="36" customHeight="1" x14ac:dyDescent="0.2">
      <c r="B346" s="487" t="e">
        <f>IF(Tabla46[[#This Row],[Tipos de Acciones]]="","",CONCATENATE(Tabla46[[#This Row],[POA]],".",Tabla46[[#This Row],[SRS]],".",Tabla46[[#This Row],[AREA]],".",Tabla46[[#This Row],[TIPO]]))</f>
        <v>#REF!</v>
      </c>
      <c r="C346" s="487" t="e">
        <f>IF(Tabla46[[#This Row],[Tipos de Acciones]]="","",'Formulario PPGR1'!#REF!)</f>
        <v>#REF!</v>
      </c>
      <c r="D346" s="487" t="e">
        <f>IF(Tabla46[[#This Row],[Tipos de Acciones]]="","",'Formulario PPGR1'!#REF!)</f>
        <v>#REF!</v>
      </c>
      <c r="E346" s="487" t="e">
        <f>IF(Tabla46[[#This Row],[Tipos de Acciones]]="","",'Formulario PPGR1'!#REF!)</f>
        <v>#REF!</v>
      </c>
      <c r="F346" s="487" t="e">
        <f>IF(Tabla46[[#This Row],[Tipos de Acciones]]="","",'Formulario PPGR1'!#REF!)</f>
        <v>#REF!</v>
      </c>
      <c r="G346" s="461" t="s">
        <v>935</v>
      </c>
      <c r="H346" s="461" t="s">
        <v>2137</v>
      </c>
      <c r="I346" s="472"/>
      <c r="J346" s="473"/>
      <c r="K346" s="473" t="s">
        <v>2152</v>
      </c>
      <c r="L346" s="473" t="s">
        <v>472</v>
      </c>
      <c r="M346" s="225" t="s">
        <v>1133</v>
      </c>
      <c r="N346" s="225" t="s">
        <v>1133</v>
      </c>
      <c r="O346" s="477"/>
      <c r="P346" s="225" t="s">
        <v>1133</v>
      </c>
      <c r="Q346" s="204" t="s">
        <v>1904</v>
      </c>
      <c r="R346" s="474">
        <v>35</v>
      </c>
      <c r="S346" s="468">
        <v>150000</v>
      </c>
      <c r="T346" s="475" t="e">
        <f>[2]!Tabla46[[#This Row],[Cantidad de Insumos]]*[2]!Tabla46[[#This Row],[Precio Unitario]]</f>
        <v>#REF!</v>
      </c>
      <c r="U346" s="208" t="s">
        <v>865</v>
      </c>
      <c r="V346" s="470" t="s">
        <v>925</v>
      </c>
      <c r="W346" s="476"/>
    </row>
    <row r="347" spans="2:23" ht="31.5" customHeight="1" x14ac:dyDescent="0.2">
      <c r="B347" s="487" t="e">
        <f>IF(Tabla46[[#This Row],[Tipos de Acciones]]="","",CONCATENATE(Tabla46[[#This Row],[POA]],".",Tabla46[[#This Row],[SRS]],".",Tabla46[[#This Row],[AREA]],".",Tabla46[[#This Row],[TIPO]]))</f>
        <v>#REF!</v>
      </c>
      <c r="C347" s="487" t="e">
        <f>IF(Tabla46[[#This Row],[Tipos de Acciones]]="","",'Formulario PPGR1'!#REF!)</f>
        <v>#REF!</v>
      </c>
      <c r="D347" s="487" t="e">
        <f>IF(Tabla46[[#This Row],[Tipos de Acciones]]="","",'Formulario PPGR1'!#REF!)</f>
        <v>#REF!</v>
      </c>
      <c r="E347" s="487" t="e">
        <f>IF(Tabla46[[#This Row],[Tipos de Acciones]]="","",'Formulario PPGR1'!#REF!)</f>
        <v>#REF!</v>
      </c>
      <c r="F347" s="487" t="e">
        <f>IF(Tabla46[[#This Row],[Tipos de Acciones]]="","",'Formulario PPGR1'!#REF!)</f>
        <v>#REF!</v>
      </c>
      <c r="G347" s="461" t="s">
        <v>935</v>
      </c>
      <c r="H347" s="461" t="s">
        <v>2137</v>
      </c>
      <c r="I347" s="472"/>
      <c r="J347" s="473"/>
      <c r="K347" s="473" t="s">
        <v>2153</v>
      </c>
      <c r="L347" s="473" t="s">
        <v>472</v>
      </c>
      <c r="M347" s="225" t="s">
        <v>1133</v>
      </c>
      <c r="N347" s="225" t="s">
        <v>1133</v>
      </c>
      <c r="O347" s="477"/>
      <c r="P347" s="225" t="s">
        <v>1133</v>
      </c>
      <c r="Q347" s="204" t="s">
        <v>1904</v>
      </c>
      <c r="R347" s="474">
        <v>32</v>
      </c>
      <c r="S347" s="468">
        <v>120000</v>
      </c>
      <c r="T347" s="475" t="e">
        <f>[2]!Tabla46[[#This Row],[Cantidad de Insumos]]*[2]!Tabla46[[#This Row],[Precio Unitario]]</f>
        <v>#REF!</v>
      </c>
      <c r="U347" s="208" t="s">
        <v>865</v>
      </c>
      <c r="V347" s="470" t="s">
        <v>925</v>
      </c>
      <c r="W347" s="476"/>
    </row>
    <row r="348" spans="2:23" ht="28.5" customHeight="1" x14ac:dyDescent="0.2">
      <c r="B348" s="487" t="e">
        <f>IF(Tabla46[[#This Row],[Tipos de Acciones]]="","",CONCATENATE(Tabla46[[#This Row],[POA]],".",Tabla46[[#This Row],[SRS]],".",Tabla46[[#This Row],[AREA]],".",Tabla46[[#This Row],[TIPO]]))</f>
        <v>#REF!</v>
      </c>
      <c r="C348" s="487" t="e">
        <f>IF(Tabla46[[#This Row],[Tipos de Acciones]]="","",'Formulario PPGR1'!#REF!)</f>
        <v>#REF!</v>
      </c>
      <c r="D348" s="487" t="e">
        <f>IF(Tabla46[[#This Row],[Tipos de Acciones]]="","",'Formulario PPGR1'!#REF!)</f>
        <v>#REF!</v>
      </c>
      <c r="E348" s="487" t="e">
        <f>IF(Tabla46[[#This Row],[Tipos de Acciones]]="","",'Formulario PPGR1'!#REF!)</f>
        <v>#REF!</v>
      </c>
      <c r="F348" s="487" t="e">
        <f>IF(Tabla46[[#This Row],[Tipos de Acciones]]="","",'Formulario PPGR1'!#REF!)</f>
        <v>#REF!</v>
      </c>
      <c r="G348" s="461" t="s">
        <v>935</v>
      </c>
      <c r="H348" s="461" t="s">
        <v>2130</v>
      </c>
      <c r="I348" s="472"/>
      <c r="J348" s="473"/>
      <c r="K348" s="473" t="s">
        <v>2154</v>
      </c>
      <c r="L348" s="473" t="s">
        <v>472</v>
      </c>
      <c r="M348" s="225" t="s">
        <v>1133</v>
      </c>
      <c r="N348" s="225" t="s">
        <v>1133</v>
      </c>
      <c r="O348" s="477"/>
      <c r="P348" s="225" t="s">
        <v>1133</v>
      </c>
      <c r="Q348" s="204" t="s">
        <v>1904</v>
      </c>
      <c r="R348" s="474">
        <v>16</v>
      </c>
      <c r="S348" s="468">
        <v>2800</v>
      </c>
      <c r="T348" s="475" t="e">
        <f>[2]!Tabla46[[#This Row],[Cantidad de Insumos]]*[2]!Tabla46[[#This Row],[Precio Unitario]]</f>
        <v>#REF!</v>
      </c>
      <c r="U348" s="208" t="s">
        <v>2132</v>
      </c>
      <c r="V348" s="470" t="s">
        <v>925</v>
      </c>
      <c r="W348" s="476"/>
    </row>
    <row r="349" spans="2:23" ht="27.75" customHeight="1" x14ac:dyDescent="0.2">
      <c r="B349" s="487" t="e">
        <f>IF(Tabla46[[#This Row],[Tipos de Acciones]]="","",CONCATENATE(Tabla46[[#This Row],[POA]],".",Tabla46[[#This Row],[SRS]],".",Tabla46[[#This Row],[AREA]],".",Tabla46[[#This Row],[TIPO]]))</f>
        <v>#REF!</v>
      </c>
      <c r="C349" s="487" t="e">
        <f>IF(Tabla46[[#This Row],[Tipos de Acciones]]="","",'Formulario PPGR1'!#REF!)</f>
        <v>#REF!</v>
      </c>
      <c r="D349" s="487" t="e">
        <f>IF(Tabla46[[#This Row],[Tipos de Acciones]]="","",'Formulario PPGR1'!#REF!)</f>
        <v>#REF!</v>
      </c>
      <c r="E349" s="487" t="e">
        <f>IF(Tabla46[[#This Row],[Tipos de Acciones]]="","",'Formulario PPGR1'!#REF!)</f>
        <v>#REF!</v>
      </c>
      <c r="F349" s="487" t="e">
        <f>IF(Tabla46[[#This Row],[Tipos de Acciones]]="","",'Formulario PPGR1'!#REF!)</f>
        <v>#REF!</v>
      </c>
      <c r="G349" s="461" t="s">
        <v>935</v>
      </c>
      <c r="H349" s="461" t="s">
        <v>2130</v>
      </c>
      <c r="I349" s="472"/>
      <c r="J349" s="473"/>
      <c r="K349" s="473" t="s">
        <v>2155</v>
      </c>
      <c r="L349" s="473" t="s">
        <v>472</v>
      </c>
      <c r="M349" s="225" t="s">
        <v>1133</v>
      </c>
      <c r="N349" s="225" t="s">
        <v>1133</v>
      </c>
      <c r="O349" s="477"/>
      <c r="P349" s="225" t="s">
        <v>1133</v>
      </c>
      <c r="Q349" s="204" t="s">
        <v>1904</v>
      </c>
      <c r="R349" s="474">
        <v>16</v>
      </c>
      <c r="S349" s="468">
        <v>2800</v>
      </c>
      <c r="T349" s="475" t="e">
        <f>[2]!Tabla46[[#This Row],[Cantidad de Insumos]]*[2]!Tabla46[[#This Row],[Precio Unitario]]</f>
        <v>#REF!</v>
      </c>
      <c r="U349" s="208" t="s">
        <v>2132</v>
      </c>
      <c r="V349" s="470" t="s">
        <v>925</v>
      </c>
      <c r="W349" s="476"/>
    </row>
    <row r="350" spans="2:23" ht="27" customHeight="1" x14ac:dyDescent="0.2">
      <c r="B350" s="487" t="e">
        <f>IF(Tabla46[[#This Row],[Tipos de Acciones]]="","",CONCATENATE(Tabla46[[#This Row],[POA]],".",Tabla46[[#This Row],[SRS]],".",Tabla46[[#This Row],[AREA]],".",Tabla46[[#This Row],[TIPO]]))</f>
        <v>#REF!</v>
      </c>
      <c r="C350" s="487" t="e">
        <f>IF(Tabla46[[#This Row],[Tipos de Acciones]]="","",'Formulario PPGR1'!#REF!)</f>
        <v>#REF!</v>
      </c>
      <c r="D350" s="487" t="e">
        <f>IF(Tabla46[[#This Row],[Tipos de Acciones]]="","",'Formulario PPGR1'!#REF!)</f>
        <v>#REF!</v>
      </c>
      <c r="E350" s="487" t="e">
        <f>IF(Tabla46[[#This Row],[Tipos de Acciones]]="","",'Formulario PPGR1'!#REF!)</f>
        <v>#REF!</v>
      </c>
      <c r="F350" s="487" t="e">
        <f>IF(Tabla46[[#This Row],[Tipos de Acciones]]="","",'Formulario PPGR1'!#REF!)</f>
        <v>#REF!</v>
      </c>
      <c r="G350" s="461" t="s">
        <v>935</v>
      </c>
      <c r="H350" s="461" t="s">
        <v>2130</v>
      </c>
      <c r="I350" s="472"/>
      <c r="J350" s="473"/>
      <c r="K350" s="473" t="s">
        <v>2156</v>
      </c>
      <c r="L350" s="473" t="s">
        <v>472</v>
      </c>
      <c r="M350" s="225" t="s">
        <v>1133</v>
      </c>
      <c r="N350" s="225" t="s">
        <v>1133</v>
      </c>
      <c r="O350" s="477"/>
      <c r="P350" s="225" t="s">
        <v>1133</v>
      </c>
      <c r="Q350" s="204" t="s">
        <v>1904</v>
      </c>
      <c r="R350" s="474">
        <v>16</v>
      </c>
      <c r="S350" s="468">
        <v>2800</v>
      </c>
      <c r="T350" s="475" t="e">
        <f>[2]!Tabla46[[#This Row],[Cantidad de Insumos]]*[2]!Tabla46[[#This Row],[Precio Unitario]]</f>
        <v>#REF!</v>
      </c>
      <c r="U350" s="208" t="s">
        <v>2132</v>
      </c>
      <c r="V350" s="470" t="s">
        <v>925</v>
      </c>
      <c r="W350" s="476"/>
    </row>
    <row r="351" spans="2:23" ht="32.25" customHeight="1" x14ac:dyDescent="0.2">
      <c r="B351" s="487" t="e">
        <f>IF(Tabla46[[#This Row],[Tipos de Acciones]]="","",CONCATENATE(Tabla46[[#This Row],[POA]],".",Tabla46[[#This Row],[SRS]],".",Tabla46[[#This Row],[AREA]],".",Tabla46[[#This Row],[TIPO]]))</f>
        <v>#REF!</v>
      </c>
      <c r="C351" s="487" t="e">
        <f>IF(Tabla46[[#This Row],[Tipos de Acciones]]="","",'Formulario PPGR1'!#REF!)</f>
        <v>#REF!</v>
      </c>
      <c r="D351" s="487" t="e">
        <f>IF(Tabla46[[#This Row],[Tipos de Acciones]]="","",'Formulario PPGR1'!#REF!)</f>
        <v>#REF!</v>
      </c>
      <c r="E351" s="487" t="e">
        <f>IF(Tabla46[[#This Row],[Tipos de Acciones]]="","",'Formulario PPGR1'!#REF!)</f>
        <v>#REF!</v>
      </c>
      <c r="F351" s="487" t="e">
        <f>IF(Tabla46[[#This Row],[Tipos de Acciones]]="","",'Formulario PPGR1'!#REF!)</f>
        <v>#REF!</v>
      </c>
      <c r="G351" s="461" t="s">
        <v>935</v>
      </c>
      <c r="H351" s="462" t="s">
        <v>2126</v>
      </c>
      <c r="I351" s="472"/>
      <c r="J351" s="473"/>
      <c r="K351" s="473" t="s">
        <v>2157</v>
      </c>
      <c r="L351" s="473" t="s">
        <v>472</v>
      </c>
      <c r="M351" s="225" t="s">
        <v>1133</v>
      </c>
      <c r="N351" s="225" t="s">
        <v>1133</v>
      </c>
      <c r="O351" s="477"/>
      <c r="P351" s="225" t="s">
        <v>1133</v>
      </c>
      <c r="Q351" s="204" t="s">
        <v>1904</v>
      </c>
      <c r="R351" s="474">
        <v>30</v>
      </c>
      <c r="S351" s="468">
        <v>6500</v>
      </c>
      <c r="T351" s="475" t="e">
        <f>[2]!Tabla46[[#This Row],[Cantidad de Insumos]]*[2]!Tabla46[[#This Row],[Precio Unitario]]</f>
        <v>#REF!</v>
      </c>
      <c r="U351" s="458" t="s">
        <v>2129</v>
      </c>
      <c r="V351" s="470" t="s">
        <v>925</v>
      </c>
      <c r="W351" s="476"/>
    </row>
    <row r="352" spans="2:23" ht="33" customHeight="1" x14ac:dyDescent="0.2">
      <c r="B352" s="487" t="e">
        <f>IF(Tabla46[[#This Row],[Tipos de Acciones]]="","",CONCATENATE(Tabla46[[#This Row],[POA]],".",Tabla46[[#This Row],[SRS]],".",Tabla46[[#This Row],[AREA]],".",Tabla46[[#This Row],[TIPO]]))</f>
        <v>#REF!</v>
      </c>
      <c r="C352" s="487" t="e">
        <f>IF(Tabla46[[#This Row],[Tipos de Acciones]]="","",'Formulario PPGR1'!#REF!)</f>
        <v>#REF!</v>
      </c>
      <c r="D352" s="487" t="e">
        <f>IF(Tabla46[[#This Row],[Tipos de Acciones]]="","",'Formulario PPGR1'!#REF!)</f>
        <v>#REF!</v>
      </c>
      <c r="E352" s="487" t="e">
        <f>IF(Tabla46[[#This Row],[Tipos de Acciones]]="","",'Formulario PPGR1'!#REF!)</f>
        <v>#REF!</v>
      </c>
      <c r="F352" s="487" t="e">
        <f>IF(Tabla46[[#This Row],[Tipos de Acciones]]="","",'Formulario PPGR1'!#REF!)</f>
        <v>#REF!</v>
      </c>
      <c r="G352" s="461" t="s">
        <v>935</v>
      </c>
      <c r="H352" s="461" t="s">
        <v>2137</v>
      </c>
      <c r="I352" s="472"/>
      <c r="J352" s="473"/>
      <c r="K352" s="473" t="s">
        <v>2158</v>
      </c>
      <c r="L352" s="473" t="s">
        <v>472</v>
      </c>
      <c r="M352" s="225" t="s">
        <v>1133</v>
      </c>
      <c r="N352" s="225" t="s">
        <v>1133</v>
      </c>
      <c r="O352" s="477"/>
      <c r="P352" s="225" t="s">
        <v>1133</v>
      </c>
      <c r="Q352" s="204" t="s">
        <v>1904</v>
      </c>
      <c r="R352" s="474">
        <v>61</v>
      </c>
      <c r="S352" s="468">
        <v>150</v>
      </c>
      <c r="T352" s="475" t="e">
        <f>[2]!Tabla46[[#This Row],[Cantidad de Insumos]]*[2]!Tabla46[[#This Row],[Precio Unitario]]</f>
        <v>#REF!</v>
      </c>
      <c r="U352" s="208" t="s">
        <v>865</v>
      </c>
      <c r="V352" s="470" t="s">
        <v>925</v>
      </c>
      <c r="W352" s="476"/>
    </row>
    <row r="353" spans="2:23" ht="31.5" customHeight="1" x14ac:dyDescent="0.2">
      <c r="B353" s="487" t="e">
        <f>IF(Tabla46[[#This Row],[Tipos de Acciones]]="","",CONCATENATE(Tabla46[[#This Row],[POA]],".",Tabla46[[#This Row],[SRS]],".",Tabla46[[#This Row],[AREA]],".",Tabla46[[#This Row],[TIPO]]))</f>
        <v>#REF!</v>
      </c>
      <c r="C353" s="487" t="e">
        <f>IF(Tabla46[[#This Row],[Tipos de Acciones]]="","",'Formulario PPGR1'!#REF!)</f>
        <v>#REF!</v>
      </c>
      <c r="D353" s="487" t="e">
        <f>IF(Tabla46[[#This Row],[Tipos de Acciones]]="","",'Formulario PPGR1'!#REF!)</f>
        <v>#REF!</v>
      </c>
      <c r="E353" s="487" t="e">
        <f>IF(Tabla46[[#This Row],[Tipos de Acciones]]="","",'Formulario PPGR1'!#REF!)</f>
        <v>#REF!</v>
      </c>
      <c r="F353" s="487" t="e">
        <f>IF(Tabla46[[#This Row],[Tipos de Acciones]]="","",'Formulario PPGR1'!#REF!)</f>
        <v>#REF!</v>
      </c>
      <c r="G353" s="461" t="s">
        <v>935</v>
      </c>
      <c r="H353" s="462" t="s">
        <v>2159</v>
      </c>
      <c r="I353" s="472"/>
      <c r="J353" s="473"/>
      <c r="K353" s="473" t="s">
        <v>2160</v>
      </c>
      <c r="L353" s="473" t="s">
        <v>472</v>
      </c>
      <c r="M353" s="225" t="s">
        <v>1133</v>
      </c>
      <c r="N353" s="225" t="s">
        <v>1133</v>
      </c>
      <c r="O353" s="477"/>
      <c r="P353" s="225" t="s">
        <v>1133</v>
      </c>
      <c r="Q353" s="204" t="s">
        <v>1904</v>
      </c>
      <c r="R353" s="474">
        <v>47</v>
      </c>
      <c r="S353" s="468">
        <v>42500</v>
      </c>
      <c r="T353" s="475" t="e">
        <f>[2]!Tabla46[[#This Row],[Cantidad de Insumos]]*[2]!Tabla46[[#This Row],[Precio Unitario]]</f>
        <v>#REF!</v>
      </c>
      <c r="U353" s="208" t="s">
        <v>2117</v>
      </c>
      <c r="V353" s="470" t="s">
        <v>925</v>
      </c>
      <c r="W353" s="476"/>
    </row>
    <row r="354" spans="2:23" ht="25.5" customHeight="1" x14ac:dyDescent="0.2">
      <c r="B354" s="487" t="e">
        <f>IF(Tabla46[[#This Row],[Tipos de Acciones]]="","",CONCATENATE(Tabla46[[#This Row],[POA]],".",Tabla46[[#This Row],[SRS]],".",Tabla46[[#This Row],[AREA]],".",Tabla46[[#This Row],[TIPO]]))</f>
        <v>#REF!</v>
      </c>
      <c r="C354" s="487" t="e">
        <f>IF(Tabla46[[#This Row],[Tipos de Acciones]]="","",'Formulario PPGR1'!#REF!)</f>
        <v>#REF!</v>
      </c>
      <c r="D354" s="487" t="e">
        <f>IF(Tabla46[[#This Row],[Tipos de Acciones]]="","",'Formulario PPGR1'!#REF!)</f>
        <v>#REF!</v>
      </c>
      <c r="E354" s="487" t="e">
        <f>IF(Tabla46[[#This Row],[Tipos de Acciones]]="","",'Formulario PPGR1'!#REF!)</f>
        <v>#REF!</v>
      </c>
      <c r="F354" s="487" t="e">
        <f>IF(Tabla46[[#This Row],[Tipos de Acciones]]="","",'Formulario PPGR1'!#REF!)</f>
        <v>#REF!</v>
      </c>
      <c r="G354" s="461" t="s">
        <v>935</v>
      </c>
      <c r="H354" s="462" t="s">
        <v>2159</v>
      </c>
      <c r="I354" s="472"/>
      <c r="J354" s="473"/>
      <c r="K354" s="473" t="s">
        <v>2161</v>
      </c>
      <c r="L354" s="473" t="s">
        <v>472</v>
      </c>
      <c r="M354" s="225" t="s">
        <v>1133</v>
      </c>
      <c r="N354" s="225" t="s">
        <v>1133</v>
      </c>
      <c r="O354" s="477"/>
      <c r="P354" s="225" t="s">
        <v>1133</v>
      </c>
      <c r="Q354" s="204" t="s">
        <v>1904</v>
      </c>
      <c r="R354" s="474">
        <v>41</v>
      </c>
      <c r="S354" s="468">
        <v>35000</v>
      </c>
      <c r="T354" s="475" t="e">
        <f>[2]!Tabla46[[#This Row],[Cantidad de Insumos]]*[2]!Tabla46[[#This Row],[Precio Unitario]]</f>
        <v>#REF!</v>
      </c>
      <c r="U354" s="208" t="s">
        <v>2117</v>
      </c>
      <c r="V354" s="470" t="s">
        <v>925</v>
      </c>
      <c r="W354" s="476"/>
    </row>
    <row r="355" spans="2:23" ht="32.25" customHeight="1" x14ac:dyDescent="0.2">
      <c r="B355" s="487" t="e">
        <f>IF(Tabla46[[#This Row],[Tipos de Acciones]]="","",CONCATENATE(Tabla46[[#This Row],[POA]],".",Tabla46[[#This Row],[SRS]],".",Tabla46[[#This Row],[AREA]],".",Tabla46[[#This Row],[TIPO]]))</f>
        <v>#REF!</v>
      </c>
      <c r="C355" s="487" t="e">
        <f>IF(Tabla46[[#This Row],[Tipos de Acciones]]="","",'Formulario PPGR1'!#REF!)</f>
        <v>#REF!</v>
      </c>
      <c r="D355" s="487" t="e">
        <f>IF(Tabla46[[#This Row],[Tipos de Acciones]]="","",'Formulario PPGR1'!#REF!)</f>
        <v>#REF!</v>
      </c>
      <c r="E355" s="487" t="e">
        <f>IF(Tabla46[[#This Row],[Tipos de Acciones]]="","",'Formulario PPGR1'!#REF!)</f>
        <v>#REF!</v>
      </c>
      <c r="F355" s="487" t="e">
        <f>IF(Tabla46[[#This Row],[Tipos de Acciones]]="","",'Formulario PPGR1'!#REF!)</f>
        <v>#REF!</v>
      </c>
      <c r="G355" s="461" t="s">
        <v>935</v>
      </c>
      <c r="H355" s="461" t="s">
        <v>2137</v>
      </c>
      <c r="I355" s="472"/>
      <c r="J355" s="473"/>
      <c r="K355" s="473" t="s">
        <v>2162</v>
      </c>
      <c r="L355" s="473" t="s">
        <v>472</v>
      </c>
      <c r="M355" s="225" t="s">
        <v>1133</v>
      </c>
      <c r="N355" s="225" t="s">
        <v>1133</v>
      </c>
      <c r="O355" s="477"/>
      <c r="P355" s="225" t="s">
        <v>1133</v>
      </c>
      <c r="Q355" s="204" t="s">
        <v>1904</v>
      </c>
      <c r="R355" s="474">
        <v>33</v>
      </c>
      <c r="S355" s="468">
        <v>10000</v>
      </c>
      <c r="T355" s="475" t="e">
        <f>[2]!Tabla46[[#This Row],[Cantidad de Insumos]]*[2]!Tabla46[[#This Row],[Precio Unitario]]</f>
        <v>#REF!</v>
      </c>
      <c r="U355" s="208" t="s">
        <v>865</v>
      </c>
      <c r="V355" s="470" t="s">
        <v>925</v>
      </c>
      <c r="W355" s="476"/>
    </row>
    <row r="356" spans="2:23" ht="28.5" customHeight="1" x14ac:dyDescent="0.2">
      <c r="B356" s="487" t="e">
        <f>IF(Tabla46[[#This Row],[Tipos de Acciones]]="","",CONCATENATE(Tabla46[[#This Row],[POA]],".",Tabla46[[#This Row],[SRS]],".",Tabla46[[#This Row],[AREA]],".",Tabla46[[#This Row],[TIPO]]))</f>
        <v>#REF!</v>
      </c>
      <c r="C356" s="487" t="e">
        <f>IF(Tabla46[[#This Row],[Tipos de Acciones]]="","",'Formulario PPGR1'!#REF!)</f>
        <v>#REF!</v>
      </c>
      <c r="D356" s="487" t="e">
        <f>IF(Tabla46[[#This Row],[Tipos de Acciones]]="","",'Formulario PPGR1'!#REF!)</f>
        <v>#REF!</v>
      </c>
      <c r="E356" s="487" t="e">
        <f>IF(Tabla46[[#This Row],[Tipos de Acciones]]="","",'Formulario PPGR1'!#REF!)</f>
        <v>#REF!</v>
      </c>
      <c r="F356" s="487" t="e">
        <f>IF(Tabla46[[#This Row],[Tipos de Acciones]]="","",'Formulario PPGR1'!#REF!)</f>
        <v>#REF!</v>
      </c>
      <c r="G356" s="461" t="s">
        <v>935</v>
      </c>
      <c r="H356" s="461" t="s">
        <v>2137</v>
      </c>
      <c r="I356" s="472"/>
      <c r="J356" s="473"/>
      <c r="K356" s="473" t="s">
        <v>2163</v>
      </c>
      <c r="L356" s="473" t="s">
        <v>472</v>
      </c>
      <c r="M356" s="225" t="s">
        <v>1133</v>
      </c>
      <c r="N356" s="225" t="s">
        <v>1133</v>
      </c>
      <c r="O356" s="477"/>
      <c r="P356" s="225" t="s">
        <v>1133</v>
      </c>
      <c r="Q356" s="204" t="s">
        <v>1904</v>
      </c>
      <c r="R356" s="474">
        <v>73</v>
      </c>
      <c r="S356" s="468">
        <v>3000</v>
      </c>
      <c r="T356" s="475" t="e">
        <f>[2]!Tabla46[[#This Row],[Cantidad de Insumos]]*[2]!Tabla46[[#This Row],[Precio Unitario]]</f>
        <v>#REF!</v>
      </c>
      <c r="U356" s="208" t="s">
        <v>865</v>
      </c>
      <c r="V356" s="470" t="s">
        <v>925</v>
      </c>
      <c r="W356" s="476"/>
    </row>
    <row r="357" spans="2:23" ht="41.25" customHeight="1" x14ac:dyDescent="0.2">
      <c r="B357" s="487" t="e">
        <f>IF(Tabla46[[#This Row],[Tipos de Acciones]]="","",CONCATENATE(Tabla46[[#This Row],[POA]],".",Tabla46[[#This Row],[SRS]],".",Tabla46[[#This Row],[AREA]],".",Tabla46[[#This Row],[TIPO]]))</f>
        <v>#REF!</v>
      </c>
      <c r="C357" s="487" t="e">
        <f>IF(Tabla46[[#This Row],[Tipos de Acciones]]="","",'Formulario PPGR1'!#REF!)</f>
        <v>#REF!</v>
      </c>
      <c r="D357" s="487" t="e">
        <f>IF(Tabla46[[#This Row],[Tipos de Acciones]]="","",'Formulario PPGR1'!#REF!)</f>
        <v>#REF!</v>
      </c>
      <c r="E357" s="487" t="e">
        <f>IF(Tabla46[[#This Row],[Tipos de Acciones]]="","",'Formulario PPGR1'!#REF!)</f>
        <v>#REF!</v>
      </c>
      <c r="F357" s="487" t="e">
        <f>IF(Tabla46[[#This Row],[Tipos de Acciones]]="","",'Formulario PPGR1'!#REF!)</f>
        <v>#REF!</v>
      </c>
      <c r="G357" s="461" t="s">
        <v>935</v>
      </c>
      <c r="H357" s="461" t="s">
        <v>2137</v>
      </c>
      <c r="I357" s="472"/>
      <c r="J357" s="473"/>
      <c r="K357" s="473" t="s">
        <v>2164</v>
      </c>
      <c r="L357" s="473" t="s">
        <v>472</v>
      </c>
      <c r="M357" s="225" t="s">
        <v>1133</v>
      </c>
      <c r="N357" s="225" t="s">
        <v>1133</v>
      </c>
      <c r="O357" s="477"/>
      <c r="P357" s="225" t="s">
        <v>1133</v>
      </c>
      <c r="Q357" s="204" t="s">
        <v>1904</v>
      </c>
      <c r="R357" s="474">
        <v>38</v>
      </c>
      <c r="S357" s="468">
        <v>10000</v>
      </c>
      <c r="T357" s="475" t="e">
        <f>[2]!Tabla46[[#This Row],[Cantidad de Insumos]]*[2]!Tabla46[[#This Row],[Precio Unitario]]</f>
        <v>#REF!</v>
      </c>
      <c r="U357" s="208" t="s">
        <v>865</v>
      </c>
      <c r="V357" s="470" t="s">
        <v>925</v>
      </c>
      <c r="W357" s="476"/>
    </row>
    <row r="358" spans="2:23" ht="46.5" customHeight="1" x14ac:dyDescent="0.2">
      <c r="B358" s="487" t="e">
        <f>IF(Tabla46[[#This Row],[Tipos de Acciones]]="","",CONCATENATE(Tabla46[[#This Row],[POA]],".",Tabla46[[#This Row],[SRS]],".",Tabla46[[#This Row],[AREA]],".",Tabla46[[#This Row],[TIPO]]))</f>
        <v>#REF!</v>
      </c>
      <c r="C358" s="487" t="e">
        <f>IF(Tabla46[[#This Row],[Tipos de Acciones]]="","",'Formulario PPGR1'!#REF!)</f>
        <v>#REF!</v>
      </c>
      <c r="D358" s="487" t="e">
        <f>IF(Tabla46[[#This Row],[Tipos de Acciones]]="","",'Formulario PPGR1'!#REF!)</f>
        <v>#REF!</v>
      </c>
      <c r="E358" s="487" t="e">
        <f>IF(Tabla46[[#This Row],[Tipos de Acciones]]="","",'Formulario PPGR1'!#REF!)</f>
        <v>#REF!</v>
      </c>
      <c r="F358" s="487" t="e">
        <f>IF(Tabla46[[#This Row],[Tipos de Acciones]]="","",'Formulario PPGR1'!#REF!)</f>
        <v>#REF!</v>
      </c>
      <c r="G358" s="461" t="s">
        <v>935</v>
      </c>
      <c r="H358" s="461" t="s">
        <v>2137</v>
      </c>
      <c r="I358" s="472"/>
      <c r="J358" s="473"/>
      <c r="K358" s="473" t="s">
        <v>2165</v>
      </c>
      <c r="L358" s="473" t="s">
        <v>472</v>
      </c>
      <c r="M358" s="225" t="s">
        <v>1133</v>
      </c>
      <c r="N358" s="225" t="s">
        <v>1133</v>
      </c>
      <c r="O358" s="477"/>
      <c r="P358" s="225" t="s">
        <v>1133</v>
      </c>
      <c r="Q358" s="204" t="s">
        <v>1904</v>
      </c>
      <c r="R358" s="474">
        <v>33</v>
      </c>
      <c r="S358" s="468">
        <v>15000</v>
      </c>
      <c r="T358" s="475" t="e">
        <f>[2]!Tabla46[[#This Row],[Cantidad de Insumos]]*[2]!Tabla46[[#This Row],[Precio Unitario]]</f>
        <v>#REF!</v>
      </c>
      <c r="U358" s="208" t="s">
        <v>865</v>
      </c>
      <c r="V358" s="470" t="s">
        <v>925</v>
      </c>
      <c r="W358" s="476"/>
    </row>
    <row r="359" spans="2:23" ht="36.75" customHeight="1" x14ac:dyDescent="0.2">
      <c r="B359" s="487" t="e">
        <f>IF(Tabla46[[#This Row],[Tipos de Acciones]]="","",CONCATENATE(Tabla46[[#This Row],[POA]],".",Tabla46[[#This Row],[SRS]],".",Tabla46[[#This Row],[AREA]],".",Tabla46[[#This Row],[TIPO]]))</f>
        <v>#REF!</v>
      </c>
      <c r="C359" s="487" t="e">
        <f>IF(Tabla46[[#This Row],[Tipos de Acciones]]="","",'Formulario PPGR1'!#REF!)</f>
        <v>#REF!</v>
      </c>
      <c r="D359" s="487" t="e">
        <f>IF(Tabla46[[#This Row],[Tipos de Acciones]]="","",'Formulario PPGR1'!#REF!)</f>
        <v>#REF!</v>
      </c>
      <c r="E359" s="487" t="e">
        <f>IF(Tabla46[[#This Row],[Tipos de Acciones]]="","",'Formulario PPGR1'!#REF!)</f>
        <v>#REF!</v>
      </c>
      <c r="F359" s="487" t="e">
        <f>IF(Tabla46[[#This Row],[Tipos de Acciones]]="","",'Formulario PPGR1'!#REF!)</f>
        <v>#REF!</v>
      </c>
      <c r="G359" s="461" t="s">
        <v>935</v>
      </c>
      <c r="H359" s="461" t="s">
        <v>2137</v>
      </c>
      <c r="I359" s="472"/>
      <c r="J359" s="473"/>
      <c r="K359" s="473" t="s">
        <v>2166</v>
      </c>
      <c r="L359" s="473" t="s">
        <v>472</v>
      </c>
      <c r="M359" s="225" t="s">
        <v>1133</v>
      </c>
      <c r="N359" s="225" t="s">
        <v>1133</v>
      </c>
      <c r="O359" s="477"/>
      <c r="P359" s="225" t="s">
        <v>1133</v>
      </c>
      <c r="Q359" s="204" t="s">
        <v>1904</v>
      </c>
      <c r="R359" s="474">
        <v>47</v>
      </c>
      <c r="S359" s="468">
        <v>8000</v>
      </c>
      <c r="T359" s="475" t="e">
        <f>[2]!Tabla46[[#This Row],[Cantidad de Insumos]]*[2]!Tabla46[[#This Row],[Precio Unitario]]</f>
        <v>#REF!</v>
      </c>
      <c r="U359" s="208" t="s">
        <v>865</v>
      </c>
      <c r="V359" s="470" t="s">
        <v>925</v>
      </c>
      <c r="W359" s="476"/>
    </row>
    <row r="360" spans="2:23" ht="34.5" customHeight="1" x14ac:dyDescent="0.2">
      <c r="B360" s="487" t="e">
        <f>IF(Tabla46[[#This Row],[Tipos de Acciones]]="","",CONCATENATE(Tabla46[[#This Row],[POA]],".",Tabla46[[#This Row],[SRS]],".",Tabla46[[#This Row],[AREA]],".",Tabla46[[#This Row],[TIPO]]))</f>
        <v>#REF!</v>
      </c>
      <c r="C360" s="487" t="e">
        <f>IF(Tabla46[[#This Row],[Tipos de Acciones]]="","",'Formulario PPGR1'!#REF!)</f>
        <v>#REF!</v>
      </c>
      <c r="D360" s="487" t="e">
        <f>IF(Tabla46[[#This Row],[Tipos de Acciones]]="","",'Formulario PPGR1'!#REF!)</f>
        <v>#REF!</v>
      </c>
      <c r="E360" s="487" t="e">
        <f>IF(Tabla46[[#This Row],[Tipos de Acciones]]="","",'Formulario PPGR1'!#REF!)</f>
        <v>#REF!</v>
      </c>
      <c r="F360" s="487" t="e">
        <f>IF(Tabla46[[#This Row],[Tipos de Acciones]]="","",'Formulario PPGR1'!#REF!)</f>
        <v>#REF!</v>
      </c>
      <c r="G360" s="461" t="s">
        <v>935</v>
      </c>
      <c r="H360" s="473" t="s">
        <v>2135</v>
      </c>
      <c r="I360" s="472"/>
      <c r="J360" s="473"/>
      <c r="K360" s="473" t="s">
        <v>2167</v>
      </c>
      <c r="L360" s="473" t="s">
        <v>472</v>
      </c>
      <c r="M360" s="225" t="s">
        <v>1133</v>
      </c>
      <c r="N360" s="225" t="s">
        <v>1133</v>
      </c>
      <c r="O360" s="477"/>
      <c r="P360" s="225" t="s">
        <v>1133</v>
      </c>
      <c r="Q360" s="204" t="s">
        <v>1904</v>
      </c>
      <c r="R360" s="474">
        <v>57</v>
      </c>
      <c r="S360" s="468">
        <v>10500</v>
      </c>
      <c r="T360" s="475" t="e">
        <f>[2]!Tabla46[[#This Row],[Cantidad de Insumos]]*[2]!Tabla46[[#This Row],[Precio Unitario]]</f>
        <v>#REF!</v>
      </c>
      <c r="U360" s="208" t="s">
        <v>892</v>
      </c>
      <c r="V360" s="470" t="s">
        <v>925</v>
      </c>
      <c r="W360" s="476"/>
    </row>
    <row r="361" spans="2:23" ht="42" customHeight="1" x14ac:dyDescent="0.2">
      <c r="B361" s="487" t="e">
        <f>IF(Tabla46[[#This Row],[Tipos de Acciones]]="","",CONCATENATE(Tabla46[[#This Row],[POA]],".",Tabla46[[#This Row],[SRS]],".",Tabla46[[#This Row],[AREA]],".",Tabla46[[#This Row],[TIPO]]))</f>
        <v>#REF!</v>
      </c>
      <c r="C361" s="487" t="e">
        <f>IF(Tabla46[[#This Row],[Tipos de Acciones]]="","",'Formulario PPGR1'!#REF!)</f>
        <v>#REF!</v>
      </c>
      <c r="D361" s="487" t="e">
        <f>IF(Tabla46[[#This Row],[Tipos de Acciones]]="","",'Formulario PPGR1'!#REF!)</f>
        <v>#REF!</v>
      </c>
      <c r="E361" s="487" t="e">
        <f>IF(Tabla46[[#This Row],[Tipos de Acciones]]="","",'Formulario PPGR1'!#REF!)</f>
        <v>#REF!</v>
      </c>
      <c r="F361" s="487" t="e">
        <f>IF(Tabla46[[#This Row],[Tipos de Acciones]]="","",'Formulario PPGR1'!#REF!)</f>
        <v>#REF!</v>
      </c>
      <c r="G361" s="461" t="s">
        <v>935</v>
      </c>
      <c r="H361" s="461" t="s">
        <v>2137</v>
      </c>
      <c r="I361" s="472"/>
      <c r="J361" s="473"/>
      <c r="K361" s="473" t="s">
        <v>2168</v>
      </c>
      <c r="L361" s="473" t="s">
        <v>472</v>
      </c>
      <c r="M361" s="225" t="s">
        <v>1133</v>
      </c>
      <c r="N361" s="225" t="s">
        <v>1133</v>
      </c>
      <c r="O361" s="477"/>
      <c r="P361" s="225" t="s">
        <v>1133</v>
      </c>
      <c r="Q361" s="204" t="s">
        <v>1904</v>
      </c>
      <c r="R361" s="474">
        <v>64</v>
      </c>
      <c r="S361" s="468">
        <v>4000</v>
      </c>
      <c r="T361" s="475" t="e">
        <f>[2]!Tabla46[[#This Row],[Cantidad de Insumos]]*[2]!Tabla46[[#This Row],[Precio Unitario]]</f>
        <v>#REF!</v>
      </c>
      <c r="U361" s="208" t="s">
        <v>865</v>
      </c>
      <c r="V361" s="470" t="s">
        <v>925</v>
      </c>
      <c r="W361" s="476"/>
    </row>
    <row r="362" spans="2:23" ht="41.25" customHeight="1" x14ac:dyDescent="0.2">
      <c r="B362" s="487" t="e">
        <f>IF(Tabla46[[#This Row],[Tipos de Acciones]]="","",CONCATENATE(Tabla46[[#This Row],[POA]],".",Tabla46[[#This Row],[SRS]],".",Tabla46[[#This Row],[AREA]],".",Tabla46[[#This Row],[TIPO]]))</f>
        <v>#REF!</v>
      </c>
      <c r="C362" s="487" t="e">
        <f>IF(Tabla46[[#This Row],[Tipos de Acciones]]="","",'Formulario PPGR1'!#REF!)</f>
        <v>#REF!</v>
      </c>
      <c r="D362" s="487" t="e">
        <f>IF(Tabla46[[#This Row],[Tipos de Acciones]]="","",'Formulario PPGR1'!#REF!)</f>
        <v>#REF!</v>
      </c>
      <c r="E362" s="487" t="e">
        <f>IF(Tabla46[[#This Row],[Tipos de Acciones]]="","",'Formulario PPGR1'!#REF!)</f>
        <v>#REF!</v>
      </c>
      <c r="F362" s="487" t="e">
        <f>IF(Tabla46[[#This Row],[Tipos de Acciones]]="","",'Formulario PPGR1'!#REF!)</f>
        <v>#REF!</v>
      </c>
      <c r="G362" s="461" t="s">
        <v>935</v>
      </c>
      <c r="H362" s="461" t="s">
        <v>2137</v>
      </c>
      <c r="I362" s="472"/>
      <c r="J362" s="473"/>
      <c r="K362" s="473" t="s">
        <v>2169</v>
      </c>
      <c r="L362" s="473" t="s">
        <v>472</v>
      </c>
      <c r="M362" s="225" t="s">
        <v>1133</v>
      </c>
      <c r="N362" s="225" t="s">
        <v>1133</v>
      </c>
      <c r="O362" s="477"/>
      <c r="P362" s="225" t="s">
        <v>1133</v>
      </c>
      <c r="Q362" s="204" t="s">
        <v>1904</v>
      </c>
      <c r="R362" s="474">
        <v>47</v>
      </c>
      <c r="S362" s="468">
        <v>4500</v>
      </c>
      <c r="T362" s="475" t="e">
        <f>[2]!Tabla46[[#This Row],[Cantidad de Insumos]]*[2]!Tabla46[[#This Row],[Precio Unitario]]</f>
        <v>#REF!</v>
      </c>
      <c r="U362" s="208" t="s">
        <v>865</v>
      </c>
      <c r="V362" s="470" t="s">
        <v>925</v>
      </c>
      <c r="W362" s="476"/>
    </row>
    <row r="363" spans="2:23" ht="45.75" customHeight="1" x14ac:dyDescent="0.2">
      <c r="B363" s="487" t="e">
        <f>IF(Tabla46[[#This Row],[Tipos de Acciones]]="","",CONCATENATE(Tabla46[[#This Row],[POA]],".",Tabla46[[#This Row],[SRS]],".",Tabla46[[#This Row],[AREA]],".",Tabla46[[#This Row],[TIPO]]))</f>
        <v>#REF!</v>
      </c>
      <c r="C363" s="487" t="e">
        <f>IF(Tabla46[[#This Row],[Tipos de Acciones]]="","",'Formulario PPGR1'!#REF!)</f>
        <v>#REF!</v>
      </c>
      <c r="D363" s="487" t="e">
        <f>IF(Tabla46[[#This Row],[Tipos de Acciones]]="","",'Formulario PPGR1'!#REF!)</f>
        <v>#REF!</v>
      </c>
      <c r="E363" s="487" t="e">
        <f>IF(Tabla46[[#This Row],[Tipos de Acciones]]="","",'Formulario PPGR1'!#REF!)</f>
        <v>#REF!</v>
      </c>
      <c r="F363" s="487" t="e">
        <f>IF(Tabla46[[#This Row],[Tipos de Acciones]]="","",'Formulario PPGR1'!#REF!)</f>
        <v>#REF!</v>
      </c>
      <c r="G363" s="461" t="s">
        <v>935</v>
      </c>
      <c r="H363" s="461" t="s">
        <v>2137</v>
      </c>
      <c r="I363" s="472"/>
      <c r="J363" s="473"/>
      <c r="K363" s="473" t="s">
        <v>2170</v>
      </c>
      <c r="L363" s="473" t="s">
        <v>472</v>
      </c>
      <c r="M363" s="225" t="s">
        <v>1133</v>
      </c>
      <c r="N363" s="225" t="s">
        <v>1133</v>
      </c>
      <c r="O363" s="477"/>
      <c r="P363" s="225" t="s">
        <v>1133</v>
      </c>
      <c r="Q363" s="204" t="s">
        <v>1904</v>
      </c>
      <c r="R363" s="474">
        <v>73</v>
      </c>
      <c r="S363" s="468">
        <v>5400</v>
      </c>
      <c r="T363" s="475" t="e">
        <f>[2]!Tabla46[[#This Row],[Cantidad de Insumos]]*[2]!Tabla46[[#This Row],[Precio Unitario]]</f>
        <v>#REF!</v>
      </c>
      <c r="U363" s="208" t="s">
        <v>865</v>
      </c>
      <c r="V363" s="470" t="s">
        <v>925</v>
      </c>
      <c r="W363" s="476"/>
    </row>
    <row r="364" spans="2:23" ht="33.75" customHeight="1" x14ac:dyDescent="0.2">
      <c r="B364" s="487" t="e">
        <f>IF(Tabla46[[#This Row],[Tipos de Acciones]]="","",CONCATENATE(Tabla46[[#This Row],[POA]],".",Tabla46[[#This Row],[SRS]],".",Tabla46[[#This Row],[AREA]],".",Tabla46[[#This Row],[TIPO]]))</f>
        <v>#REF!</v>
      </c>
      <c r="C364" s="487" t="e">
        <f>IF(Tabla46[[#This Row],[Tipos de Acciones]]="","",'Formulario PPGR1'!#REF!)</f>
        <v>#REF!</v>
      </c>
      <c r="D364" s="487" t="e">
        <f>IF(Tabla46[[#This Row],[Tipos de Acciones]]="","",'Formulario PPGR1'!#REF!)</f>
        <v>#REF!</v>
      </c>
      <c r="E364" s="487" t="e">
        <f>IF(Tabla46[[#This Row],[Tipos de Acciones]]="","",'Formulario PPGR1'!#REF!)</f>
        <v>#REF!</v>
      </c>
      <c r="F364" s="487" t="e">
        <f>IF(Tabla46[[#This Row],[Tipos de Acciones]]="","",'Formulario PPGR1'!#REF!)</f>
        <v>#REF!</v>
      </c>
      <c r="G364" s="461" t="s">
        <v>935</v>
      </c>
      <c r="H364" s="461" t="s">
        <v>2137</v>
      </c>
      <c r="I364" s="472"/>
      <c r="J364" s="473"/>
      <c r="K364" s="473" t="s">
        <v>2171</v>
      </c>
      <c r="L364" s="473" t="s">
        <v>472</v>
      </c>
      <c r="M364" s="225" t="s">
        <v>1133</v>
      </c>
      <c r="N364" s="225" t="s">
        <v>1133</v>
      </c>
      <c r="O364" s="477"/>
      <c r="P364" s="225" t="s">
        <v>1133</v>
      </c>
      <c r="Q364" s="204" t="s">
        <v>1904</v>
      </c>
      <c r="R364" s="474">
        <v>28</v>
      </c>
      <c r="S364" s="468">
        <v>75000</v>
      </c>
      <c r="T364" s="475" t="e">
        <f>[2]!Tabla46[[#This Row],[Cantidad de Insumos]]*[2]!Tabla46[[#This Row],[Precio Unitario]]</f>
        <v>#REF!</v>
      </c>
      <c r="U364" s="208" t="s">
        <v>865</v>
      </c>
      <c r="V364" s="470" t="s">
        <v>925</v>
      </c>
      <c r="W364" s="476"/>
    </row>
    <row r="365" spans="2:23" ht="35.25" customHeight="1" x14ac:dyDescent="0.2">
      <c r="B365" s="487" t="e">
        <f>IF(Tabla46[[#This Row],[Tipos de Acciones]]="","",CONCATENATE(Tabla46[[#This Row],[POA]],".",Tabla46[[#This Row],[SRS]],".",Tabla46[[#This Row],[AREA]],".",Tabla46[[#This Row],[TIPO]]))</f>
        <v>#REF!</v>
      </c>
      <c r="C365" s="487" t="e">
        <f>IF(Tabla46[[#This Row],[Tipos de Acciones]]="","",'Formulario PPGR1'!#REF!)</f>
        <v>#REF!</v>
      </c>
      <c r="D365" s="487" t="e">
        <f>IF(Tabla46[[#This Row],[Tipos de Acciones]]="","",'Formulario PPGR1'!#REF!)</f>
        <v>#REF!</v>
      </c>
      <c r="E365" s="487" t="e">
        <f>IF(Tabla46[[#This Row],[Tipos de Acciones]]="","",'Formulario PPGR1'!#REF!)</f>
        <v>#REF!</v>
      </c>
      <c r="F365" s="487" t="e">
        <f>IF(Tabla46[[#This Row],[Tipos de Acciones]]="","",'Formulario PPGR1'!#REF!)</f>
        <v>#REF!</v>
      </c>
      <c r="G365" s="461" t="s">
        <v>935</v>
      </c>
      <c r="H365" s="461" t="s">
        <v>2137</v>
      </c>
      <c r="I365" s="472"/>
      <c r="J365" s="473"/>
      <c r="K365" s="473" t="s">
        <v>2172</v>
      </c>
      <c r="L365" s="473" t="s">
        <v>472</v>
      </c>
      <c r="M365" s="225" t="s">
        <v>1133</v>
      </c>
      <c r="N365" s="225" t="s">
        <v>1133</v>
      </c>
      <c r="O365" s="477"/>
      <c r="P365" s="225" t="s">
        <v>1133</v>
      </c>
      <c r="Q365" s="204" t="s">
        <v>1904</v>
      </c>
      <c r="R365" s="474">
        <v>77</v>
      </c>
      <c r="S365" s="468">
        <v>1080</v>
      </c>
      <c r="T365" s="475" t="e">
        <f>[2]!Tabla46[[#This Row],[Cantidad de Insumos]]*[2]!Tabla46[[#This Row],[Precio Unitario]]</f>
        <v>#REF!</v>
      </c>
      <c r="U365" s="208" t="s">
        <v>865</v>
      </c>
      <c r="V365" s="470" t="s">
        <v>925</v>
      </c>
      <c r="W365" s="476"/>
    </row>
    <row r="366" spans="2:23" ht="32.25" customHeight="1" x14ac:dyDescent="0.2">
      <c r="B366" s="487" t="e">
        <f>IF(Tabla46[[#This Row],[Tipos de Acciones]]="","",CONCATENATE(Tabla46[[#This Row],[POA]],".",Tabla46[[#This Row],[SRS]],".",Tabla46[[#This Row],[AREA]],".",Tabla46[[#This Row],[TIPO]]))</f>
        <v>#REF!</v>
      </c>
      <c r="C366" s="487" t="e">
        <f>IF(Tabla46[[#This Row],[Tipos de Acciones]]="","",'Formulario PPGR1'!#REF!)</f>
        <v>#REF!</v>
      </c>
      <c r="D366" s="487" t="e">
        <f>IF(Tabla46[[#This Row],[Tipos de Acciones]]="","",'Formulario PPGR1'!#REF!)</f>
        <v>#REF!</v>
      </c>
      <c r="E366" s="487" t="e">
        <f>IF(Tabla46[[#This Row],[Tipos de Acciones]]="","",'Formulario PPGR1'!#REF!)</f>
        <v>#REF!</v>
      </c>
      <c r="F366" s="487" t="e">
        <f>IF(Tabla46[[#This Row],[Tipos de Acciones]]="","",'Formulario PPGR1'!#REF!)</f>
        <v>#REF!</v>
      </c>
      <c r="G366" s="461" t="s">
        <v>935</v>
      </c>
      <c r="H366" s="461" t="s">
        <v>2137</v>
      </c>
      <c r="I366" s="472"/>
      <c r="J366" s="473"/>
      <c r="K366" s="473" t="s">
        <v>2173</v>
      </c>
      <c r="L366" s="473" t="s">
        <v>472</v>
      </c>
      <c r="M366" s="225" t="s">
        <v>1133</v>
      </c>
      <c r="N366" s="225" t="s">
        <v>1133</v>
      </c>
      <c r="O366" s="477"/>
      <c r="P366" s="225" t="s">
        <v>1133</v>
      </c>
      <c r="Q366" s="204" t="s">
        <v>1904</v>
      </c>
      <c r="R366" s="474">
        <v>51</v>
      </c>
      <c r="S366" s="468">
        <v>4050</v>
      </c>
      <c r="T366" s="475" t="e">
        <f>[2]!Tabla46[[#This Row],[Cantidad de Insumos]]*[2]!Tabla46[[#This Row],[Precio Unitario]]</f>
        <v>#REF!</v>
      </c>
      <c r="U366" s="208" t="s">
        <v>865</v>
      </c>
      <c r="V366" s="470" t="s">
        <v>925</v>
      </c>
      <c r="W366" s="476"/>
    </row>
    <row r="367" spans="2:23" ht="29.25" customHeight="1" x14ac:dyDescent="0.2">
      <c r="B367" s="487" t="e">
        <f>IF(Tabla46[[#This Row],[Tipos de Acciones]]="","",CONCATENATE(Tabla46[[#This Row],[POA]],".",Tabla46[[#This Row],[SRS]],".",Tabla46[[#This Row],[AREA]],".",Tabla46[[#This Row],[TIPO]]))</f>
        <v>#REF!</v>
      </c>
      <c r="C367" s="487" t="e">
        <f>IF(Tabla46[[#This Row],[Tipos de Acciones]]="","",'Formulario PPGR1'!#REF!)</f>
        <v>#REF!</v>
      </c>
      <c r="D367" s="487" t="e">
        <f>IF(Tabla46[[#This Row],[Tipos de Acciones]]="","",'Formulario PPGR1'!#REF!)</f>
        <v>#REF!</v>
      </c>
      <c r="E367" s="487" t="e">
        <f>IF(Tabla46[[#This Row],[Tipos de Acciones]]="","",'Formulario PPGR1'!#REF!)</f>
        <v>#REF!</v>
      </c>
      <c r="F367" s="487" t="e">
        <f>IF(Tabla46[[#This Row],[Tipos de Acciones]]="","",'Formulario PPGR1'!#REF!)</f>
        <v>#REF!</v>
      </c>
      <c r="G367" s="461" t="s">
        <v>935</v>
      </c>
      <c r="H367" s="462" t="s">
        <v>2126</v>
      </c>
      <c r="I367" s="472"/>
      <c r="J367" s="473"/>
      <c r="K367" s="473" t="s">
        <v>2174</v>
      </c>
      <c r="L367" s="473" t="s">
        <v>472</v>
      </c>
      <c r="M367" s="225" t="s">
        <v>1133</v>
      </c>
      <c r="N367" s="225" t="s">
        <v>1133</v>
      </c>
      <c r="O367" s="477"/>
      <c r="P367" s="225" t="s">
        <v>1133</v>
      </c>
      <c r="Q367" s="204" t="s">
        <v>1904</v>
      </c>
      <c r="R367" s="474">
        <v>31</v>
      </c>
      <c r="S367" s="468">
        <v>3000</v>
      </c>
      <c r="T367" s="475" t="e">
        <f>[2]!Tabla46[[#This Row],[Cantidad de Insumos]]*[2]!Tabla46[[#This Row],[Precio Unitario]]</f>
        <v>#REF!</v>
      </c>
      <c r="U367" s="458" t="s">
        <v>2129</v>
      </c>
      <c r="V367" s="470" t="s">
        <v>925</v>
      </c>
      <c r="W367" s="476"/>
    </row>
    <row r="368" spans="2:23" ht="29.25" customHeight="1" x14ac:dyDescent="0.2">
      <c r="B368" s="487" t="e">
        <f>IF(Tabla46[[#This Row],[Tipos de Acciones]]="","",CONCATENATE(Tabla46[[#This Row],[POA]],".",Tabla46[[#This Row],[SRS]],".",Tabla46[[#This Row],[AREA]],".",Tabla46[[#This Row],[TIPO]]))</f>
        <v>#REF!</v>
      </c>
      <c r="C368" s="487" t="e">
        <f>IF(Tabla46[[#This Row],[Tipos de Acciones]]="","",'Formulario PPGR1'!#REF!)</f>
        <v>#REF!</v>
      </c>
      <c r="D368" s="487" t="e">
        <f>IF(Tabla46[[#This Row],[Tipos de Acciones]]="","",'Formulario PPGR1'!#REF!)</f>
        <v>#REF!</v>
      </c>
      <c r="E368" s="487" t="e">
        <f>IF(Tabla46[[#This Row],[Tipos de Acciones]]="","",'Formulario PPGR1'!#REF!)</f>
        <v>#REF!</v>
      </c>
      <c r="F368" s="487" t="e">
        <f>IF(Tabla46[[#This Row],[Tipos de Acciones]]="","",'Formulario PPGR1'!#REF!)</f>
        <v>#REF!</v>
      </c>
      <c r="G368" s="461" t="s">
        <v>935</v>
      </c>
      <c r="H368" s="461" t="s">
        <v>2137</v>
      </c>
      <c r="I368" s="472"/>
      <c r="J368" s="473"/>
      <c r="K368" s="473" t="s">
        <v>2175</v>
      </c>
      <c r="L368" s="473" t="s">
        <v>472</v>
      </c>
      <c r="M368" s="225" t="s">
        <v>1133</v>
      </c>
      <c r="N368" s="225" t="s">
        <v>1133</v>
      </c>
      <c r="O368" s="477"/>
      <c r="P368" s="225" t="s">
        <v>1133</v>
      </c>
      <c r="Q368" s="204" t="s">
        <v>1904</v>
      </c>
      <c r="R368" s="474">
        <v>54</v>
      </c>
      <c r="S368" s="468">
        <v>1900</v>
      </c>
      <c r="T368" s="475" t="e">
        <f>[2]!Tabla46[[#This Row],[Cantidad de Insumos]]*[2]!Tabla46[[#This Row],[Precio Unitario]]</f>
        <v>#REF!</v>
      </c>
      <c r="U368" s="208" t="s">
        <v>865</v>
      </c>
      <c r="V368" s="470" t="s">
        <v>925</v>
      </c>
      <c r="W368" s="476"/>
    </row>
    <row r="369" spans="2:23" ht="30.75" customHeight="1" x14ac:dyDescent="0.2">
      <c r="B369" s="487" t="e">
        <f>IF(Tabla46[[#This Row],[Tipos de Acciones]]="","",CONCATENATE(Tabla46[[#This Row],[POA]],".",Tabla46[[#This Row],[SRS]],".",Tabla46[[#This Row],[AREA]],".",Tabla46[[#This Row],[TIPO]]))</f>
        <v>#REF!</v>
      </c>
      <c r="C369" s="487" t="e">
        <f>IF(Tabla46[[#This Row],[Tipos de Acciones]]="","",'Formulario PPGR1'!#REF!)</f>
        <v>#REF!</v>
      </c>
      <c r="D369" s="487" t="e">
        <f>IF(Tabla46[[#This Row],[Tipos de Acciones]]="","",'Formulario PPGR1'!#REF!)</f>
        <v>#REF!</v>
      </c>
      <c r="E369" s="487" t="e">
        <f>IF(Tabla46[[#This Row],[Tipos de Acciones]]="","",'Formulario PPGR1'!#REF!)</f>
        <v>#REF!</v>
      </c>
      <c r="F369" s="487" t="e">
        <f>IF(Tabla46[[#This Row],[Tipos de Acciones]]="","",'Formulario PPGR1'!#REF!)</f>
        <v>#REF!</v>
      </c>
      <c r="G369" s="461" t="s">
        <v>935</v>
      </c>
      <c r="H369" s="461" t="s">
        <v>2137</v>
      </c>
      <c r="I369" s="472"/>
      <c r="J369" s="473"/>
      <c r="K369" s="473" t="s">
        <v>2176</v>
      </c>
      <c r="L369" s="473" t="s">
        <v>472</v>
      </c>
      <c r="M369" s="225" t="s">
        <v>1133</v>
      </c>
      <c r="N369" s="225" t="s">
        <v>1133</v>
      </c>
      <c r="O369" s="477"/>
      <c r="P369" s="225" t="s">
        <v>1133</v>
      </c>
      <c r="Q369" s="204" t="s">
        <v>1904</v>
      </c>
      <c r="R369" s="474">
        <v>48</v>
      </c>
      <c r="S369" s="468">
        <v>5000</v>
      </c>
      <c r="T369" s="475" t="e">
        <f>[2]!Tabla46[[#This Row],[Cantidad de Insumos]]*[2]!Tabla46[[#This Row],[Precio Unitario]]</f>
        <v>#REF!</v>
      </c>
      <c r="U369" s="208" t="s">
        <v>865</v>
      </c>
      <c r="V369" s="470" t="s">
        <v>925</v>
      </c>
      <c r="W369" s="476"/>
    </row>
    <row r="370" spans="2:23" ht="33.75" customHeight="1" x14ac:dyDescent="0.2">
      <c r="B370" s="487" t="e">
        <f>IF(Tabla46[[#This Row],[Tipos de Acciones]]="","",CONCATENATE(Tabla46[[#This Row],[POA]],".",Tabla46[[#This Row],[SRS]],".",Tabla46[[#This Row],[AREA]],".",Tabla46[[#This Row],[TIPO]]))</f>
        <v>#REF!</v>
      </c>
      <c r="C370" s="487" t="e">
        <f>IF(Tabla46[[#This Row],[Tipos de Acciones]]="","",'Formulario PPGR1'!#REF!)</f>
        <v>#REF!</v>
      </c>
      <c r="D370" s="487" t="e">
        <f>IF(Tabla46[[#This Row],[Tipos de Acciones]]="","",'Formulario PPGR1'!#REF!)</f>
        <v>#REF!</v>
      </c>
      <c r="E370" s="487" t="e">
        <f>IF(Tabla46[[#This Row],[Tipos de Acciones]]="","",'Formulario PPGR1'!#REF!)</f>
        <v>#REF!</v>
      </c>
      <c r="F370" s="487" t="e">
        <f>IF(Tabla46[[#This Row],[Tipos de Acciones]]="","",'Formulario PPGR1'!#REF!)</f>
        <v>#REF!</v>
      </c>
      <c r="G370" s="461" t="s">
        <v>935</v>
      </c>
      <c r="H370" s="462" t="s">
        <v>2144</v>
      </c>
      <c r="I370" s="472"/>
      <c r="J370" s="473"/>
      <c r="K370" s="473" t="s">
        <v>2219</v>
      </c>
      <c r="L370" s="473" t="s">
        <v>472</v>
      </c>
      <c r="M370" s="225" t="s">
        <v>1133</v>
      </c>
      <c r="N370" s="225" t="s">
        <v>1133</v>
      </c>
      <c r="O370" s="477"/>
      <c r="P370" s="225" t="s">
        <v>1133</v>
      </c>
      <c r="Q370" s="204" t="s">
        <v>1904</v>
      </c>
      <c r="R370" s="474">
        <v>25</v>
      </c>
      <c r="S370" s="468">
        <v>49000</v>
      </c>
      <c r="T370" s="475" t="e">
        <f>[2]!Tabla46[[#This Row],[Cantidad de Insumos]]*[2]!Tabla46[[#This Row],[Precio Unitario]]</f>
        <v>#REF!</v>
      </c>
      <c r="U370" s="208" t="s">
        <v>2146</v>
      </c>
      <c r="V370" s="470" t="s">
        <v>925</v>
      </c>
      <c r="W370" s="476"/>
    </row>
    <row r="371" spans="2:23" ht="45" customHeight="1" x14ac:dyDescent="0.2">
      <c r="B371" s="487" t="e">
        <f>IF(Tabla46[[#This Row],[Tipos de Acciones]]="","",CONCATENATE(Tabla46[[#This Row],[POA]],".",Tabla46[[#This Row],[SRS]],".",Tabla46[[#This Row],[AREA]],".",Tabla46[[#This Row],[TIPO]]))</f>
        <v>#REF!</v>
      </c>
      <c r="C371" s="487" t="e">
        <f>IF(Tabla46[[#This Row],[Tipos de Acciones]]="","",'Formulario PPGR1'!#REF!)</f>
        <v>#REF!</v>
      </c>
      <c r="D371" s="487" t="e">
        <f>IF(Tabla46[[#This Row],[Tipos de Acciones]]="","",'Formulario PPGR1'!#REF!)</f>
        <v>#REF!</v>
      </c>
      <c r="E371" s="487" t="e">
        <f>IF(Tabla46[[#This Row],[Tipos de Acciones]]="","",'Formulario PPGR1'!#REF!)</f>
        <v>#REF!</v>
      </c>
      <c r="F371" s="487" t="e">
        <f>IF(Tabla46[[#This Row],[Tipos de Acciones]]="","",'Formulario PPGR1'!#REF!)</f>
        <v>#REF!</v>
      </c>
      <c r="G371" s="461" t="s">
        <v>935</v>
      </c>
      <c r="H371" s="461" t="s">
        <v>2137</v>
      </c>
      <c r="I371" s="472"/>
      <c r="J371" s="473"/>
      <c r="K371" s="473" t="s">
        <v>2178</v>
      </c>
      <c r="L371" s="473" t="s">
        <v>472</v>
      </c>
      <c r="M371" s="225" t="s">
        <v>1133</v>
      </c>
      <c r="N371" s="225" t="s">
        <v>1133</v>
      </c>
      <c r="O371" s="477"/>
      <c r="P371" s="225" t="s">
        <v>1133</v>
      </c>
      <c r="Q371" s="204" t="s">
        <v>1904</v>
      </c>
      <c r="R371" s="474">
        <v>55</v>
      </c>
      <c r="S371" s="468">
        <v>3000</v>
      </c>
      <c r="T371" s="475" t="e">
        <f>[2]!Tabla46[[#This Row],[Cantidad de Insumos]]*[2]!Tabla46[[#This Row],[Precio Unitario]]</f>
        <v>#REF!</v>
      </c>
      <c r="U371" s="208" t="s">
        <v>865</v>
      </c>
      <c r="V371" s="470" t="s">
        <v>925</v>
      </c>
      <c r="W371" s="476"/>
    </row>
    <row r="372" spans="2:23" ht="41.25" customHeight="1" x14ac:dyDescent="0.2">
      <c r="B372" s="487" t="e">
        <f>IF(Tabla46[[#This Row],[Tipos de Acciones]]="","",CONCATENATE(Tabla46[[#This Row],[POA]],".",Tabla46[[#This Row],[SRS]],".",Tabla46[[#This Row],[AREA]],".",Tabla46[[#This Row],[TIPO]]))</f>
        <v>#REF!</v>
      </c>
      <c r="C372" s="487" t="e">
        <f>IF(Tabla46[[#This Row],[Tipos de Acciones]]="","",'Formulario PPGR1'!#REF!)</f>
        <v>#REF!</v>
      </c>
      <c r="D372" s="487" t="e">
        <f>IF(Tabla46[[#This Row],[Tipos de Acciones]]="","",'Formulario PPGR1'!#REF!)</f>
        <v>#REF!</v>
      </c>
      <c r="E372" s="487" t="e">
        <f>IF(Tabla46[[#This Row],[Tipos de Acciones]]="","",'Formulario PPGR1'!#REF!)</f>
        <v>#REF!</v>
      </c>
      <c r="F372" s="487" t="e">
        <f>IF(Tabla46[[#This Row],[Tipos de Acciones]]="","",'Formulario PPGR1'!#REF!)</f>
        <v>#REF!</v>
      </c>
      <c r="G372" s="461" t="s">
        <v>935</v>
      </c>
      <c r="H372" s="461" t="s">
        <v>2137</v>
      </c>
      <c r="I372" s="472"/>
      <c r="J372" s="473"/>
      <c r="K372" s="473" t="s">
        <v>2179</v>
      </c>
      <c r="L372" s="473" t="s">
        <v>472</v>
      </c>
      <c r="M372" s="225" t="s">
        <v>1133</v>
      </c>
      <c r="N372" s="225" t="s">
        <v>1133</v>
      </c>
      <c r="O372" s="477"/>
      <c r="P372" s="225" t="s">
        <v>1133</v>
      </c>
      <c r="Q372" s="204" t="s">
        <v>1904</v>
      </c>
      <c r="R372" s="474">
        <v>41</v>
      </c>
      <c r="S372" s="468">
        <v>15000</v>
      </c>
      <c r="T372" s="475" t="e">
        <f>[2]!Tabla46[[#This Row],[Cantidad de Insumos]]*[2]!Tabla46[[#This Row],[Precio Unitario]]</f>
        <v>#REF!</v>
      </c>
      <c r="U372" s="208" t="s">
        <v>865</v>
      </c>
      <c r="V372" s="470" t="s">
        <v>925</v>
      </c>
      <c r="W372" s="476"/>
    </row>
    <row r="373" spans="2:23" ht="32.25" customHeight="1" x14ac:dyDescent="0.2">
      <c r="B373" s="487" t="e">
        <f>IF(Tabla46[[#This Row],[Tipos de Acciones]]="","",CONCATENATE(Tabla46[[#This Row],[POA]],".",Tabla46[[#This Row],[SRS]],".",Tabla46[[#This Row],[AREA]],".",Tabla46[[#This Row],[TIPO]]))</f>
        <v>#REF!</v>
      </c>
      <c r="C373" s="487" t="e">
        <f>IF(Tabla46[[#This Row],[Tipos de Acciones]]="","",'Formulario PPGR1'!#REF!)</f>
        <v>#REF!</v>
      </c>
      <c r="D373" s="487" t="e">
        <f>IF(Tabla46[[#This Row],[Tipos de Acciones]]="","",'Formulario PPGR1'!#REF!)</f>
        <v>#REF!</v>
      </c>
      <c r="E373" s="487" t="e">
        <f>IF(Tabla46[[#This Row],[Tipos de Acciones]]="","",'Formulario PPGR1'!#REF!)</f>
        <v>#REF!</v>
      </c>
      <c r="F373" s="487" t="e">
        <f>IF(Tabla46[[#This Row],[Tipos de Acciones]]="","",'Formulario PPGR1'!#REF!)</f>
        <v>#REF!</v>
      </c>
      <c r="G373" s="461" t="s">
        <v>935</v>
      </c>
      <c r="H373" s="461" t="s">
        <v>2137</v>
      </c>
      <c r="I373" s="472"/>
      <c r="J373" s="473"/>
      <c r="K373" s="473" t="s">
        <v>2180</v>
      </c>
      <c r="L373" s="473" t="s">
        <v>472</v>
      </c>
      <c r="M373" s="225" t="s">
        <v>1133</v>
      </c>
      <c r="N373" s="225" t="s">
        <v>1133</v>
      </c>
      <c r="O373" s="477"/>
      <c r="P373" s="225" t="s">
        <v>1133</v>
      </c>
      <c r="Q373" s="204" t="s">
        <v>1904</v>
      </c>
      <c r="R373" s="474">
        <v>52</v>
      </c>
      <c r="S373" s="468">
        <v>22000</v>
      </c>
      <c r="T373" s="475" t="e">
        <f>[2]!Tabla46[[#This Row],[Cantidad de Insumos]]*[2]!Tabla46[[#This Row],[Precio Unitario]]</f>
        <v>#REF!</v>
      </c>
      <c r="U373" s="208" t="s">
        <v>865</v>
      </c>
      <c r="V373" s="470" t="s">
        <v>925</v>
      </c>
      <c r="W373" s="476"/>
    </row>
    <row r="374" spans="2:23" ht="18.75" customHeight="1" x14ac:dyDescent="0.2">
      <c r="B374" s="487" t="e">
        <f>IF(Tabla46[[#This Row],[Tipos de Acciones]]="","",CONCATENATE(Tabla46[[#This Row],[POA]],".",Tabla46[[#This Row],[SRS]],".",Tabla46[[#This Row],[AREA]],".",Tabla46[[#This Row],[TIPO]]))</f>
        <v>#REF!</v>
      </c>
      <c r="C374" s="487" t="e">
        <f>IF(Tabla46[[#This Row],[Tipos de Acciones]]="","",'Formulario PPGR1'!#REF!)</f>
        <v>#REF!</v>
      </c>
      <c r="D374" s="487" t="e">
        <f>IF(Tabla46[[#This Row],[Tipos de Acciones]]="","",'Formulario PPGR1'!#REF!)</f>
        <v>#REF!</v>
      </c>
      <c r="E374" s="487" t="e">
        <f>IF(Tabla46[[#This Row],[Tipos de Acciones]]="","",'Formulario PPGR1'!#REF!)</f>
        <v>#REF!</v>
      </c>
      <c r="F374" s="487" t="e">
        <f>IF(Tabla46[[#This Row],[Tipos de Acciones]]="","",'Formulario PPGR1'!#REF!)</f>
        <v>#REF!</v>
      </c>
      <c r="G374" s="461" t="s">
        <v>935</v>
      </c>
      <c r="H374" s="462" t="s">
        <v>2126</v>
      </c>
      <c r="I374" s="472"/>
      <c r="J374" s="473"/>
      <c r="K374" s="473" t="s">
        <v>2181</v>
      </c>
      <c r="L374" s="473" t="s">
        <v>472</v>
      </c>
      <c r="M374" s="225" t="s">
        <v>1133</v>
      </c>
      <c r="N374" s="225" t="s">
        <v>1133</v>
      </c>
      <c r="O374" s="477"/>
      <c r="P374" s="225" t="s">
        <v>1133</v>
      </c>
      <c r="Q374" s="204" t="s">
        <v>1904</v>
      </c>
      <c r="R374" s="474">
        <v>31</v>
      </c>
      <c r="S374" s="468">
        <v>10000</v>
      </c>
      <c r="T374" s="475" t="e">
        <f>[2]!Tabla46[[#This Row],[Cantidad de Insumos]]*[2]!Tabla46[[#This Row],[Precio Unitario]]</f>
        <v>#REF!</v>
      </c>
      <c r="U374" s="458" t="s">
        <v>2129</v>
      </c>
      <c r="V374" s="470" t="s">
        <v>925</v>
      </c>
      <c r="W374" s="476"/>
    </row>
    <row r="375" spans="2:23" ht="30.75" customHeight="1" x14ac:dyDescent="0.2">
      <c r="B375" s="487" t="e">
        <f>IF(Tabla46[[#This Row],[Tipos de Acciones]]="","",CONCATENATE(Tabla46[[#This Row],[POA]],".",Tabla46[[#This Row],[SRS]],".",Tabla46[[#This Row],[AREA]],".",Tabla46[[#This Row],[TIPO]]))</f>
        <v>#REF!</v>
      </c>
      <c r="C375" s="487" t="e">
        <f>IF(Tabla46[[#This Row],[Tipos de Acciones]]="","",'Formulario PPGR1'!#REF!)</f>
        <v>#REF!</v>
      </c>
      <c r="D375" s="487" t="e">
        <f>IF(Tabla46[[#This Row],[Tipos de Acciones]]="","",'Formulario PPGR1'!#REF!)</f>
        <v>#REF!</v>
      </c>
      <c r="E375" s="487" t="e">
        <f>IF(Tabla46[[#This Row],[Tipos de Acciones]]="","",'Formulario PPGR1'!#REF!)</f>
        <v>#REF!</v>
      </c>
      <c r="F375" s="487" t="e">
        <f>IF(Tabla46[[#This Row],[Tipos de Acciones]]="","",'Formulario PPGR1'!#REF!)</f>
        <v>#REF!</v>
      </c>
      <c r="G375" s="461" t="s">
        <v>935</v>
      </c>
      <c r="H375" s="473" t="s">
        <v>2182</v>
      </c>
      <c r="I375" s="472"/>
      <c r="J375" s="473"/>
      <c r="K375" s="473" t="s">
        <v>2183</v>
      </c>
      <c r="L375" s="473" t="s">
        <v>472</v>
      </c>
      <c r="M375" s="225" t="s">
        <v>1133</v>
      </c>
      <c r="N375" s="225" t="s">
        <v>1133</v>
      </c>
      <c r="O375" s="477"/>
      <c r="P375" s="225" t="s">
        <v>1133</v>
      </c>
      <c r="Q375" s="204" t="s">
        <v>1904</v>
      </c>
      <c r="R375" s="474">
        <v>23</v>
      </c>
      <c r="S375" s="468">
        <v>4000</v>
      </c>
      <c r="T375" s="475" t="e">
        <f>[2]!Tabla46[[#This Row],[Cantidad de Insumos]]*[2]!Tabla46[[#This Row],[Precio Unitario]]</f>
        <v>#REF!</v>
      </c>
      <c r="U375" s="208" t="s">
        <v>2184</v>
      </c>
      <c r="V375" s="470" t="s">
        <v>925</v>
      </c>
      <c r="W375" s="476"/>
    </row>
    <row r="376" spans="2:23" ht="40.5" customHeight="1" x14ac:dyDescent="0.2">
      <c r="B376" s="487" t="e">
        <f>IF(Tabla46[[#This Row],[Tipos de Acciones]]="","",CONCATENATE(Tabla46[[#This Row],[POA]],".",Tabla46[[#This Row],[SRS]],".",Tabla46[[#This Row],[AREA]],".",Tabla46[[#This Row],[TIPO]]))</f>
        <v>#REF!</v>
      </c>
      <c r="C376" s="487" t="e">
        <f>IF(Tabla46[[#This Row],[Tipos de Acciones]]="","",'Formulario PPGR1'!#REF!)</f>
        <v>#REF!</v>
      </c>
      <c r="D376" s="487" t="e">
        <f>IF(Tabla46[[#This Row],[Tipos de Acciones]]="","",'Formulario PPGR1'!#REF!)</f>
        <v>#REF!</v>
      </c>
      <c r="E376" s="487" t="e">
        <f>IF(Tabla46[[#This Row],[Tipos de Acciones]]="","",'Formulario PPGR1'!#REF!)</f>
        <v>#REF!</v>
      </c>
      <c r="F376" s="487" t="e">
        <f>IF(Tabla46[[#This Row],[Tipos de Acciones]]="","",'Formulario PPGR1'!#REF!)</f>
        <v>#REF!</v>
      </c>
      <c r="G376" s="461" t="s">
        <v>935</v>
      </c>
      <c r="H376" s="461" t="s">
        <v>2137</v>
      </c>
      <c r="I376" s="472"/>
      <c r="J376" s="473"/>
      <c r="K376" s="473" t="s">
        <v>2185</v>
      </c>
      <c r="L376" s="473" t="s">
        <v>472</v>
      </c>
      <c r="M376" s="225" t="s">
        <v>1133</v>
      </c>
      <c r="N376" s="225" t="s">
        <v>1133</v>
      </c>
      <c r="O376" s="477"/>
      <c r="P376" s="225" t="s">
        <v>1133</v>
      </c>
      <c r="Q376" s="204" t="s">
        <v>1904</v>
      </c>
      <c r="R376" s="474">
        <v>65</v>
      </c>
      <c r="S376" s="468">
        <v>7500</v>
      </c>
      <c r="T376" s="475" t="e">
        <f>[2]!Tabla46[[#This Row],[Cantidad de Insumos]]*[2]!Tabla46[[#This Row],[Precio Unitario]]</f>
        <v>#REF!</v>
      </c>
      <c r="U376" s="208" t="s">
        <v>865</v>
      </c>
      <c r="V376" s="470" t="s">
        <v>925</v>
      </c>
      <c r="W376" s="476"/>
    </row>
    <row r="377" spans="2:23" ht="34.5" customHeight="1" x14ac:dyDescent="0.2">
      <c r="B377" s="487" t="e">
        <f>IF(Tabla46[[#This Row],[Tipos de Acciones]]="","",CONCATENATE(Tabla46[[#This Row],[POA]],".",Tabla46[[#This Row],[SRS]],".",Tabla46[[#This Row],[AREA]],".",Tabla46[[#This Row],[TIPO]]))</f>
        <v>#REF!</v>
      </c>
      <c r="C377" s="487" t="e">
        <f>IF(Tabla46[[#This Row],[Tipos de Acciones]]="","",'Formulario PPGR1'!#REF!)</f>
        <v>#REF!</v>
      </c>
      <c r="D377" s="487" t="e">
        <f>IF(Tabla46[[#This Row],[Tipos de Acciones]]="","",'Formulario PPGR1'!#REF!)</f>
        <v>#REF!</v>
      </c>
      <c r="E377" s="487" t="e">
        <f>IF(Tabla46[[#This Row],[Tipos de Acciones]]="","",'Formulario PPGR1'!#REF!)</f>
        <v>#REF!</v>
      </c>
      <c r="F377" s="487" t="e">
        <f>IF(Tabla46[[#This Row],[Tipos de Acciones]]="","",'Formulario PPGR1'!#REF!)</f>
        <v>#REF!</v>
      </c>
      <c r="G377" s="461" t="s">
        <v>935</v>
      </c>
      <c r="H377" s="461" t="s">
        <v>2137</v>
      </c>
      <c r="I377" s="472"/>
      <c r="J377" s="473"/>
      <c r="K377" s="473" t="s">
        <v>2186</v>
      </c>
      <c r="L377" s="473" t="s">
        <v>472</v>
      </c>
      <c r="M377" s="225" t="s">
        <v>1133</v>
      </c>
      <c r="N377" s="225" t="s">
        <v>1133</v>
      </c>
      <c r="O377" s="477"/>
      <c r="P377" s="225" t="s">
        <v>1133</v>
      </c>
      <c r="Q377" s="204" t="s">
        <v>1904</v>
      </c>
      <c r="R377" s="474">
        <v>41</v>
      </c>
      <c r="S377" s="468">
        <v>3000</v>
      </c>
      <c r="T377" s="475" t="e">
        <f>[2]!Tabla46[[#This Row],[Cantidad de Insumos]]*[2]!Tabla46[[#This Row],[Precio Unitario]]</f>
        <v>#REF!</v>
      </c>
      <c r="U377" s="208" t="s">
        <v>865</v>
      </c>
      <c r="V377" s="470" t="s">
        <v>925</v>
      </c>
      <c r="W377" s="476"/>
    </row>
    <row r="378" spans="2:23" ht="34.5" customHeight="1" x14ac:dyDescent="0.2">
      <c r="B378" s="487" t="e">
        <f>IF(Tabla46[[#This Row],[Tipos de Acciones]]="","",CONCATENATE(Tabla46[[#This Row],[POA]],".",Tabla46[[#This Row],[SRS]],".",Tabla46[[#This Row],[AREA]],".",Tabla46[[#This Row],[TIPO]]))</f>
        <v>#REF!</v>
      </c>
      <c r="C378" s="487" t="e">
        <f>IF(Tabla46[[#This Row],[Tipos de Acciones]]="","",'Formulario PPGR1'!#REF!)</f>
        <v>#REF!</v>
      </c>
      <c r="D378" s="487" t="e">
        <f>IF(Tabla46[[#This Row],[Tipos de Acciones]]="","",'Formulario PPGR1'!#REF!)</f>
        <v>#REF!</v>
      </c>
      <c r="E378" s="487" t="e">
        <f>IF(Tabla46[[#This Row],[Tipos de Acciones]]="","",'Formulario PPGR1'!#REF!)</f>
        <v>#REF!</v>
      </c>
      <c r="F378" s="487" t="e">
        <f>IF(Tabla46[[#This Row],[Tipos de Acciones]]="","",'Formulario PPGR1'!#REF!)</f>
        <v>#REF!</v>
      </c>
      <c r="G378" s="461" t="s">
        <v>935</v>
      </c>
      <c r="H378" s="461" t="s">
        <v>2137</v>
      </c>
      <c r="I378" s="472"/>
      <c r="J378" s="473"/>
      <c r="K378" s="473" t="s">
        <v>2187</v>
      </c>
      <c r="L378" s="473" t="s">
        <v>472</v>
      </c>
      <c r="M378" s="225" t="s">
        <v>1133</v>
      </c>
      <c r="N378" s="225" t="s">
        <v>1133</v>
      </c>
      <c r="O378" s="477"/>
      <c r="P378" s="225" t="s">
        <v>1133</v>
      </c>
      <c r="Q378" s="204" t="s">
        <v>1904</v>
      </c>
      <c r="R378" s="474">
        <v>38</v>
      </c>
      <c r="S378" s="468">
        <v>8000</v>
      </c>
      <c r="T378" s="475" t="e">
        <f>[2]!Tabla46[[#This Row],[Cantidad de Insumos]]*[2]!Tabla46[[#This Row],[Precio Unitario]]</f>
        <v>#REF!</v>
      </c>
      <c r="U378" s="208" t="s">
        <v>865</v>
      </c>
      <c r="V378" s="470" t="s">
        <v>925</v>
      </c>
      <c r="W378" s="476"/>
    </row>
    <row r="379" spans="2:23" ht="29.25" customHeight="1" x14ac:dyDescent="0.2">
      <c r="B379" s="487" t="e">
        <f>IF(Tabla46[[#This Row],[Tipos de Acciones]]="","",CONCATENATE(Tabla46[[#This Row],[POA]],".",Tabla46[[#This Row],[SRS]],".",Tabla46[[#This Row],[AREA]],".",Tabla46[[#This Row],[TIPO]]))</f>
        <v>#REF!</v>
      </c>
      <c r="C379" s="487" t="e">
        <f>IF(Tabla46[[#This Row],[Tipos de Acciones]]="","",'Formulario PPGR1'!#REF!)</f>
        <v>#REF!</v>
      </c>
      <c r="D379" s="487" t="e">
        <f>IF(Tabla46[[#This Row],[Tipos de Acciones]]="","",'Formulario PPGR1'!#REF!)</f>
        <v>#REF!</v>
      </c>
      <c r="E379" s="487" t="e">
        <f>IF(Tabla46[[#This Row],[Tipos de Acciones]]="","",'Formulario PPGR1'!#REF!)</f>
        <v>#REF!</v>
      </c>
      <c r="F379" s="487" t="e">
        <f>IF(Tabla46[[#This Row],[Tipos de Acciones]]="","",'Formulario PPGR1'!#REF!)</f>
        <v>#REF!</v>
      </c>
      <c r="G379" s="461" t="s">
        <v>935</v>
      </c>
      <c r="H379" s="461" t="s">
        <v>2137</v>
      </c>
      <c r="I379" s="472"/>
      <c r="J379" s="473"/>
      <c r="K379" s="473" t="s">
        <v>2188</v>
      </c>
      <c r="L379" s="473" t="s">
        <v>472</v>
      </c>
      <c r="M379" s="225" t="s">
        <v>1133</v>
      </c>
      <c r="N379" s="225" t="s">
        <v>1133</v>
      </c>
      <c r="O379" s="477"/>
      <c r="P379" s="225" t="s">
        <v>1133</v>
      </c>
      <c r="Q379" s="204" t="s">
        <v>1904</v>
      </c>
      <c r="R379" s="474">
        <v>44</v>
      </c>
      <c r="S379" s="468">
        <v>17000</v>
      </c>
      <c r="T379" s="475" t="e">
        <f>[2]!Tabla46[[#This Row],[Cantidad de Insumos]]*[2]!Tabla46[[#This Row],[Precio Unitario]]</f>
        <v>#REF!</v>
      </c>
      <c r="U379" s="208" t="s">
        <v>865</v>
      </c>
      <c r="V379" s="470" t="s">
        <v>925</v>
      </c>
      <c r="W379" s="476"/>
    </row>
    <row r="380" spans="2:23" ht="29.25" customHeight="1" x14ac:dyDescent="0.2">
      <c r="B380" s="487" t="e">
        <f>IF(Tabla46[[#This Row],[Tipos de Acciones]]="","",CONCATENATE(Tabla46[[#This Row],[POA]],".",Tabla46[[#This Row],[SRS]],".",Tabla46[[#This Row],[AREA]],".",Tabla46[[#This Row],[TIPO]]))</f>
        <v>#REF!</v>
      </c>
      <c r="C380" s="487" t="e">
        <f>IF(Tabla46[[#This Row],[Tipos de Acciones]]="","",'Formulario PPGR1'!#REF!)</f>
        <v>#REF!</v>
      </c>
      <c r="D380" s="487" t="e">
        <f>IF(Tabla46[[#This Row],[Tipos de Acciones]]="","",'Formulario PPGR1'!#REF!)</f>
        <v>#REF!</v>
      </c>
      <c r="E380" s="487" t="e">
        <f>IF(Tabla46[[#This Row],[Tipos de Acciones]]="","",'Formulario PPGR1'!#REF!)</f>
        <v>#REF!</v>
      </c>
      <c r="F380" s="487" t="e">
        <f>IF(Tabla46[[#This Row],[Tipos de Acciones]]="","",'Formulario PPGR1'!#REF!)</f>
        <v>#REF!</v>
      </c>
      <c r="G380" s="461" t="s">
        <v>935</v>
      </c>
      <c r="H380" s="473" t="s">
        <v>2135</v>
      </c>
      <c r="I380" s="472"/>
      <c r="J380" s="473"/>
      <c r="K380" s="473" t="s">
        <v>2189</v>
      </c>
      <c r="L380" s="473" t="s">
        <v>472</v>
      </c>
      <c r="M380" s="225" t="s">
        <v>1133</v>
      </c>
      <c r="N380" s="225" t="s">
        <v>1133</v>
      </c>
      <c r="O380" s="477"/>
      <c r="P380" s="225" t="s">
        <v>1133</v>
      </c>
      <c r="Q380" s="204" t="s">
        <v>1904</v>
      </c>
      <c r="R380" s="474">
        <v>41</v>
      </c>
      <c r="S380" s="468">
        <v>9000</v>
      </c>
      <c r="T380" s="475" t="e">
        <f>[2]!Tabla46[[#This Row],[Cantidad de Insumos]]*[2]!Tabla46[[#This Row],[Precio Unitario]]</f>
        <v>#REF!</v>
      </c>
      <c r="U380" s="208" t="s">
        <v>892</v>
      </c>
      <c r="V380" s="470" t="s">
        <v>925</v>
      </c>
      <c r="W380" s="476"/>
    </row>
    <row r="381" spans="2:23" ht="42" customHeight="1" x14ac:dyDescent="0.2">
      <c r="B381" s="487" t="e">
        <f>IF(Tabla46[[#This Row],[Tipos de Acciones]]="","",CONCATENATE(Tabla46[[#This Row],[POA]],".",Tabla46[[#This Row],[SRS]],".",Tabla46[[#This Row],[AREA]],".",Tabla46[[#This Row],[TIPO]]))</f>
        <v>#REF!</v>
      </c>
      <c r="C381" s="487" t="e">
        <f>IF(Tabla46[[#This Row],[Tipos de Acciones]]="","",'Formulario PPGR1'!#REF!)</f>
        <v>#REF!</v>
      </c>
      <c r="D381" s="487" t="e">
        <f>IF(Tabla46[[#This Row],[Tipos de Acciones]]="","",'Formulario PPGR1'!#REF!)</f>
        <v>#REF!</v>
      </c>
      <c r="E381" s="487" t="e">
        <f>IF(Tabla46[[#This Row],[Tipos de Acciones]]="","",'Formulario PPGR1'!#REF!)</f>
        <v>#REF!</v>
      </c>
      <c r="F381" s="487" t="e">
        <f>IF(Tabla46[[#This Row],[Tipos de Acciones]]="","",'Formulario PPGR1'!#REF!)</f>
        <v>#REF!</v>
      </c>
      <c r="G381" s="461" t="s">
        <v>935</v>
      </c>
      <c r="H381" s="461" t="s">
        <v>2137</v>
      </c>
      <c r="I381" s="472"/>
      <c r="J381" s="473"/>
      <c r="K381" s="473" t="s">
        <v>2190</v>
      </c>
      <c r="L381" s="473" t="s">
        <v>472</v>
      </c>
      <c r="M381" s="225" t="s">
        <v>1133</v>
      </c>
      <c r="N381" s="225" t="s">
        <v>1133</v>
      </c>
      <c r="O381" s="477"/>
      <c r="P381" s="225" t="s">
        <v>1133</v>
      </c>
      <c r="Q381" s="204" t="s">
        <v>1904</v>
      </c>
      <c r="R381" s="474">
        <v>40</v>
      </c>
      <c r="S381" s="468">
        <v>10240</v>
      </c>
      <c r="T381" s="475" t="e">
        <f>[2]!Tabla46[[#This Row],[Cantidad de Insumos]]*[2]!Tabla46[[#This Row],[Precio Unitario]]</f>
        <v>#REF!</v>
      </c>
      <c r="U381" s="208" t="s">
        <v>865</v>
      </c>
      <c r="V381" s="470" t="s">
        <v>925</v>
      </c>
      <c r="W381" s="476"/>
    </row>
    <row r="382" spans="2:23" ht="18.75" customHeight="1" x14ac:dyDescent="0.2">
      <c r="B382" s="487" t="e">
        <f>IF(Tabla46[[#This Row],[Tipos de Acciones]]="","",CONCATENATE(Tabla46[[#This Row],[POA]],".",Tabla46[[#This Row],[SRS]],".",Tabla46[[#This Row],[AREA]],".",Tabla46[[#This Row],[TIPO]]))</f>
        <v>#REF!</v>
      </c>
      <c r="C382" s="487" t="e">
        <f>IF(Tabla46[[#This Row],[Tipos de Acciones]]="","",'Formulario PPGR1'!#REF!)</f>
        <v>#REF!</v>
      </c>
      <c r="D382" s="487" t="e">
        <f>IF(Tabla46[[#This Row],[Tipos de Acciones]]="","",'Formulario PPGR1'!#REF!)</f>
        <v>#REF!</v>
      </c>
      <c r="E382" s="487" t="e">
        <f>IF(Tabla46[[#This Row],[Tipos de Acciones]]="","",'Formulario PPGR1'!#REF!)</f>
        <v>#REF!</v>
      </c>
      <c r="F382" s="487" t="e">
        <f>IF(Tabla46[[#This Row],[Tipos de Acciones]]="","",'Formulario PPGR1'!#REF!)</f>
        <v>#REF!</v>
      </c>
      <c r="G382" s="461" t="s">
        <v>935</v>
      </c>
      <c r="H382" s="462" t="s">
        <v>2126</v>
      </c>
      <c r="I382" s="472"/>
      <c r="J382" s="473"/>
      <c r="K382" s="473" t="s">
        <v>2191</v>
      </c>
      <c r="L382" s="473" t="s">
        <v>472</v>
      </c>
      <c r="M382" s="225" t="s">
        <v>1133</v>
      </c>
      <c r="N382" s="225" t="s">
        <v>1133</v>
      </c>
      <c r="O382" s="477"/>
      <c r="P382" s="225" t="s">
        <v>1133</v>
      </c>
      <c r="Q382" s="204" t="s">
        <v>1904</v>
      </c>
      <c r="R382" s="474">
        <v>34</v>
      </c>
      <c r="S382" s="468">
        <v>10000</v>
      </c>
      <c r="T382" s="475" t="e">
        <f>[2]!Tabla46[[#This Row],[Cantidad de Insumos]]*[2]!Tabla46[[#This Row],[Precio Unitario]]</f>
        <v>#REF!</v>
      </c>
      <c r="U382" s="458" t="s">
        <v>2129</v>
      </c>
      <c r="V382" s="470" t="s">
        <v>925</v>
      </c>
      <c r="W382" s="476"/>
    </row>
    <row r="383" spans="2:23" ht="18.75" customHeight="1" x14ac:dyDescent="0.2">
      <c r="B383" s="487" t="e">
        <f>IF(Tabla46[[#This Row],[Tipos de Acciones]]="","",CONCATENATE(Tabla46[[#This Row],[POA]],".",Tabla46[[#This Row],[SRS]],".",Tabla46[[#This Row],[AREA]],".",Tabla46[[#This Row],[TIPO]]))</f>
        <v>#REF!</v>
      </c>
      <c r="C383" s="487" t="e">
        <f>IF(Tabla46[[#This Row],[Tipos de Acciones]]="","",'Formulario PPGR1'!#REF!)</f>
        <v>#REF!</v>
      </c>
      <c r="D383" s="487" t="e">
        <f>IF(Tabla46[[#This Row],[Tipos de Acciones]]="","",'Formulario PPGR1'!#REF!)</f>
        <v>#REF!</v>
      </c>
      <c r="E383" s="487" t="e">
        <f>IF(Tabla46[[#This Row],[Tipos de Acciones]]="","",'Formulario PPGR1'!#REF!)</f>
        <v>#REF!</v>
      </c>
      <c r="F383" s="487" t="e">
        <f>IF(Tabla46[[#This Row],[Tipos de Acciones]]="","",'Formulario PPGR1'!#REF!)</f>
        <v>#REF!</v>
      </c>
      <c r="G383" s="461" t="s">
        <v>935</v>
      </c>
      <c r="H383" s="461" t="s">
        <v>2137</v>
      </c>
      <c r="I383" s="472"/>
      <c r="J383" s="473"/>
      <c r="K383" s="473" t="s">
        <v>2192</v>
      </c>
      <c r="L383" s="473" t="s">
        <v>472</v>
      </c>
      <c r="M383" s="225" t="s">
        <v>1133</v>
      </c>
      <c r="N383" s="225" t="s">
        <v>1133</v>
      </c>
      <c r="O383" s="477"/>
      <c r="P383" s="225" t="s">
        <v>1133</v>
      </c>
      <c r="Q383" s="204" t="s">
        <v>1904</v>
      </c>
      <c r="R383" s="474">
        <v>36</v>
      </c>
      <c r="S383" s="468">
        <v>2940</v>
      </c>
      <c r="T383" s="475" t="e">
        <f>[2]!Tabla46[[#This Row],[Cantidad de Insumos]]*[2]!Tabla46[[#This Row],[Precio Unitario]]</f>
        <v>#REF!</v>
      </c>
      <c r="U383" s="208" t="s">
        <v>865</v>
      </c>
      <c r="V383" s="470" t="s">
        <v>925</v>
      </c>
      <c r="W383" s="476"/>
    </row>
    <row r="384" spans="2:23" ht="33.75" customHeight="1" x14ac:dyDescent="0.2">
      <c r="B384" s="487" t="e">
        <f>IF(Tabla46[[#This Row],[Tipos de Acciones]]="","",CONCATENATE(Tabla46[[#This Row],[POA]],".",Tabla46[[#This Row],[SRS]],".",Tabla46[[#This Row],[AREA]],".",Tabla46[[#This Row],[TIPO]]))</f>
        <v>#REF!</v>
      </c>
      <c r="C384" s="487" t="e">
        <f>IF(Tabla46[[#This Row],[Tipos de Acciones]]="","",'Formulario PPGR1'!#REF!)</f>
        <v>#REF!</v>
      </c>
      <c r="D384" s="487" t="e">
        <f>IF(Tabla46[[#This Row],[Tipos de Acciones]]="","",'Formulario PPGR1'!#REF!)</f>
        <v>#REF!</v>
      </c>
      <c r="E384" s="487" t="e">
        <f>IF(Tabla46[[#This Row],[Tipos de Acciones]]="","",'Formulario PPGR1'!#REF!)</f>
        <v>#REF!</v>
      </c>
      <c r="F384" s="487" t="e">
        <f>IF(Tabla46[[#This Row],[Tipos de Acciones]]="","",'Formulario PPGR1'!#REF!)</f>
        <v>#REF!</v>
      </c>
      <c r="G384" s="461" t="s">
        <v>935</v>
      </c>
      <c r="H384" s="462" t="s">
        <v>2126</v>
      </c>
      <c r="I384" s="472"/>
      <c r="J384" s="473"/>
      <c r="K384" s="473" t="s">
        <v>2193</v>
      </c>
      <c r="L384" s="473" t="s">
        <v>472</v>
      </c>
      <c r="M384" s="225" t="s">
        <v>1133</v>
      </c>
      <c r="N384" s="225" t="s">
        <v>1133</v>
      </c>
      <c r="O384" s="477"/>
      <c r="P384" s="225" t="s">
        <v>1133</v>
      </c>
      <c r="Q384" s="204" t="s">
        <v>1904</v>
      </c>
      <c r="R384" s="474">
        <v>20</v>
      </c>
      <c r="S384" s="468">
        <v>25000</v>
      </c>
      <c r="T384" s="475" t="e">
        <f>[2]!Tabla46[[#This Row],[Cantidad de Insumos]]*[2]!Tabla46[[#This Row],[Precio Unitario]]</f>
        <v>#REF!</v>
      </c>
      <c r="U384" s="458" t="s">
        <v>2129</v>
      </c>
      <c r="V384" s="470" t="s">
        <v>925</v>
      </c>
      <c r="W384" s="476"/>
    </row>
    <row r="385" spans="2:23" ht="29.25" customHeight="1" x14ac:dyDescent="0.2">
      <c r="B385" s="487" t="e">
        <f>IF(Tabla46[[#This Row],[Tipos de Acciones]]="","",CONCATENATE(Tabla46[[#This Row],[POA]],".",Tabla46[[#This Row],[SRS]],".",Tabla46[[#This Row],[AREA]],".",Tabla46[[#This Row],[TIPO]]))</f>
        <v>#REF!</v>
      </c>
      <c r="C385" s="487" t="e">
        <f>IF(Tabla46[[#This Row],[Tipos de Acciones]]="","",'Formulario PPGR1'!#REF!)</f>
        <v>#REF!</v>
      </c>
      <c r="D385" s="487" t="e">
        <f>IF(Tabla46[[#This Row],[Tipos de Acciones]]="","",'Formulario PPGR1'!#REF!)</f>
        <v>#REF!</v>
      </c>
      <c r="E385" s="487" t="e">
        <f>IF(Tabla46[[#This Row],[Tipos de Acciones]]="","",'Formulario PPGR1'!#REF!)</f>
        <v>#REF!</v>
      </c>
      <c r="F385" s="487" t="e">
        <f>IF(Tabla46[[#This Row],[Tipos de Acciones]]="","",'Formulario PPGR1'!#REF!)</f>
        <v>#REF!</v>
      </c>
      <c r="G385" s="461" t="s">
        <v>935</v>
      </c>
      <c r="H385" s="462" t="s">
        <v>2126</v>
      </c>
      <c r="I385" s="463"/>
      <c r="J385" s="464"/>
      <c r="K385" s="461" t="s">
        <v>2194</v>
      </c>
      <c r="L385" s="473" t="s">
        <v>472</v>
      </c>
      <c r="M385" s="225" t="s">
        <v>1133</v>
      </c>
      <c r="N385" s="225" t="s">
        <v>1133</v>
      </c>
      <c r="O385" s="477"/>
      <c r="P385" s="225" t="s">
        <v>1133</v>
      </c>
      <c r="Q385" s="204" t="s">
        <v>1904</v>
      </c>
      <c r="R385" s="474">
        <v>34</v>
      </c>
      <c r="S385" s="478">
        <v>15000</v>
      </c>
      <c r="T385" s="469" t="e">
        <f>[2]!Tabla46[[#This Row],[Cantidad de Insumos]]*[2]!Tabla46[[#This Row],[Precio Unitario]]</f>
        <v>#REF!</v>
      </c>
      <c r="U385" s="458" t="s">
        <v>2129</v>
      </c>
      <c r="V385" s="470" t="s">
        <v>925</v>
      </c>
      <c r="W385" s="471"/>
    </row>
    <row r="386" spans="2:23" ht="27.75" customHeight="1" x14ac:dyDescent="0.2">
      <c r="B386" s="487" t="e">
        <f>IF(Tabla46[[#This Row],[Tipos de Acciones]]="","",CONCATENATE(Tabla46[[#This Row],[POA]],".",Tabla46[[#This Row],[SRS]],".",Tabla46[[#This Row],[AREA]],".",Tabla46[[#This Row],[TIPO]]))</f>
        <v>#REF!</v>
      </c>
      <c r="C386" s="487" t="e">
        <f>IF(Tabla46[[#This Row],[Tipos de Acciones]]="","",'Formulario PPGR1'!#REF!)</f>
        <v>#REF!</v>
      </c>
      <c r="D386" s="487" t="e">
        <f>IF(Tabla46[[#This Row],[Tipos de Acciones]]="","",'Formulario PPGR1'!#REF!)</f>
        <v>#REF!</v>
      </c>
      <c r="E386" s="487" t="e">
        <f>IF(Tabla46[[#This Row],[Tipos de Acciones]]="","",'Formulario PPGR1'!#REF!)</f>
        <v>#REF!</v>
      </c>
      <c r="F386" s="487" t="e">
        <f>IF(Tabla46[[#This Row],[Tipos de Acciones]]="","",'Formulario PPGR1'!#REF!)</f>
        <v>#REF!</v>
      </c>
      <c r="G386" s="461" t="s">
        <v>935</v>
      </c>
      <c r="H386" s="461" t="s">
        <v>2137</v>
      </c>
      <c r="I386" s="463"/>
      <c r="J386" s="464"/>
      <c r="K386" s="461" t="s">
        <v>2195</v>
      </c>
      <c r="L386" s="473" t="s">
        <v>472</v>
      </c>
      <c r="M386" s="225" t="s">
        <v>1133</v>
      </c>
      <c r="N386" s="225" t="s">
        <v>1133</v>
      </c>
      <c r="O386" s="477"/>
      <c r="P386" s="225" t="s">
        <v>1133</v>
      </c>
      <c r="Q386" s="204" t="s">
        <v>1904</v>
      </c>
      <c r="R386" s="474">
        <v>17</v>
      </c>
      <c r="S386" s="478">
        <v>130000</v>
      </c>
      <c r="T386" s="469" t="e">
        <f>[2]!Tabla46[[#This Row],[Cantidad de Insumos]]*[2]!Tabla46[[#This Row],[Precio Unitario]]</f>
        <v>#REF!</v>
      </c>
      <c r="U386" s="458" t="s">
        <v>865</v>
      </c>
      <c r="V386" s="470" t="s">
        <v>925</v>
      </c>
      <c r="W386" s="471"/>
    </row>
    <row r="387" spans="2:23" ht="29.25" customHeight="1" x14ac:dyDescent="0.2">
      <c r="B387" s="487" t="e">
        <f>IF(Tabla46[[#This Row],[Tipos de Acciones]]="","",CONCATENATE(Tabla46[[#This Row],[POA]],".",Tabla46[[#This Row],[SRS]],".",Tabla46[[#This Row],[AREA]],".",Tabla46[[#This Row],[TIPO]]))</f>
        <v>#REF!</v>
      </c>
      <c r="C387" s="487" t="e">
        <f>IF(Tabla46[[#This Row],[Tipos de Acciones]]="","",'Formulario PPGR1'!#REF!)</f>
        <v>#REF!</v>
      </c>
      <c r="D387" s="487" t="e">
        <f>IF(Tabla46[[#This Row],[Tipos de Acciones]]="","",'Formulario PPGR1'!#REF!)</f>
        <v>#REF!</v>
      </c>
      <c r="E387" s="487" t="e">
        <f>IF(Tabla46[[#This Row],[Tipos de Acciones]]="","",'Formulario PPGR1'!#REF!)</f>
        <v>#REF!</v>
      </c>
      <c r="F387" s="487" t="e">
        <f>IF(Tabla46[[#This Row],[Tipos de Acciones]]="","",'Formulario PPGR1'!#REF!)</f>
        <v>#REF!</v>
      </c>
      <c r="G387" s="461" t="s">
        <v>935</v>
      </c>
      <c r="H387" s="461" t="s">
        <v>2137</v>
      </c>
      <c r="I387" s="463"/>
      <c r="J387" s="464"/>
      <c r="K387" s="461" t="s">
        <v>2196</v>
      </c>
      <c r="L387" s="473" t="s">
        <v>472</v>
      </c>
      <c r="M387" s="225" t="s">
        <v>1133</v>
      </c>
      <c r="N387" s="225" t="s">
        <v>1133</v>
      </c>
      <c r="O387" s="477"/>
      <c r="P387" s="225" t="s">
        <v>1133</v>
      </c>
      <c r="Q387" s="204" t="s">
        <v>1904</v>
      </c>
      <c r="R387" s="474">
        <v>38</v>
      </c>
      <c r="S387" s="478">
        <v>6000</v>
      </c>
      <c r="T387" s="469" t="e">
        <f>[2]!Tabla46[[#This Row],[Cantidad de Insumos]]*[2]!Tabla46[[#This Row],[Precio Unitario]]</f>
        <v>#REF!</v>
      </c>
      <c r="U387" s="458" t="s">
        <v>865</v>
      </c>
      <c r="V387" s="470" t="s">
        <v>925</v>
      </c>
      <c r="W387" s="471"/>
    </row>
    <row r="388" spans="2:23" ht="28.5" customHeight="1" x14ac:dyDescent="0.2">
      <c r="B388" s="487" t="e">
        <f>IF(Tabla46[[#This Row],[Tipos de Acciones]]="","",CONCATENATE(Tabla46[[#This Row],[POA]],".",Tabla46[[#This Row],[SRS]],".",Tabla46[[#This Row],[AREA]],".",Tabla46[[#This Row],[TIPO]]))</f>
        <v>#REF!</v>
      </c>
      <c r="C388" s="487" t="e">
        <f>IF(Tabla46[[#This Row],[Tipos de Acciones]]="","",'Formulario PPGR1'!#REF!)</f>
        <v>#REF!</v>
      </c>
      <c r="D388" s="487" t="e">
        <f>IF(Tabla46[[#This Row],[Tipos de Acciones]]="","",'Formulario PPGR1'!#REF!)</f>
        <v>#REF!</v>
      </c>
      <c r="E388" s="487" t="e">
        <f>IF(Tabla46[[#This Row],[Tipos de Acciones]]="","",'Formulario PPGR1'!#REF!)</f>
        <v>#REF!</v>
      </c>
      <c r="F388" s="487" t="e">
        <f>IF(Tabla46[[#This Row],[Tipos de Acciones]]="","",'Formulario PPGR1'!#REF!)</f>
        <v>#REF!</v>
      </c>
      <c r="G388" s="461" t="s">
        <v>935</v>
      </c>
      <c r="H388" s="461" t="s">
        <v>2137</v>
      </c>
      <c r="I388" s="463"/>
      <c r="J388" s="464"/>
      <c r="K388" s="461" t="s">
        <v>2197</v>
      </c>
      <c r="L388" s="473" t="s">
        <v>472</v>
      </c>
      <c r="M388" s="225" t="s">
        <v>1133</v>
      </c>
      <c r="N388" s="225" t="s">
        <v>1133</v>
      </c>
      <c r="O388" s="477"/>
      <c r="P388" s="225" t="s">
        <v>1133</v>
      </c>
      <c r="Q388" s="204" t="s">
        <v>1904</v>
      </c>
      <c r="R388" s="474">
        <v>47</v>
      </c>
      <c r="S388" s="478">
        <v>1500</v>
      </c>
      <c r="T388" s="469" t="e">
        <f>[2]!Tabla46[[#This Row],[Cantidad de Insumos]]*[2]!Tabla46[[#This Row],[Precio Unitario]]</f>
        <v>#REF!</v>
      </c>
      <c r="U388" s="458" t="s">
        <v>865</v>
      </c>
      <c r="V388" s="470" t="s">
        <v>925</v>
      </c>
      <c r="W388" s="471"/>
    </row>
    <row r="389" spans="2:23" ht="30.75" customHeight="1" x14ac:dyDescent="0.2">
      <c r="B389" s="487" t="e">
        <f>IF(Tabla46[[#This Row],[Tipos de Acciones]]="","",CONCATENATE(Tabla46[[#This Row],[POA]],".",Tabla46[[#This Row],[SRS]],".",Tabla46[[#This Row],[AREA]],".",Tabla46[[#This Row],[TIPO]]))</f>
        <v>#REF!</v>
      </c>
      <c r="C389" s="487" t="e">
        <f>IF(Tabla46[[#This Row],[Tipos de Acciones]]="","",'Formulario PPGR1'!#REF!)</f>
        <v>#REF!</v>
      </c>
      <c r="D389" s="487" t="e">
        <f>IF(Tabla46[[#This Row],[Tipos de Acciones]]="","",'Formulario PPGR1'!#REF!)</f>
        <v>#REF!</v>
      </c>
      <c r="E389" s="487" t="e">
        <f>IF(Tabla46[[#This Row],[Tipos de Acciones]]="","",'Formulario PPGR1'!#REF!)</f>
        <v>#REF!</v>
      </c>
      <c r="F389" s="487" t="e">
        <f>IF(Tabla46[[#This Row],[Tipos de Acciones]]="","",'Formulario PPGR1'!#REF!)</f>
        <v>#REF!</v>
      </c>
      <c r="G389" s="461" t="s">
        <v>935</v>
      </c>
      <c r="H389" s="461" t="s">
        <v>2137</v>
      </c>
      <c r="I389" s="463"/>
      <c r="J389" s="464"/>
      <c r="K389" s="461" t="s">
        <v>2198</v>
      </c>
      <c r="L389" s="473" t="s">
        <v>472</v>
      </c>
      <c r="M389" s="225" t="s">
        <v>1133</v>
      </c>
      <c r="N389" s="225" t="s">
        <v>1133</v>
      </c>
      <c r="O389" s="477"/>
      <c r="P389" s="225" t="s">
        <v>1133</v>
      </c>
      <c r="Q389" s="204" t="s">
        <v>1904</v>
      </c>
      <c r="R389" s="474">
        <v>33</v>
      </c>
      <c r="S389" s="478">
        <v>4000</v>
      </c>
      <c r="T389" s="469" t="e">
        <f>[2]!Tabla46[[#This Row],[Cantidad de Insumos]]*[2]!Tabla46[[#This Row],[Precio Unitario]]</f>
        <v>#REF!</v>
      </c>
      <c r="U389" s="458" t="s">
        <v>865</v>
      </c>
      <c r="V389" s="470" t="s">
        <v>925</v>
      </c>
      <c r="W389" s="471"/>
    </row>
    <row r="390" spans="2:23" ht="29.25" customHeight="1" x14ac:dyDescent="0.2">
      <c r="B390" s="487" t="e">
        <f>IF(Tabla46[[#This Row],[Tipos de Acciones]]="","",CONCATENATE(Tabla46[[#This Row],[POA]],".",Tabla46[[#This Row],[SRS]],".",Tabla46[[#This Row],[AREA]],".",Tabla46[[#This Row],[TIPO]]))</f>
        <v>#REF!</v>
      </c>
      <c r="C390" s="487" t="e">
        <f>IF(Tabla46[[#This Row],[Tipos de Acciones]]="","",'Formulario PPGR1'!#REF!)</f>
        <v>#REF!</v>
      </c>
      <c r="D390" s="487" t="e">
        <f>IF(Tabla46[[#This Row],[Tipos de Acciones]]="","",'Formulario PPGR1'!#REF!)</f>
        <v>#REF!</v>
      </c>
      <c r="E390" s="487" t="e">
        <f>IF(Tabla46[[#This Row],[Tipos de Acciones]]="","",'Formulario PPGR1'!#REF!)</f>
        <v>#REF!</v>
      </c>
      <c r="F390" s="487" t="e">
        <f>IF(Tabla46[[#This Row],[Tipos de Acciones]]="","",'Formulario PPGR1'!#REF!)</f>
        <v>#REF!</v>
      </c>
      <c r="G390" s="461" t="s">
        <v>935</v>
      </c>
      <c r="H390" s="473" t="s">
        <v>2135</v>
      </c>
      <c r="I390" s="463"/>
      <c r="J390" s="464"/>
      <c r="K390" s="461" t="s">
        <v>2199</v>
      </c>
      <c r="L390" s="473" t="s">
        <v>472</v>
      </c>
      <c r="M390" s="225" t="s">
        <v>1133</v>
      </c>
      <c r="N390" s="225" t="s">
        <v>1133</v>
      </c>
      <c r="O390" s="477"/>
      <c r="P390" s="225" t="s">
        <v>1133</v>
      </c>
      <c r="Q390" s="204" t="s">
        <v>1904</v>
      </c>
      <c r="R390" s="474">
        <v>43</v>
      </c>
      <c r="S390" s="478">
        <v>850</v>
      </c>
      <c r="T390" s="469" t="e">
        <f>[2]!Tabla46[[#This Row],[Cantidad de Insumos]]*[2]!Tabla46[[#This Row],[Precio Unitario]]</f>
        <v>#REF!</v>
      </c>
      <c r="U390" s="208" t="s">
        <v>892</v>
      </c>
      <c r="V390" s="470" t="s">
        <v>925</v>
      </c>
      <c r="W390" s="471"/>
    </row>
    <row r="391" spans="2:23" ht="29.25" customHeight="1" x14ac:dyDescent="0.2">
      <c r="B391" s="487" t="e">
        <f>IF(Tabla46[[#This Row],[Tipos de Acciones]]="","",CONCATENATE(Tabla46[[#This Row],[POA]],".",Tabla46[[#This Row],[SRS]],".",Tabla46[[#This Row],[AREA]],".",Tabla46[[#This Row],[TIPO]]))</f>
        <v>#REF!</v>
      </c>
      <c r="C391" s="487" t="e">
        <f>IF(Tabla46[[#This Row],[Tipos de Acciones]]="","",'Formulario PPGR1'!#REF!)</f>
        <v>#REF!</v>
      </c>
      <c r="D391" s="487" t="e">
        <f>IF(Tabla46[[#This Row],[Tipos de Acciones]]="","",'Formulario PPGR1'!#REF!)</f>
        <v>#REF!</v>
      </c>
      <c r="E391" s="487" t="e">
        <f>IF(Tabla46[[#This Row],[Tipos de Acciones]]="","",'Formulario PPGR1'!#REF!)</f>
        <v>#REF!</v>
      </c>
      <c r="F391" s="487" t="e">
        <f>IF(Tabla46[[#This Row],[Tipos de Acciones]]="","",'Formulario PPGR1'!#REF!)</f>
        <v>#REF!</v>
      </c>
      <c r="G391" s="461" t="s">
        <v>935</v>
      </c>
      <c r="H391" s="461" t="s">
        <v>2137</v>
      </c>
      <c r="I391" s="463"/>
      <c r="J391" s="464"/>
      <c r="K391" s="461" t="s">
        <v>2200</v>
      </c>
      <c r="L391" s="473" t="s">
        <v>472</v>
      </c>
      <c r="M391" s="225" t="s">
        <v>1133</v>
      </c>
      <c r="N391" s="225" t="s">
        <v>1133</v>
      </c>
      <c r="O391" s="477"/>
      <c r="P391" s="225" t="s">
        <v>1133</v>
      </c>
      <c r="Q391" s="204" t="s">
        <v>1904</v>
      </c>
      <c r="R391" s="474">
        <v>50</v>
      </c>
      <c r="S391" s="478">
        <v>12000</v>
      </c>
      <c r="T391" s="469" t="e">
        <f>[2]!Tabla46[[#This Row],[Cantidad de Insumos]]*[2]!Tabla46[[#This Row],[Precio Unitario]]</f>
        <v>#REF!</v>
      </c>
      <c r="U391" s="458" t="s">
        <v>865</v>
      </c>
      <c r="V391" s="470" t="s">
        <v>925</v>
      </c>
      <c r="W391" s="471"/>
    </row>
    <row r="392" spans="2:23" ht="27.75" customHeight="1" x14ac:dyDescent="0.2">
      <c r="B392" s="487" t="e">
        <f>IF(Tabla46[[#This Row],[Tipos de Acciones]]="","",CONCATENATE(Tabla46[[#This Row],[POA]],".",Tabla46[[#This Row],[SRS]],".",Tabla46[[#This Row],[AREA]],".",Tabla46[[#This Row],[TIPO]]))</f>
        <v>#REF!</v>
      </c>
      <c r="C392" s="487" t="e">
        <f>IF(Tabla46[[#This Row],[Tipos de Acciones]]="","",'Formulario PPGR1'!#REF!)</f>
        <v>#REF!</v>
      </c>
      <c r="D392" s="487" t="e">
        <f>IF(Tabla46[[#This Row],[Tipos de Acciones]]="","",'Formulario PPGR1'!#REF!)</f>
        <v>#REF!</v>
      </c>
      <c r="E392" s="487" t="e">
        <f>IF(Tabla46[[#This Row],[Tipos de Acciones]]="","",'Formulario PPGR1'!#REF!)</f>
        <v>#REF!</v>
      </c>
      <c r="F392" s="487" t="e">
        <f>IF(Tabla46[[#This Row],[Tipos de Acciones]]="","",'Formulario PPGR1'!#REF!)</f>
        <v>#REF!</v>
      </c>
      <c r="G392" s="461" t="s">
        <v>935</v>
      </c>
      <c r="H392" s="473" t="s">
        <v>2135</v>
      </c>
      <c r="I392" s="463"/>
      <c r="J392" s="464"/>
      <c r="K392" s="461" t="s">
        <v>2201</v>
      </c>
      <c r="L392" s="473" t="s">
        <v>472</v>
      </c>
      <c r="M392" s="225" t="s">
        <v>1133</v>
      </c>
      <c r="N392" s="225" t="s">
        <v>1133</v>
      </c>
      <c r="O392" s="477"/>
      <c r="P392" s="225" t="s">
        <v>1133</v>
      </c>
      <c r="Q392" s="204" t="s">
        <v>1904</v>
      </c>
      <c r="R392" s="474">
        <v>41</v>
      </c>
      <c r="S392" s="478">
        <v>2500</v>
      </c>
      <c r="T392" s="469" t="e">
        <f>[2]!Tabla46[[#This Row],[Cantidad de Insumos]]*[2]!Tabla46[[#This Row],[Precio Unitario]]</f>
        <v>#REF!</v>
      </c>
      <c r="U392" s="208" t="s">
        <v>892</v>
      </c>
      <c r="V392" s="470" t="s">
        <v>925</v>
      </c>
      <c r="W392" s="471"/>
    </row>
    <row r="393" spans="2:23" ht="28.5" customHeight="1" x14ac:dyDescent="0.2">
      <c r="B393" s="487" t="e">
        <f>IF(Tabla46[[#This Row],[Tipos de Acciones]]="","",CONCATENATE(Tabla46[[#This Row],[POA]],".",Tabla46[[#This Row],[SRS]],".",Tabla46[[#This Row],[AREA]],".",Tabla46[[#This Row],[TIPO]]))</f>
        <v>#REF!</v>
      </c>
      <c r="C393" s="487" t="e">
        <f>IF(Tabla46[[#This Row],[Tipos de Acciones]]="","",'Formulario PPGR1'!#REF!)</f>
        <v>#REF!</v>
      </c>
      <c r="D393" s="487" t="e">
        <f>IF(Tabla46[[#This Row],[Tipos de Acciones]]="","",'Formulario PPGR1'!#REF!)</f>
        <v>#REF!</v>
      </c>
      <c r="E393" s="487" t="e">
        <f>IF(Tabla46[[#This Row],[Tipos de Acciones]]="","",'Formulario PPGR1'!#REF!)</f>
        <v>#REF!</v>
      </c>
      <c r="F393" s="487" t="e">
        <f>IF(Tabla46[[#This Row],[Tipos de Acciones]]="","",'Formulario PPGR1'!#REF!)</f>
        <v>#REF!</v>
      </c>
      <c r="G393" s="461" t="s">
        <v>935</v>
      </c>
      <c r="H393" s="461" t="s">
        <v>2137</v>
      </c>
      <c r="I393" s="463"/>
      <c r="J393" s="464"/>
      <c r="K393" s="461" t="s">
        <v>2202</v>
      </c>
      <c r="L393" s="473" t="s">
        <v>472</v>
      </c>
      <c r="M393" s="225" t="s">
        <v>1133</v>
      </c>
      <c r="N393" s="225" t="s">
        <v>1133</v>
      </c>
      <c r="O393" s="477"/>
      <c r="P393" s="225" t="s">
        <v>1133</v>
      </c>
      <c r="Q393" s="204" t="s">
        <v>1904</v>
      </c>
      <c r="R393" s="474">
        <v>30</v>
      </c>
      <c r="S393" s="478">
        <v>1450</v>
      </c>
      <c r="T393" s="469" t="e">
        <f>[2]!Tabla46[[#This Row],[Cantidad de Insumos]]*[2]!Tabla46[[#This Row],[Precio Unitario]]</f>
        <v>#REF!</v>
      </c>
      <c r="U393" s="458" t="s">
        <v>865</v>
      </c>
      <c r="V393" s="470" t="s">
        <v>925</v>
      </c>
      <c r="W393" s="471"/>
    </row>
    <row r="394" spans="2:23" ht="27" customHeight="1" x14ac:dyDescent="0.2">
      <c r="B394" s="487" t="e">
        <f>IF(Tabla46[[#This Row],[Tipos de Acciones]]="","",CONCATENATE(Tabla46[[#This Row],[POA]],".",Tabla46[[#This Row],[SRS]],".",Tabla46[[#This Row],[AREA]],".",Tabla46[[#This Row],[TIPO]]))</f>
        <v>#REF!</v>
      </c>
      <c r="C394" s="487" t="e">
        <f>IF(Tabla46[[#This Row],[Tipos de Acciones]]="","",'Formulario PPGR1'!#REF!)</f>
        <v>#REF!</v>
      </c>
      <c r="D394" s="487" t="e">
        <f>IF(Tabla46[[#This Row],[Tipos de Acciones]]="","",'Formulario PPGR1'!#REF!)</f>
        <v>#REF!</v>
      </c>
      <c r="E394" s="487" t="e">
        <f>IF(Tabla46[[#This Row],[Tipos de Acciones]]="","",'Formulario PPGR1'!#REF!)</f>
        <v>#REF!</v>
      </c>
      <c r="F394" s="487" t="e">
        <f>IF(Tabla46[[#This Row],[Tipos de Acciones]]="","",'Formulario PPGR1'!#REF!)</f>
        <v>#REF!</v>
      </c>
      <c r="G394" s="461" t="s">
        <v>935</v>
      </c>
      <c r="H394" s="461" t="s">
        <v>2137</v>
      </c>
      <c r="I394" s="463"/>
      <c r="J394" s="464"/>
      <c r="K394" s="461" t="s">
        <v>2203</v>
      </c>
      <c r="L394" s="473" t="s">
        <v>472</v>
      </c>
      <c r="M394" s="225" t="s">
        <v>1133</v>
      </c>
      <c r="N394" s="225" t="s">
        <v>1133</v>
      </c>
      <c r="O394" s="477"/>
      <c r="P394" s="225" t="s">
        <v>1133</v>
      </c>
      <c r="Q394" s="204" t="s">
        <v>1904</v>
      </c>
      <c r="R394" s="474">
        <v>31</v>
      </c>
      <c r="S394" s="478">
        <v>1440</v>
      </c>
      <c r="T394" s="469" t="e">
        <f>[2]!Tabla46[[#This Row],[Cantidad de Insumos]]*[2]!Tabla46[[#This Row],[Precio Unitario]]</f>
        <v>#REF!</v>
      </c>
      <c r="U394" s="458" t="s">
        <v>865</v>
      </c>
      <c r="V394" s="470" t="s">
        <v>925</v>
      </c>
      <c r="W394" s="471"/>
    </row>
    <row r="395" spans="2:23" ht="27.75" customHeight="1" x14ac:dyDescent="0.2">
      <c r="B395" s="487" t="e">
        <f>IF(Tabla46[[#This Row],[Tipos de Acciones]]="","",CONCATENATE(Tabla46[[#This Row],[POA]],".",Tabla46[[#This Row],[SRS]],".",Tabla46[[#This Row],[AREA]],".",Tabla46[[#This Row],[TIPO]]))</f>
        <v>#REF!</v>
      </c>
      <c r="C395" s="487" t="e">
        <f>IF(Tabla46[[#This Row],[Tipos de Acciones]]="","",'Formulario PPGR1'!#REF!)</f>
        <v>#REF!</v>
      </c>
      <c r="D395" s="487" t="e">
        <f>IF(Tabla46[[#This Row],[Tipos de Acciones]]="","",'Formulario PPGR1'!#REF!)</f>
        <v>#REF!</v>
      </c>
      <c r="E395" s="487" t="e">
        <f>IF(Tabla46[[#This Row],[Tipos de Acciones]]="","",'Formulario PPGR1'!#REF!)</f>
        <v>#REF!</v>
      </c>
      <c r="F395" s="487" t="e">
        <f>IF(Tabla46[[#This Row],[Tipos de Acciones]]="","",'Formulario PPGR1'!#REF!)</f>
        <v>#REF!</v>
      </c>
      <c r="G395" s="461" t="s">
        <v>935</v>
      </c>
      <c r="H395" s="461" t="s">
        <v>2137</v>
      </c>
      <c r="I395" s="463"/>
      <c r="J395" s="464"/>
      <c r="K395" s="461" t="s">
        <v>2204</v>
      </c>
      <c r="L395" s="473" t="s">
        <v>472</v>
      </c>
      <c r="M395" s="225" t="s">
        <v>1133</v>
      </c>
      <c r="N395" s="225" t="s">
        <v>1133</v>
      </c>
      <c r="O395" s="477"/>
      <c r="P395" s="225" t="s">
        <v>1133</v>
      </c>
      <c r="Q395" s="204" t="s">
        <v>1904</v>
      </c>
      <c r="R395" s="474">
        <v>60</v>
      </c>
      <c r="S395" s="478">
        <v>21240</v>
      </c>
      <c r="T395" s="469" t="e">
        <f>[2]!Tabla46[[#This Row],[Cantidad de Insumos]]*[2]!Tabla46[[#This Row],[Precio Unitario]]</f>
        <v>#REF!</v>
      </c>
      <c r="U395" s="458" t="s">
        <v>865</v>
      </c>
      <c r="V395" s="470" t="s">
        <v>925</v>
      </c>
      <c r="W395" s="471"/>
    </row>
    <row r="396" spans="2:23" ht="27.75" customHeight="1" x14ac:dyDescent="0.2">
      <c r="B396" s="487" t="e">
        <f>IF(Tabla46[[#This Row],[Tipos de Acciones]]="","",CONCATENATE(Tabla46[[#This Row],[POA]],".",Tabla46[[#This Row],[SRS]],".",Tabla46[[#This Row],[AREA]],".",Tabla46[[#This Row],[TIPO]]))</f>
        <v>#REF!</v>
      </c>
      <c r="C396" s="487" t="e">
        <f>IF(Tabla46[[#This Row],[Tipos de Acciones]]="","",'Formulario PPGR1'!#REF!)</f>
        <v>#REF!</v>
      </c>
      <c r="D396" s="487" t="e">
        <f>IF(Tabla46[[#This Row],[Tipos de Acciones]]="","",'Formulario PPGR1'!#REF!)</f>
        <v>#REF!</v>
      </c>
      <c r="E396" s="487" t="e">
        <f>IF(Tabla46[[#This Row],[Tipos de Acciones]]="","",'Formulario PPGR1'!#REF!)</f>
        <v>#REF!</v>
      </c>
      <c r="F396" s="487" t="e">
        <f>IF(Tabla46[[#This Row],[Tipos de Acciones]]="","",'Formulario PPGR1'!#REF!)</f>
        <v>#REF!</v>
      </c>
      <c r="G396" s="461" t="s">
        <v>935</v>
      </c>
      <c r="H396" s="461" t="s">
        <v>2137</v>
      </c>
      <c r="I396" s="463"/>
      <c r="J396" s="464"/>
      <c r="K396" s="461" t="s">
        <v>2205</v>
      </c>
      <c r="L396" s="473" t="s">
        <v>472</v>
      </c>
      <c r="M396" s="225" t="s">
        <v>1133</v>
      </c>
      <c r="N396" s="225" t="s">
        <v>1133</v>
      </c>
      <c r="O396" s="477"/>
      <c r="P396" s="225" t="s">
        <v>1133</v>
      </c>
      <c r="Q396" s="204" t="s">
        <v>1904</v>
      </c>
      <c r="R396" s="474">
        <v>53</v>
      </c>
      <c r="S396" s="478">
        <v>15700</v>
      </c>
      <c r="T396" s="469" t="e">
        <f>[2]!Tabla46[[#This Row],[Cantidad de Insumos]]*[2]!Tabla46[[#This Row],[Precio Unitario]]</f>
        <v>#REF!</v>
      </c>
      <c r="U396" s="458" t="s">
        <v>865</v>
      </c>
      <c r="V396" s="470" t="s">
        <v>925</v>
      </c>
      <c r="W396" s="471"/>
    </row>
    <row r="397" spans="2:23" ht="27" customHeight="1" x14ac:dyDescent="0.2">
      <c r="B397" s="487" t="e">
        <f>IF(Tabla46[[#This Row],[Tipos de Acciones]]="","",CONCATENATE(Tabla46[[#This Row],[POA]],".",Tabla46[[#This Row],[SRS]],".",Tabla46[[#This Row],[AREA]],".",Tabla46[[#This Row],[TIPO]]))</f>
        <v>#REF!</v>
      </c>
      <c r="C397" s="487" t="e">
        <f>IF(Tabla46[[#This Row],[Tipos de Acciones]]="","",'Formulario PPGR1'!#REF!)</f>
        <v>#REF!</v>
      </c>
      <c r="D397" s="487" t="e">
        <f>IF(Tabla46[[#This Row],[Tipos de Acciones]]="","",'Formulario PPGR1'!#REF!)</f>
        <v>#REF!</v>
      </c>
      <c r="E397" s="487" t="e">
        <f>IF(Tabla46[[#This Row],[Tipos de Acciones]]="","",'Formulario PPGR1'!#REF!)</f>
        <v>#REF!</v>
      </c>
      <c r="F397" s="487" t="e">
        <f>IF(Tabla46[[#This Row],[Tipos de Acciones]]="","",'Formulario PPGR1'!#REF!)</f>
        <v>#REF!</v>
      </c>
      <c r="G397" s="461" t="s">
        <v>935</v>
      </c>
      <c r="H397" s="461" t="s">
        <v>2137</v>
      </c>
      <c r="I397" s="463"/>
      <c r="J397" s="464"/>
      <c r="K397" s="461" t="s">
        <v>2206</v>
      </c>
      <c r="L397" s="473" t="s">
        <v>472</v>
      </c>
      <c r="M397" s="225" t="s">
        <v>1133</v>
      </c>
      <c r="N397" s="225" t="s">
        <v>1133</v>
      </c>
      <c r="O397" s="477"/>
      <c r="P397" s="225" t="s">
        <v>1133</v>
      </c>
      <c r="Q397" s="204" t="s">
        <v>1904</v>
      </c>
      <c r="R397" s="474">
        <v>35</v>
      </c>
      <c r="S397" s="478">
        <v>15820</v>
      </c>
      <c r="T397" s="469" t="e">
        <f>[2]!Tabla46[[#This Row],[Cantidad de Insumos]]*[2]!Tabla46[[#This Row],[Precio Unitario]]</f>
        <v>#REF!</v>
      </c>
      <c r="U397" s="458" t="s">
        <v>865</v>
      </c>
      <c r="V397" s="470" t="s">
        <v>925</v>
      </c>
      <c r="W397" s="471"/>
    </row>
    <row r="398" spans="2:23" ht="45" customHeight="1" x14ac:dyDescent="0.2">
      <c r="B398" s="487" t="e">
        <f>IF(Tabla46[[#This Row],[Tipos de Acciones]]="","",CONCATENATE(Tabla46[[#This Row],[POA]],".",Tabla46[[#This Row],[SRS]],".",Tabla46[[#This Row],[AREA]],".",Tabla46[[#This Row],[TIPO]]))</f>
        <v>#REF!</v>
      </c>
      <c r="C398" s="487" t="e">
        <f>IF(Tabla46[[#This Row],[Tipos de Acciones]]="","",'Formulario PPGR1'!#REF!)</f>
        <v>#REF!</v>
      </c>
      <c r="D398" s="487" t="e">
        <f>IF(Tabla46[[#This Row],[Tipos de Acciones]]="","",'Formulario PPGR1'!#REF!)</f>
        <v>#REF!</v>
      </c>
      <c r="E398" s="487" t="e">
        <f>IF(Tabla46[[#This Row],[Tipos de Acciones]]="","",'Formulario PPGR1'!#REF!)</f>
        <v>#REF!</v>
      </c>
      <c r="F398" s="487" t="e">
        <f>IF(Tabla46[[#This Row],[Tipos de Acciones]]="","",'Formulario PPGR1'!#REF!)</f>
        <v>#REF!</v>
      </c>
      <c r="G398" s="461" t="s">
        <v>935</v>
      </c>
      <c r="H398" s="461" t="s">
        <v>2137</v>
      </c>
      <c r="I398" s="463"/>
      <c r="J398" s="464"/>
      <c r="K398" s="461" t="s">
        <v>2207</v>
      </c>
      <c r="L398" s="473" t="s">
        <v>472</v>
      </c>
      <c r="M398" s="225" t="s">
        <v>1133</v>
      </c>
      <c r="N398" s="225" t="s">
        <v>1133</v>
      </c>
      <c r="O398" s="477"/>
      <c r="P398" s="225" t="s">
        <v>1133</v>
      </c>
      <c r="Q398" s="204" t="s">
        <v>1904</v>
      </c>
      <c r="R398" s="474">
        <v>30</v>
      </c>
      <c r="S398" s="478">
        <v>50500</v>
      </c>
      <c r="T398" s="469" t="e">
        <f>[2]!Tabla46[[#This Row],[Cantidad de Insumos]]*[2]!Tabla46[[#This Row],[Precio Unitario]]</f>
        <v>#REF!</v>
      </c>
      <c r="U398" s="458" t="s">
        <v>865</v>
      </c>
      <c r="V398" s="470" t="s">
        <v>925</v>
      </c>
      <c r="W398" s="471"/>
    </row>
    <row r="399" spans="2:23" ht="29.25" customHeight="1" x14ac:dyDescent="0.2">
      <c r="B399" s="487" t="e">
        <f>IF(Tabla46[[#This Row],[Tipos de Acciones]]="","",CONCATENATE(Tabla46[[#This Row],[POA]],".",Tabla46[[#This Row],[SRS]],".",Tabla46[[#This Row],[AREA]],".",Tabla46[[#This Row],[TIPO]]))</f>
        <v>#REF!</v>
      </c>
      <c r="C399" s="487" t="e">
        <f>IF(Tabla46[[#This Row],[Tipos de Acciones]]="","",'Formulario PPGR1'!#REF!)</f>
        <v>#REF!</v>
      </c>
      <c r="D399" s="487" t="e">
        <f>IF(Tabla46[[#This Row],[Tipos de Acciones]]="","",'Formulario PPGR1'!#REF!)</f>
        <v>#REF!</v>
      </c>
      <c r="E399" s="487" t="e">
        <f>IF(Tabla46[[#This Row],[Tipos de Acciones]]="","",'Formulario PPGR1'!#REF!)</f>
        <v>#REF!</v>
      </c>
      <c r="F399" s="487" t="e">
        <f>IF(Tabla46[[#This Row],[Tipos de Acciones]]="","",'Formulario PPGR1'!#REF!)</f>
        <v>#REF!</v>
      </c>
      <c r="G399" s="461" t="s">
        <v>935</v>
      </c>
      <c r="H399" s="473" t="s">
        <v>2135</v>
      </c>
      <c r="I399" s="463"/>
      <c r="J399" s="464"/>
      <c r="K399" s="461" t="s">
        <v>2208</v>
      </c>
      <c r="L399" s="473" t="s">
        <v>472</v>
      </c>
      <c r="M399" s="225" t="s">
        <v>1133</v>
      </c>
      <c r="N399" s="225" t="s">
        <v>1133</v>
      </c>
      <c r="O399" s="477"/>
      <c r="P399" s="225" t="s">
        <v>1133</v>
      </c>
      <c r="Q399" s="204" t="s">
        <v>1904</v>
      </c>
      <c r="R399" s="474">
        <v>129</v>
      </c>
      <c r="S399" s="478">
        <v>5200</v>
      </c>
      <c r="T399" s="469" t="e">
        <f>[2]!Tabla46[[#This Row],[Cantidad de Insumos]]*[2]!Tabla46[[#This Row],[Precio Unitario]]</f>
        <v>#REF!</v>
      </c>
      <c r="U399" s="208" t="s">
        <v>892</v>
      </c>
      <c r="V399" s="470" t="s">
        <v>925</v>
      </c>
      <c r="W399" s="471"/>
    </row>
    <row r="400" spans="2:23" ht="27.75" customHeight="1" x14ac:dyDescent="0.2">
      <c r="B400" s="487" t="e">
        <f>IF(Tabla46[[#This Row],[Tipos de Acciones]]="","",CONCATENATE(Tabla46[[#This Row],[POA]],".",Tabla46[[#This Row],[SRS]],".",Tabla46[[#This Row],[AREA]],".",Tabla46[[#This Row],[TIPO]]))</f>
        <v>#REF!</v>
      </c>
      <c r="C400" s="487" t="e">
        <f>IF(Tabla46[[#This Row],[Tipos de Acciones]]="","",'Formulario PPGR1'!#REF!)</f>
        <v>#REF!</v>
      </c>
      <c r="D400" s="487" t="e">
        <f>IF(Tabla46[[#This Row],[Tipos de Acciones]]="","",'Formulario PPGR1'!#REF!)</f>
        <v>#REF!</v>
      </c>
      <c r="E400" s="487" t="e">
        <f>IF(Tabla46[[#This Row],[Tipos de Acciones]]="","",'Formulario PPGR1'!#REF!)</f>
        <v>#REF!</v>
      </c>
      <c r="F400" s="487" t="e">
        <f>IF(Tabla46[[#This Row],[Tipos de Acciones]]="","",'Formulario PPGR1'!#REF!)</f>
        <v>#REF!</v>
      </c>
      <c r="G400" s="461" t="s">
        <v>935</v>
      </c>
      <c r="H400" s="473" t="s">
        <v>2135</v>
      </c>
      <c r="I400" s="463"/>
      <c r="J400" s="464"/>
      <c r="K400" s="461" t="s">
        <v>2209</v>
      </c>
      <c r="L400" s="473" t="s">
        <v>472</v>
      </c>
      <c r="M400" s="225" t="s">
        <v>1133</v>
      </c>
      <c r="N400" s="225" t="s">
        <v>1133</v>
      </c>
      <c r="O400" s="477"/>
      <c r="P400" s="225" t="s">
        <v>1133</v>
      </c>
      <c r="Q400" s="204" t="s">
        <v>1904</v>
      </c>
      <c r="R400" s="474">
        <v>62</v>
      </c>
      <c r="S400" s="478">
        <v>9200</v>
      </c>
      <c r="T400" s="469" t="e">
        <f>[2]!Tabla46[[#This Row],[Cantidad de Insumos]]*[2]!Tabla46[[#This Row],[Precio Unitario]]</f>
        <v>#REF!</v>
      </c>
      <c r="U400" s="208" t="s">
        <v>892</v>
      </c>
      <c r="V400" s="470" t="s">
        <v>925</v>
      </c>
      <c r="W400" s="471"/>
    </row>
    <row r="401" spans="2:23" ht="33.75" customHeight="1" x14ac:dyDescent="0.2">
      <c r="B401" s="487" t="e">
        <f>IF(Tabla46[[#This Row],[Tipos de Acciones]]="","",CONCATENATE(Tabla46[[#This Row],[POA]],".",Tabla46[[#This Row],[SRS]],".",Tabla46[[#This Row],[AREA]],".",Tabla46[[#This Row],[TIPO]]))</f>
        <v>#REF!</v>
      </c>
      <c r="C401" s="487" t="e">
        <f>IF(Tabla46[[#This Row],[Tipos de Acciones]]="","",'Formulario PPGR1'!#REF!)</f>
        <v>#REF!</v>
      </c>
      <c r="D401" s="487" t="e">
        <f>IF(Tabla46[[#This Row],[Tipos de Acciones]]="","",'Formulario PPGR1'!#REF!)</f>
        <v>#REF!</v>
      </c>
      <c r="E401" s="487" t="e">
        <f>IF(Tabla46[[#This Row],[Tipos de Acciones]]="","",'Formulario PPGR1'!#REF!)</f>
        <v>#REF!</v>
      </c>
      <c r="F401" s="487" t="e">
        <f>IF(Tabla46[[#This Row],[Tipos de Acciones]]="","",'Formulario PPGR1'!#REF!)</f>
        <v>#REF!</v>
      </c>
      <c r="G401" s="461" t="s">
        <v>935</v>
      </c>
      <c r="H401" s="473" t="s">
        <v>2135</v>
      </c>
      <c r="I401" s="463"/>
      <c r="J401" s="464"/>
      <c r="K401" s="461" t="s">
        <v>2210</v>
      </c>
      <c r="L401" s="473" t="s">
        <v>472</v>
      </c>
      <c r="M401" s="225" t="s">
        <v>1133</v>
      </c>
      <c r="N401" s="225" t="s">
        <v>1133</v>
      </c>
      <c r="O401" s="477"/>
      <c r="P401" s="225" t="s">
        <v>1133</v>
      </c>
      <c r="Q401" s="204" t="s">
        <v>1904</v>
      </c>
      <c r="R401" s="474">
        <v>69</v>
      </c>
      <c r="S401" s="479">
        <v>4800</v>
      </c>
      <c r="T401" s="469" t="e">
        <f>[2]!Tabla46[[#This Row],[Cantidad de Insumos]]*[2]!Tabla46[[#This Row],[Precio Unitario]]</f>
        <v>#REF!</v>
      </c>
      <c r="U401" s="208" t="s">
        <v>892</v>
      </c>
      <c r="V401" s="470" t="s">
        <v>925</v>
      </c>
      <c r="W401" s="471"/>
    </row>
    <row r="402" spans="2:23" ht="27.75" customHeight="1" x14ac:dyDescent="0.2">
      <c r="B402" s="487" t="e">
        <f>IF(Tabla46[[#This Row],[Tipos de Acciones]]="","",CONCATENATE(Tabla46[[#This Row],[POA]],".",Tabla46[[#This Row],[SRS]],".",Tabla46[[#This Row],[AREA]],".",Tabla46[[#This Row],[TIPO]]))</f>
        <v>#REF!</v>
      </c>
      <c r="C402" s="487" t="e">
        <f>IF(Tabla46[[#This Row],[Tipos de Acciones]]="","",'Formulario PPGR1'!#REF!)</f>
        <v>#REF!</v>
      </c>
      <c r="D402" s="487" t="e">
        <f>IF(Tabla46[[#This Row],[Tipos de Acciones]]="","",'Formulario PPGR1'!#REF!)</f>
        <v>#REF!</v>
      </c>
      <c r="E402" s="487" t="e">
        <f>IF(Tabla46[[#This Row],[Tipos de Acciones]]="","",'Formulario PPGR1'!#REF!)</f>
        <v>#REF!</v>
      </c>
      <c r="F402" s="487" t="e">
        <f>IF(Tabla46[[#This Row],[Tipos de Acciones]]="","",'Formulario PPGR1'!#REF!)</f>
        <v>#REF!</v>
      </c>
      <c r="G402" s="461" t="s">
        <v>935</v>
      </c>
      <c r="H402" s="461" t="s">
        <v>2137</v>
      </c>
      <c r="I402" s="463"/>
      <c r="J402" s="464"/>
      <c r="K402" s="461" t="s">
        <v>2211</v>
      </c>
      <c r="L402" s="473" t="s">
        <v>472</v>
      </c>
      <c r="M402" s="225" t="s">
        <v>1133</v>
      </c>
      <c r="N402" s="225" t="s">
        <v>1133</v>
      </c>
      <c r="O402" s="477"/>
      <c r="P402" s="225" t="s">
        <v>1133</v>
      </c>
      <c r="Q402" s="204" t="s">
        <v>1904</v>
      </c>
      <c r="R402" s="474">
        <v>48</v>
      </c>
      <c r="S402" s="478">
        <v>5000</v>
      </c>
      <c r="T402" s="469" t="e">
        <f>[2]!Tabla46[[#This Row],[Cantidad de Insumos]]*[2]!Tabla46[[#This Row],[Precio Unitario]]</f>
        <v>#REF!</v>
      </c>
      <c r="U402" s="458" t="s">
        <v>865</v>
      </c>
      <c r="V402" s="470" t="s">
        <v>925</v>
      </c>
      <c r="W402" s="471"/>
    </row>
    <row r="403" spans="2:23" ht="33" customHeight="1" x14ac:dyDescent="0.2">
      <c r="B403" s="487" t="e">
        <f>IF(Tabla46[[#This Row],[Tipos de Acciones]]="","",CONCATENATE(Tabla46[[#This Row],[POA]],".",Tabla46[[#This Row],[SRS]],".",Tabla46[[#This Row],[AREA]],".",Tabla46[[#This Row],[TIPO]]))</f>
        <v>#REF!</v>
      </c>
      <c r="C403" s="487" t="e">
        <f>IF(Tabla46[[#This Row],[Tipos de Acciones]]="","",'Formulario PPGR1'!#REF!)</f>
        <v>#REF!</v>
      </c>
      <c r="D403" s="487" t="e">
        <f>IF(Tabla46[[#This Row],[Tipos de Acciones]]="","",'Formulario PPGR1'!#REF!)</f>
        <v>#REF!</v>
      </c>
      <c r="E403" s="487" t="e">
        <f>IF(Tabla46[[#This Row],[Tipos de Acciones]]="","",'Formulario PPGR1'!#REF!)</f>
        <v>#REF!</v>
      </c>
      <c r="F403" s="487" t="e">
        <f>IF(Tabla46[[#This Row],[Tipos de Acciones]]="","",'Formulario PPGR1'!#REF!)</f>
        <v>#REF!</v>
      </c>
      <c r="G403" s="461" t="s">
        <v>935</v>
      </c>
      <c r="H403" s="461" t="s">
        <v>2137</v>
      </c>
      <c r="I403" s="463"/>
      <c r="J403" s="464"/>
      <c r="K403" s="461" t="s">
        <v>2212</v>
      </c>
      <c r="L403" s="473" t="s">
        <v>472</v>
      </c>
      <c r="M403" s="225" t="s">
        <v>1133</v>
      </c>
      <c r="N403" s="225" t="s">
        <v>1133</v>
      </c>
      <c r="O403" s="477"/>
      <c r="P403" s="225" t="s">
        <v>1133</v>
      </c>
      <c r="Q403" s="204" t="s">
        <v>1904</v>
      </c>
      <c r="R403" s="474">
        <v>40</v>
      </c>
      <c r="S403" s="478">
        <v>15000</v>
      </c>
      <c r="T403" s="469" t="e">
        <f>[2]!Tabla46[[#This Row],[Cantidad de Insumos]]*[2]!Tabla46[[#This Row],[Precio Unitario]]</f>
        <v>#REF!</v>
      </c>
      <c r="U403" s="458" t="s">
        <v>865</v>
      </c>
      <c r="V403" s="470" t="s">
        <v>925</v>
      </c>
      <c r="W403" s="471"/>
    </row>
    <row r="404" spans="2:23" ht="28.5" customHeight="1" x14ac:dyDescent="0.2">
      <c r="B404" s="487" t="e">
        <f>IF(Tabla46[[#This Row],[Tipos de Acciones]]="","",CONCATENATE(Tabla46[[#This Row],[POA]],".",Tabla46[[#This Row],[SRS]],".",Tabla46[[#This Row],[AREA]],".",Tabla46[[#This Row],[TIPO]]))</f>
        <v>#REF!</v>
      </c>
      <c r="C404" s="487" t="e">
        <f>IF(Tabla46[[#This Row],[Tipos de Acciones]]="","",'Formulario PPGR1'!#REF!)</f>
        <v>#REF!</v>
      </c>
      <c r="D404" s="487" t="e">
        <f>IF(Tabla46[[#This Row],[Tipos de Acciones]]="","",'Formulario PPGR1'!#REF!)</f>
        <v>#REF!</v>
      </c>
      <c r="E404" s="487" t="e">
        <f>IF(Tabla46[[#This Row],[Tipos de Acciones]]="","",'Formulario PPGR1'!#REF!)</f>
        <v>#REF!</v>
      </c>
      <c r="F404" s="487" t="e">
        <f>IF(Tabla46[[#This Row],[Tipos de Acciones]]="","",'Formulario PPGR1'!#REF!)</f>
        <v>#REF!</v>
      </c>
      <c r="G404" s="461" t="s">
        <v>935</v>
      </c>
      <c r="H404" s="473" t="s">
        <v>2135</v>
      </c>
      <c r="I404" s="463"/>
      <c r="J404" s="464"/>
      <c r="K404" s="461" t="s">
        <v>2213</v>
      </c>
      <c r="L404" s="473" t="s">
        <v>472</v>
      </c>
      <c r="M404" s="225" t="s">
        <v>1133</v>
      </c>
      <c r="N404" s="225" t="s">
        <v>1133</v>
      </c>
      <c r="O404" s="477"/>
      <c r="P404" s="225" t="s">
        <v>1133</v>
      </c>
      <c r="Q404" s="204" t="s">
        <v>1904</v>
      </c>
      <c r="R404" s="474">
        <v>38</v>
      </c>
      <c r="S404" s="478">
        <v>6000</v>
      </c>
      <c r="T404" s="469" t="e">
        <f>[2]!Tabla46[[#This Row],[Cantidad de Insumos]]*[2]!Tabla46[[#This Row],[Precio Unitario]]</f>
        <v>#REF!</v>
      </c>
      <c r="U404" s="208" t="s">
        <v>892</v>
      </c>
      <c r="V404" s="470" t="s">
        <v>925</v>
      </c>
      <c r="W404" s="471"/>
    </row>
    <row r="405" spans="2:23" ht="30.75" customHeight="1" x14ac:dyDescent="0.2">
      <c r="B405" s="487" t="e">
        <f>IF(Tabla46[[#This Row],[Tipos de Acciones]]="","",CONCATENATE(Tabla46[[#This Row],[POA]],".",Tabla46[[#This Row],[SRS]],".",Tabla46[[#This Row],[AREA]],".",Tabla46[[#This Row],[TIPO]]))</f>
        <v>#REF!</v>
      </c>
      <c r="C405" s="487" t="e">
        <f>IF(Tabla46[[#This Row],[Tipos de Acciones]]="","",'Formulario PPGR1'!#REF!)</f>
        <v>#REF!</v>
      </c>
      <c r="D405" s="487" t="e">
        <f>IF(Tabla46[[#This Row],[Tipos de Acciones]]="","",'Formulario PPGR1'!#REF!)</f>
        <v>#REF!</v>
      </c>
      <c r="E405" s="487" t="e">
        <f>IF(Tabla46[[#This Row],[Tipos de Acciones]]="","",'Formulario PPGR1'!#REF!)</f>
        <v>#REF!</v>
      </c>
      <c r="F405" s="487" t="e">
        <f>IF(Tabla46[[#This Row],[Tipos de Acciones]]="","",'Formulario PPGR1'!#REF!)</f>
        <v>#REF!</v>
      </c>
      <c r="G405" s="461" t="s">
        <v>935</v>
      </c>
      <c r="H405" s="462" t="s">
        <v>2144</v>
      </c>
      <c r="I405" s="463"/>
      <c r="J405" s="464"/>
      <c r="K405" s="461" t="s">
        <v>2214</v>
      </c>
      <c r="L405" s="473" t="s">
        <v>472</v>
      </c>
      <c r="M405" s="225" t="s">
        <v>1133</v>
      </c>
      <c r="N405" s="225" t="s">
        <v>1133</v>
      </c>
      <c r="O405" s="477"/>
      <c r="P405" s="225" t="s">
        <v>1133</v>
      </c>
      <c r="Q405" s="204" t="s">
        <v>1904</v>
      </c>
      <c r="R405" s="474">
        <v>21</v>
      </c>
      <c r="S405" s="478">
        <v>5000</v>
      </c>
      <c r="T405" s="469" t="e">
        <f>[2]!Tabla46[[#This Row],[Cantidad de Insumos]]*[2]!Tabla46[[#This Row],[Precio Unitario]]</f>
        <v>#REF!</v>
      </c>
      <c r="U405" s="458" t="s">
        <v>2146</v>
      </c>
      <c r="V405" s="470" t="s">
        <v>925</v>
      </c>
      <c r="W405" s="471"/>
    </row>
    <row r="406" spans="2:23" ht="46.5" customHeight="1" x14ac:dyDescent="0.2">
      <c r="B406" s="487" t="e">
        <f>IF(Tabla46[[#This Row],[Tipos de Acciones]]="","",CONCATENATE(Tabla46[[#This Row],[POA]],".",Tabla46[[#This Row],[SRS]],".",Tabla46[[#This Row],[AREA]],".",Tabla46[[#This Row],[TIPO]]))</f>
        <v>#REF!</v>
      </c>
      <c r="C406" s="487" t="e">
        <f>IF(Tabla46[[#This Row],[Tipos de Acciones]]="","",'Formulario PPGR1'!#REF!)</f>
        <v>#REF!</v>
      </c>
      <c r="D406" s="487" t="e">
        <f>IF(Tabla46[[#This Row],[Tipos de Acciones]]="","",'Formulario PPGR1'!#REF!)</f>
        <v>#REF!</v>
      </c>
      <c r="E406" s="487" t="e">
        <f>IF(Tabla46[[#This Row],[Tipos de Acciones]]="","",'Formulario PPGR1'!#REF!)</f>
        <v>#REF!</v>
      </c>
      <c r="F406" s="487" t="e">
        <f>IF(Tabla46[[#This Row],[Tipos de Acciones]]="","",'Formulario PPGR1'!#REF!)</f>
        <v>#REF!</v>
      </c>
      <c r="G406" s="461" t="s">
        <v>935</v>
      </c>
      <c r="H406" s="473" t="s">
        <v>2135</v>
      </c>
      <c r="I406" s="463"/>
      <c r="J406" s="464"/>
      <c r="K406" s="461" t="s">
        <v>2215</v>
      </c>
      <c r="L406" s="473" t="s">
        <v>472</v>
      </c>
      <c r="M406" s="225" t="s">
        <v>1133</v>
      </c>
      <c r="N406" s="225" t="s">
        <v>1133</v>
      </c>
      <c r="O406" s="477"/>
      <c r="P406" s="225" t="s">
        <v>1133</v>
      </c>
      <c r="Q406" s="204" t="s">
        <v>1904</v>
      </c>
      <c r="R406" s="474">
        <v>38</v>
      </c>
      <c r="S406" s="480">
        <v>45000</v>
      </c>
      <c r="T406" s="469" t="e">
        <f>[2]!Tabla46[[#This Row],[Cantidad de Insumos]]*[2]!Tabla46[[#This Row],[Precio Unitario]]</f>
        <v>#REF!</v>
      </c>
      <c r="U406" s="208" t="s">
        <v>892</v>
      </c>
      <c r="V406" s="470" t="s">
        <v>925</v>
      </c>
      <c r="W406" s="471"/>
    </row>
    <row r="407" spans="2:23" ht="48" customHeight="1" x14ac:dyDescent="0.2">
      <c r="B407" s="487" t="e">
        <f>IF(Tabla46[[#This Row],[Tipos de Acciones]]="","",CONCATENATE(Tabla46[[#This Row],[POA]],".",Tabla46[[#This Row],[SRS]],".",Tabla46[[#This Row],[AREA]],".",Tabla46[[#This Row],[TIPO]]))</f>
        <v>#REF!</v>
      </c>
      <c r="C407" s="487" t="e">
        <f>IF(Tabla46[[#This Row],[Tipos de Acciones]]="","",'Formulario PPGR1'!#REF!)</f>
        <v>#REF!</v>
      </c>
      <c r="D407" s="487" t="e">
        <f>IF(Tabla46[[#This Row],[Tipos de Acciones]]="","",'Formulario PPGR1'!#REF!)</f>
        <v>#REF!</v>
      </c>
      <c r="E407" s="487" t="e">
        <f>IF(Tabla46[[#This Row],[Tipos de Acciones]]="","",'Formulario PPGR1'!#REF!)</f>
        <v>#REF!</v>
      </c>
      <c r="F407" s="487" t="e">
        <f>IF(Tabla46[[#This Row],[Tipos de Acciones]]="","",'Formulario PPGR1'!#REF!)</f>
        <v>#REF!</v>
      </c>
      <c r="G407" s="461" t="s">
        <v>935</v>
      </c>
      <c r="H407" s="473" t="s">
        <v>2135</v>
      </c>
      <c r="I407" s="463"/>
      <c r="J407" s="464"/>
      <c r="K407" s="461" t="s">
        <v>2216</v>
      </c>
      <c r="L407" s="473" t="s">
        <v>472</v>
      </c>
      <c r="M407" s="225" t="s">
        <v>1133</v>
      </c>
      <c r="N407" s="225" t="s">
        <v>1133</v>
      </c>
      <c r="O407" s="477"/>
      <c r="P407" s="225" t="s">
        <v>1133</v>
      </c>
      <c r="Q407" s="204" t="s">
        <v>1904</v>
      </c>
      <c r="R407" s="474">
        <v>40</v>
      </c>
      <c r="S407" s="480">
        <v>45000</v>
      </c>
      <c r="T407" s="469" t="e">
        <f>[2]!Tabla46[[#This Row],[Cantidad de Insumos]]*[2]!Tabla46[[#This Row],[Precio Unitario]]</f>
        <v>#REF!</v>
      </c>
      <c r="U407" s="208" t="s">
        <v>892</v>
      </c>
      <c r="V407" s="470" t="s">
        <v>925</v>
      </c>
      <c r="W407" s="471"/>
    </row>
    <row r="408" spans="2:23" ht="32.25" customHeight="1" x14ac:dyDescent="0.2">
      <c r="B408" s="487" t="e">
        <f>IF(Tabla46[[#This Row],[Tipos de Acciones]]="","",CONCATENATE(Tabla46[[#This Row],[POA]],".",Tabla46[[#This Row],[SRS]],".",Tabla46[[#This Row],[AREA]],".",Tabla46[[#This Row],[TIPO]]))</f>
        <v>#REF!</v>
      </c>
      <c r="C408" s="487" t="e">
        <f>IF(Tabla46[[#This Row],[Tipos de Acciones]]="","",'Formulario PPGR1'!#REF!)</f>
        <v>#REF!</v>
      </c>
      <c r="D408" s="487" t="e">
        <f>IF(Tabla46[[#This Row],[Tipos de Acciones]]="","",'Formulario PPGR1'!#REF!)</f>
        <v>#REF!</v>
      </c>
      <c r="E408" s="487" t="e">
        <f>IF(Tabla46[[#This Row],[Tipos de Acciones]]="","",'Formulario PPGR1'!#REF!)</f>
        <v>#REF!</v>
      </c>
      <c r="F408" s="487" t="e">
        <f>IF(Tabla46[[#This Row],[Tipos de Acciones]]="","",'Formulario PPGR1'!#REF!)</f>
        <v>#REF!</v>
      </c>
      <c r="G408" s="461" t="s">
        <v>935</v>
      </c>
      <c r="H408" s="473" t="s">
        <v>2135</v>
      </c>
      <c r="I408" s="463"/>
      <c r="J408" s="464"/>
      <c r="K408" s="461" t="s">
        <v>2217</v>
      </c>
      <c r="L408" s="473" t="s">
        <v>472</v>
      </c>
      <c r="M408" s="225" t="s">
        <v>1133</v>
      </c>
      <c r="N408" s="225" t="s">
        <v>1133</v>
      </c>
      <c r="O408" s="477"/>
      <c r="P408" s="225" t="s">
        <v>1133</v>
      </c>
      <c r="Q408" s="204" t="s">
        <v>1904</v>
      </c>
      <c r="R408" s="467">
        <v>112</v>
      </c>
      <c r="S408" s="480">
        <v>1800</v>
      </c>
      <c r="T408" s="469" t="e">
        <f>[2]!Tabla46[[#This Row],[Cantidad de Insumos]]*[2]!Tabla46[[#This Row],[Precio Unitario]]</f>
        <v>#REF!</v>
      </c>
      <c r="U408" s="208" t="s">
        <v>892</v>
      </c>
      <c r="V408" s="470" t="s">
        <v>925</v>
      </c>
      <c r="W408" s="471"/>
    </row>
    <row r="409" spans="2:23" ht="32.25" customHeight="1" x14ac:dyDescent="0.2">
      <c r="B409" s="487" t="e">
        <f>IF(Tabla46[[#This Row],[Tipos de Acciones]]="","",CONCATENATE(Tabla46[[#This Row],[POA]],".",Tabla46[[#This Row],[SRS]],".",Tabla46[[#This Row],[AREA]],".",Tabla46[[#This Row],[TIPO]]))</f>
        <v>#REF!</v>
      </c>
      <c r="C409" s="487" t="e">
        <f>IF(Tabla46[[#This Row],[Tipos de Acciones]]="","",'Formulario PPGR1'!#REF!)</f>
        <v>#REF!</v>
      </c>
      <c r="D409" s="487" t="e">
        <f>IF(Tabla46[[#This Row],[Tipos de Acciones]]="","",'Formulario PPGR1'!#REF!)</f>
        <v>#REF!</v>
      </c>
      <c r="E409" s="487" t="e">
        <f>IF(Tabla46[[#This Row],[Tipos de Acciones]]="","",'Formulario PPGR1'!#REF!)</f>
        <v>#REF!</v>
      </c>
      <c r="F409" s="487" t="e">
        <f>IF(Tabla46[[#This Row],[Tipos de Acciones]]="","",'Formulario PPGR1'!#REF!)</f>
        <v>#REF!</v>
      </c>
      <c r="G409" s="461" t="s">
        <v>935</v>
      </c>
      <c r="H409" s="462" t="s">
        <v>2126</v>
      </c>
      <c r="I409" s="463"/>
      <c r="J409" s="464"/>
      <c r="K409" s="461" t="s">
        <v>2127</v>
      </c>
      <c r="L409" s="473" t="s">
        <v>472</v>
      </c>
      <c r="M409" s="465" t="s">
        <v>994</v>
      </c>
      <c r="N409" s="465" t="s">
        <v>1132</v>
      </c>
      <c r="O409" s="466" t="s">
        <v>1902</v>
      </c>
      <c r="P409" s="466" t="s">
        <v>1132</v>
      </c>
      <c r="Q409" s="204" t="s">
        <v>1904</v>
      </c>
      <c r="R409" s="467">
        <v>115</v>
      </c>
      <c r="S409" s="480">
        <v>8000</v>
      </c>
      <c r="T409" s="469" t="e">
        <f>[2]!Tabla46[[#This Row],[Cantidad de Insumos]]*[2]!Tabla46[[#This Row],[Precio Unitario]]</f>
        <v>#REF!</v>
      </c>
      <c r="U409" s="458" t="s">
        <v>2129</v>
      </c>
      <c r="V409" s="470" t="s">
        <v>925</v>
      </c>
      <c r="W409" s="471"/>
    </row>
    <row r="410" spans="2:23" ht="42.75" customHeight="1" x14ac:dyDescent="0.2">
      <c r="B410" s="487" t="e">
        <f>IF(Tabla46[[#This Row],[Tipos de Acciones]]="","",CONCATENATE(Tabla46[[#This Row],[POA]],".",Tabla46[[#This Row],[SRS]],".",Tabla46[[#This Row],[AREA]],".",Tabla46[[#This Row],[TIPO]]))</f>
        <v>#REF!</v>
      </c>
      <c r="C410" s="487" t="e">
        <f>IF(Tabla46[[#This Row],[Tipos de Acciones]]="","",'Formulario PPGR1'!#REF!)</f>
        <v>#REF!</v>
      </c>
      <c r="D410" s="487" t="e">
        <f>IF(Tabla46[[#This Row],[Tipos de Acciones]]="","",'Formulario PPGR1'!#REF!)</f>
        <v>#REF!</v>
      </c>
      <c r="E410" s="487" t="e">
        <f>IF(Tabla46[[#This Row],[Tipos de Acciones]]="","",'Formulario PPGR1'!#REF!)</f>
        <v>#REF!</v>
      </c>
      <c r="F410" s="487" t="e">
        <f>IF(Tabla46[[#This Row],[Tipos de Acciones]]="","",'Formulario PPGR1'!#REF!)</f>
        <v>#REF!</v>
      </c>
      <c r="G410" s="461" t="s">
        <v>935</v>
      </c>
      <c r="H410" s="461" t="s">
        <v>2130</v>
      </c>
      <c r="I410" s="463"/>
      <c r="J410" s="464"/>
      <c r="K410" s="461" t="s">
        <v>2131</v>
      </c>
      <c r="L410" s="473" t="s">
        <v>472</v>
      </c>
      <c r="M410" s="465" t="s">
        <v>994</v>
      </c>
      <c r="N410" s="465" t="s">
        <v>1132</v>
      </c>
      <c r="O410" s="466" t="s">
        <v>1902</v>
      </c>
      <c r="P410" s="466" t="s">
        <v>1132</v>
      </c>
      <c r="Q410" s="204" t="s">
        <v>1904</v>
      </c>
      <c r="R410" s="467">
        <v>16</v>
      </c>
      <c r="S410" s="478">
        <v>5000</v>
      </c>
      <c r="T410" s="469" t="e">
        <f>[2]!Tabla46[[#This Row],[Cantidad de Insumos]]*[2]!Tabla46[[#This Row],[Precio Unitario]]</f>
        <v>#REF!</v>
      </c>
      <c r="U410" s="458" t="s">
        <v>2132</v>
      </c>
      <c r="V410" s="470" t="s">
        <v>925</v>
      </c>
      <c r="W410" s="471"/>
    </row>
    <row r="411" spans="2:23" ht="18.75" customHeight="1" x14ac:dyDescent="0.2">
      <c r="B411" s="487" t="e">
        <f>IF(Tabla46[[#This Row],[Tipos de Acciones]]="","",CONCATENATE(Tabla46[[#This Row],[POA]],".",Tabla46[[#This Row],[SRS]],".",Tabla46[[#This Row],[AREA]],".",Tabla46[[#This Row],[TIPO]]))</f>
        <v>#REF!</v>
      </c>
      <c r="C411" s="487" t="e">
        <f>IF(Tabla46[[#This Row],[Tipos de Acciones]]="","",'Formulario PPGR1'!#REF!)</f>
        <v>#REF!</v>
      </c>
      <c r="D411" s="487" t="e">
        <f>IF(Tabla46[[#This Row],[Tipos de Acciones]]="","",'Formulario PPGR1'!#REF!)</f>
        <v>#REF!</v>
      </c>
      <c r="E411" s="487" t="e">
        <f>IF(Tabla46[[#This Row],[Tipos de Acciones]]="","",'Formulario PPGR1'!#REF!)</f>
        <v>#REF!</v>
      </c>
      <c r="F411" s="487" t="e">
        <f>IF(Tabla46[[#This Row],[Tipos de Acciones]]="","",'Formulario PPGR1'!#REF!)</f>
        <v>#REF!</v>
      </c>
      <c r="G411" s="461" t="s">
        <v>935</v>
      </c>
      <c r="H411" s="462" t="s">
        <v>2126</v>
      </c>
      <c r="I411" s="463"/>
      <c r="J411" s="464"/>
      <c r="K411" s="461" t="s">
        <v>2133</v>
      </c>
      <c r="L411" s="473" t="s">
        <v>472</v>
      </c>
      <c r="M411" s="465" t="s">
        <v>994</v>
      </c>
      <c r="N411" s="465" t="s">
        <v>1132</v>
      </c>
      <c r="O411" s="466" t="s">
        <v>1902</v>
      </c>
      <c r="P411" s="466" t="s">
        <v>1132</v>
      </c>
      <c r="Q411" s="204" t="s">
        <v>1904</v>
      </c>
      <c r="R411" s="467">
        <v>68</v>
      </c>
      <c r="S411" s="478">
        <v>40000</v>
      </c>
      <c r="T411" s="469" t="e">
        <f>[2]!Tabla46[[#This Row],[Cantidad de Insumos]]*[2]!Tabla46[[#This Row],[Precio Unitario]]</f>
        <v>#REF!</v>
      </c>
      <c r="U411" s="458" t="s">
        <v>2129</v>
      </c>
      <c r="V411" s="470" t="s">
        <v>925</v>
      </c>
      <c r="W411" s="471"/>
    </row>
    <row r="412" spans="2:23" ht="36.75" customHeight="1" x14ac:dyDescent="0.2">
      <c r="B412" s="487" t="e">
        <f>IF(Tabla46[[#This Row],[Tipos de Acciones]]="","",CONCATENATE(Tabla46[[#This Row],[POA]],".",Tabla46[[#This Row],[SRS]],".",Tabla46[[#This Row],[AREA]],".",Tabla46[[#This Row],[TIPO]]))</f>
        <v>#REF!</v>
      </c>
      <c r="C412" s="487" t="e">
        <f>IF(Tabla46[[#This Row],[Tipos de Acciones]]="","",'Formulario PPGR1'!#REF!)</f>
        <v>#REF!</v>
      </c>
      <c r="D412" s="487" t="e">
        <f>IF(Tabla46[[#This Row],[Tipos de Acciones]]="","",'Formulario PPGR1'!#REF!)</f>
        <v>#REF!</v>
      </c>
      <c r="E412" s="487" t="e">
        <f>IF(Tabla46[[#This Row],[Tipos de Acciones]]="","",'Formulario PPGR1'!#REF!)</f>
        <v>#REF!</v>
      </c>
      <c r="F412" s="487" t="e">
        <f>IF(Tabla46[[#This Row],[Tipos de Acciones]]="","",'Formulario PPGR1'!#REF!)</f>
        <v>#REF!</v>
      </c>
      <c r="G412" s="461" t="s">
        <v>935</v>
      </c>
      <c r="H412" s="473" t="s">
        <v>2135</v>
      </c>
      <c r="I412" s="463"/>
      <c r="J412" s="464"/>
      <c r="K412" s="461" t="s">
        <v>2134</v>
      </c>
      <c r="L412" s="473" t="s">
        <v>472</v>
      </c>
      <c r="M412" s="465" t="s">
        <v>994</v>
      </c>
      <c r="N412" s="465" t="s">
        <v>1132</v>
      </c>
      <c r="O412" s="466" t="s">
        <v>1902</v>
      </c>
      <c r="P412" s="466" t="s">
        <v>1132</v>
      </c>
      <c r="Q412" s="204" t="s">
        <v>1904</v>
      </c>
      <c r="R412" s="467">
        <v>35</v>
      </c>
      <c r="S412" s="478">
        <v>35000</v>
      </c>
      <c r="T412" s="469" t="e">
        <f>[2]!Tabla46[[#This Row],[Cantidad de Insumos]]*[2]!Tabla46[[#This Row],[Precio Unitario]]</f>
        <v>#REF!</v>
      </c>
      <c r="U412" s="208" t="s">
        <v>892</v>
      </c>
      <c r="V412" s="470" t="s">
        <v>925</v>
      </c>
      <c r="W412" s="471"/>
    </row>
    <row r="413" spans="2:23" ht="39" customHeight="1" x14ac:dyDescent="0.2">
      <c r="B413" s="487" t="e">
        <f>IF(Tabla46[[#This Row],[Tipos de Acciones]]="","",CONCATENATE(Tabla46[[#This Row],[POA]],".",Tabla46[[#This Row],[SRS]],".",Tabla46[[#This Row],[AREA]],".",Tabla46[[#This Row],[TIPO]]))</f>
        <v>#REF!</v>
      </c>
      <c r="C413" s="487" t="e">
        <f>IF(Tabla46[[#This Row],[Tipos de Acciones]]="","",'Formulario PPGR1'!#REF!)</f>
        <v>#REF!</v>
      </c>
      <c r="D413" s="487" t="e">
        <f>IF(Tabla46[[#This Row],[Tipos de Acciones]]="","",'Formulario PPGR1'!#REF!)</f>
        <v>#REF!</v>
      </c>
      <c r="E413" s="487" t="e">
        <f>IF(Tabla46[[#This Row],[Tipos de Acciones]]="","",'Formulario PPGR1'!#REF!)</f>
        <v>#REF!</v>
      </c>
      <c r="F413" s="487" t="e">
        <f>IF(Tabla46[[#This Row],[Tipos de Acciones]]="","",'Formulario PPGR1'!#REF!)</f>
        <v>#REF!</v>
      </c>
      <c r="G413" s="461" t="s">
        <v>935</v>
      </c>
      <c r="H413" s="473" t="s">
        <v>2135</v>
      </c>
      <c r="I413" s="463"/>
      <c r="J413" s="464"/>
      <c r="K413" s="461" t="s">
        <v>2136</v>
      </c>
      <c r="L413" s="473" t="s">
        <v>472</v>
      </c>
      <c r="M413" s="465" t="s">
        <v>994</v>
      </c>
      <c r="N413" s="465" t="s">
        <v>1132</v>
      </c>
      <c r="O413" s="466" t="s">
        <v>1902</v>
      </c>
      <c r="P413" s="466" t="s">
        <v>1132</v>
      </c>
      <c r="Q413" s="204" t="s">
        <v>1904</v>
      </c>
      <c r="R413" s="467">
        <v>47</v>
      </c>
      <c r="S413" s="478">
        <v>9400</v>
      </c>
      <c r="T413" s="469" t="e">
        <f>[2]!Tabla46[[#This Row],[Cantidad de Insumos]]*[2]!Tabla46[[#This Row],[Precio Unitario]]</f>
        <v>#REF!</v>
      </c>
      <c r="U413" s="208" t="s">
        <v>892</v>
      </c>
      <c r="V413" s="470" t="s">
        <v>925</v>
      </c>
      <c r="W413" s="471"/>
    </row>
    <row r="414" spans="2:23" ht="33" customHeight="1" x14ac:dyDescent="0.2">
      <c r="B414" s="487" t="e">
        <f>IF(Tabla46[[#This Row],[Tipos de Acciones]]="","",CONCATENATE(Tabla46[[#This Row],[POA]],".",Tabla46[[#This Row],[SRS]],".",Tabla46[[#This Row],[AREA]],".",Tabla46[[#This Row],[TIPO]]))</f>
        <v>#REF!</v>
      </c>
      <c r="C414" s="487" t="e">
        <f>IF(Tabla46[[#This Row],[Tipos de Acciones]]="","",'Formulario PPGR1'!#REF!)</f>
        <v>#REF!</v>
      </c>
      <c r="D414" s="487" t="e">
        <f>IF(Tabla46[[#This Row],[Tipos de Acciones]]="","",'Formulario PPGR1'!#REF!)</f>
        <v>#REF!</v>
      </c>
      <c r="E414" s="487" t="e">
        <f>IF(Tabla46[[#This Row],[Tipos de Acciones]]="","",'Formulario PPGR1'!#REF!)</f>
        <v>#REF!</v>
      </c>
      <c r="F414" s="487" t="e">
        <f>IF(Tabla46[[#This Row],[Tipos de Acciones]]="","",'Formulario PPGR1'!#REF!)</f>
        <v>#REF!</v>
      </c>
      <c r="G414" s="461" t="s">
        <v>935</v>
      </c>
      <c r="H414" s="461" t="s">
        <v>2137</v>
      </c>
      <c r="I414" s="463"/>
      <c r="J414" s="464"/>
      <c r="K414" s="461" t="s">
        <v>2138</v>
      </c>
      <c r="L414" s="473" t="s">
        <v>472</v>
      </c>
      <c r="M414" s="465" t="s">
        <v>994</v>
      </c>
      <c r="N414" s="465" t="s">
        <v>1132</v>
      </c>
      <c r="O414" s="466" t="s">
        <v>1902</v>
      </c>
      <c r="P414" s="466" t="s">
        <v>1132</v>
      </c>
      <c r="Q414" s="204" t="s">
        <v>1904</v>
      </c>
      <c r="R414" s="467">
        <v>38</v>
      </c>
      <c r="S414" s="478">
        <v>40000</v>
      </c>
      <c r="T414" s="469" t="e">
        <f>[2]!Tabla46[[#This Row],[Cantidad de Insumos]]*[2]!Tabla46[[#This Row],[Precio Unitario]]</f>
        <v>#REF!</v>
      </c>
      <c r="U414" s="458" t="s">
        <v>865</v>
      </c>
      <c r="V414" s="470" t="s">
        <v>925</v>
      </c>
      <c r="W414" s="471"/>
    </row>
    <row r="415" spans="2:23" ht="36" customHeight="1" x14ac:dyDescent="0.2">
      <c r="B415" s="487" t="e">
        <f>IF(Tabla46[[#This Row],[Tipos de Acciones]]="","",CONCATENATE(Tabla46[[#This Row],[POA]],".",Tabla46[[#This Row],[SRS]],".",Tabla46[[#This Row],[AREA]],".",Tabla46[[#This Row],[TIPO]]))</f>
        <v>#REF!</v>
      </c>
      <c r="C415" s="487" t="e">
        <f>IF(Tabla46[[#This Row],[Tipos de Acciones]]="","",'Formulario PPGR1'!#REF!)</f>
        <v>#REF!</v>
      </c>
      <c r="D415" s="487" t="e">
        <f>IF(Tabla46[[#This Row],[Tipos de Acciones]]="","",'Formulario PPGR1'!#REF!)</f>
        <v>#REF!</v>
      </c>
      <c r="E415" s="487" t="e">
        <f>IF(Tabla46[[#This Row],[Tipos de Acciones]]="","",'Formulario PPGR1'!#REF!)</f>
        <v>#REF!</v>
      </c>
      <c r="F415" s="487" t="e">
        <f>IF(Tabla46[[#This Row],[Tipos de Acciones]]="","",'Formulario PPGR1'!#REF!)</f>
        <v>#REF!</v>
      </c>
      <c r="G415" s="461" t="s">
        <v>935</v>
      </c>
      <c r="H415" s="461" t="s">
        <v>2137</v>
      </c>
      <c r="I415" s="463"/>
      <c r="J415" s="464"/>
      <c r="K415" s="461" t="s">
        <v>2139</v>
      </c>
      <c r="L415" s="473" t="s">
        <v>472</v>
      </c>
      <c r="M415" s="465" t="s">
        <v>994</v>
      </c>
      <c r="N415" s="465" t="s">
        <v>1132</v>
      </c>
      <c r="O415" s="466" t="s">
        <v>1902</v>
      </c>
      <c r="P415" s="466" t="s">
        <v>1132</v>
      </c>
      <c r="Q415" s="204" t="s">
        <v>1904</v>
      </c>
      <c r="R415" s="467">
        <v>16</v>
      </c>
      <c r="S415" s="478">
        <v>35000</v>
      </c>
      <c r="T415" s="469" t="e">
        <f>[2]!Tabla46[[#This Row],[Cantidad de Insumos]]*[2]!Tabla46[[#This Row],[Precio Unitario]]</f>
        <v>#REF!</v>
      </c>
      <c r="U415" s="458" t="s">
        <v>865</v>
      </c>
      <c r="V415" s="470" t="s">
        <v>925</v>
      </c>
      <c r="W415" s="471"/>
    </row>
    <row r="416" spans="2:23" ht="30.75" customHeight="1" x14ac:dyDescent="0.2">
      <c r="B416" s="487" t="e">
        <f>IF(Tabla46[[#This Row],[Tipos de Acciones]]="","",CONCATENATE(Tabla46[[#This Row],[POA]],".",Tabla46[[#This Row],[SRS]],".",Tabla46[[#This Row],[AREA]],".",Tabla46[[#This Row],[TIPO]]))</f>
        <v>#REF!</v>
      </c>
      <c r="C416" s="487" t="e">
        <f>IF(Tabla46[[#This Row],[Tipos de Acciones]]="","",'Formulario PPGR1'!#REF!)</f>
        <v>#REF!</v>
      </c>
      <c r="D416" s="487" t="e">
        <f>IF(Tabla46[[#This Row],[Tipos de Acciones]]="","",'Formulario PPGR1'!#REF!)</f>
        <v>#REF!</v>
      </c>
      <c r="E416" s="487" t="e">
        <f>IF(Tabla46[[#This Row],[Tipos de Acciones]]="","",'Formulario PPGR1'!#REF!)</f>
        <v>#REF!</v>
      </c>
      <c r="F416" s="487" t="e">
        <f>IF(Tabla46[[#This Row],[Tipos de Acciones]]="","",'Formulario PPGR1'!#REF!)</f>
        <v>#REF!</v>
      </c>
      <c r="G416" s="461" t="s">
        <v>935</v>
      </c>
      <c r="H416" s="461" t="s">
        <v>2137</v>
      </c>
      <c r="I416" s="463"/>
      <c r="J416" s="464"/>
      <c r="K416" s="461" t="s">
        <v>2140</v>
      </c>
      <c r="L416" s="473" t="s">
        <v>472</v>
      </c>
      <c r="M416" s="465" t="s">
        <v>994</v>
      </c>
      <c r="N416" s="465" t="s">
        <v>1132</v>
      </c>
      <c r="O416" s="466" t="s">
        <v>1902</v>
      </c>
      <c r="P416" s="466" t="s">
        <v>1132</v>
      </c>
      <c r="Q416" s="204" t="s">
        <v>1904</v>
      </c>
      <c r="R416" s="467">
        <v>29</v>
      </c>
      <c r="S416" s="478">
        <v>15000</v>
      </c>
      <c r="T416" s="469" t="e">
        <f>[2]!Tabla46[[#This Row],[Cantidad de Insumos]]*[2]!Tabla46[[#This Row],[Precio Unitario]]</f>
        <v>#REF!</v>
      </c>
      <c r="U416" s="458" t="s">
        <v>865</v>
      </c>
      <c r="V416" s="470" t="s">
        <v>925</v>
      </c>
      <c r="W416" s="471"/>
    </row>
    <row r="417" spans="2:23" ht="27" customHeight="1" x14ac:dyDescent="0.2">
      <c r="B417" s="487" t="e">
        <f>IF(Tabla46[[#This Row],[Tipos de Acciones]]="","",CONCATENATE(Tabla46[[#This Row],[POA]],".",Tabla46[[#This Row],[SRS]],".",Tabla46[[#This Row],[AREA]],".",Tabla46[[#This Row],[TIPO]]))</f>
        <v>#REF!</v>
      </c>
      <c r="C417" s="487" t="e">
        <f>IF(Tabla46[[#This Row],[Tipos de Acciones]]="","",'Formulario PPGR1'!#REF!)</f>
        <v>#REF!</v>
      </c>
      <c r="D417" s="487" t="e">
        <f>IF(Tabla46[[#This Row],[Tipos de Acciones]]="","",'Formulario PPGR1'!#REF!)</f>
        <v>#REF!</v>
      </c>
      <c r="E417" s="487" t="e">
        <f>IF(Tabla46[[#This Row],[Tipos de Acciones]]="","",'Formulario PPGR1'!#REF!)</f>
        <v>#REF!</v>
      </c>
      <c r="F417" s="487" t="e">
        <f>IF(Tabla46[[#This Row],[Tipos de Acciones]]="","",'Formulario PPGR1'!#REF!)</f>
        <v>#REF!</v>
      </c>
      <c r="G417" s="461" t="s">
        <v>935</v>
      </c>
      <c r="H417" s="461" t="s">
        <v>2137</v>
      </c>
      <c r="I417" s="463"/>
      <c r="J417" s="464"/>
      <c r="K417" s="461" t="s">
        <v>2141</v>
      </c>
      <c r="L417" s="473" t="s">
        <v>472</v>
      </c>
      <c r="M417" s="465" t="s">
        <v>994</v>
      </c>
      <c r="N417" s="465" t="s">
        <v>1132</v>
      </c>
      <c r="O417" s="466" t="s">
        <v>1902</v>
      </c>
      <c r="P417" s="466" t="s">
        <v>1132</v>
      </c>
      <c r="Q417" s="204" t="s">
        <v>1904</v>
      </c>
      <c r="R417" s="467">
        <v>21</v>
      </c>
      <c r="S417" s="478">
        <v>23000</v>
      </c>
      <c r="T417" s="469" t="e">
        <f>[2]!Tabla46[[#This Row],[Cantidad de Insumos]]*[2]!Tabla46[[#This Row],[Precio Unitario]]</f>
        <v>#REF!</v>
      </c>
      <c r="U417" s="458" t="s">
        <v>865</v>
      </c>
      <c r="V417" s="470" t="s">
        <v>925</v>
      </c>
      <c r="W417" s="471"/>
    </row>
    <row r="418" spans="2:23" ht="31.5" customHeight="1" x14ac:dyDescent="0.2">
      <c r="B418" s="487" t="e">
        <f>IF(Tabla46[[#This Row],[Tipos de Acciones]]="","",CONCATENATE(Tabla46[[#This Row],[POA]],".",Tabla46[[#This Row],[SRS]],".",Tabla46[[#This Row],[AREA]],".",Tabla46[[#This Row],[TIPO]]))</f>
        <v>#REF!</v>
      </c>
      <c r="C418" s="487" t="e">
        <f>IF(Tabla46[[#This Row],[Tipos de Acciones]]="","",'Formulario PPGR1'!#REF!)</f>
        <v>#REF!</v>
      </c>
      <c r="D418" s="487" t="e">
        <f>IF(Tabla46[[#This Row],[Tipos de Acciones]]="","",'Formulario PPGR1'!#REF!)</f>
        <v>#REF!</v>
      </c>
      <c r="E418" s="487" t="e">
        <f>IF(Tabla46[[#This Row],[Tipos de Acciones]]="","",'Formulario PPGR1'!#REF!)</f>
        <v>#REF!</v>
      </c>
      <c r="F418" s="487" t="e">
        <f>IF(Tabla46[[#This Row],[Tipos de Acciones]]="","",'Formulario PPGR1'!#REF!)</f>
        <v>#REF!</v>
      </c>
      <c r="G418" s="461" t="s">
        <v>935</v>
      </c>
      <c r="H418" s="473" t="s">
        <v>2135</v>
      </c>
      <c r="I418" s="463"/>
      <c r="J418" s="464"/>
      <c r="K418" s="461" t="s">
        <v>2142</v>
      </c>
      <c r="L418" s="473" t="s">
        <v>472</v>
      </c>
      <c r="M418" s="465" t="s">
        <v>994</v>
      </c>
      <c r="N418" s="465" t="s">
        <v>1132</v>
      </c>
      <c r="O418" s="466" t="s">
        <v>1902</v>
      </c>
      <c r="P418" s="466" t="s">
        <v>1132</v>
      </c>
      <c r="Q418" s="204" t="s">
        <v>1904</v>
      </c>
      <c r="R418" s="467">
        <v>42</v>
      </c>
      <c r="S418" s="478">
        <v>8000</v>
      </c>
      <c r="T418" s="469" t="e">
        <f>[2]!Tabla46[[#This Row],[Cantidad de Insumos]]*[2]!Tabla46[[#This Row],[Precio Unitario]]</f>
        <v>#REF!</v>
      </c>
      <c r="U418" s="208" t="s">
        <v>892</v>
      </c>
      <c r="V418" s="470" t="s">
        <v>925</v>
      </c>
      <c r="W418" s="471"/>
    </row>
    <row r="419" spans="2:23" ht="35.25" customHeight="1" x14ac:dyDescent="0.2">
      <c r="B419" s="487" t="e">
        <f>IF(Tabla46[[#This Row],[Tipos de Acciones]]="","",CONCATENATE(Tabla46[[#This Row],[POA]],".",Tabla46[[#This Row],[SRS]],".",Tabla46[[#This Row],[AREA]],".",Tabla46[[#This Row],[TIPO]]))</f>
        <v>#REF!</v>
      </c>
      <c r="C419" s="487" t="e">
        <f>IF(Tabla46[[#This Row],[Tipos de Acciones]]="","",'Formulario PPGR1'!#REF!)</f>
        <v>#REF!</v>
      </c>
      <c r="D419" s="487" t="e">
        <f>IF(Tabla46[[#This Row],[Tipos de Acciones]]="","",'Formulario PPGR1'!#REF!)</f>
        <v>#REF!</v>
      </c>
      <c r="E419" s="487" t="e">
        <f>IF(Tabla46[[#This Row],[Tipos de Acciones]]="","",'Formulario PPGR1'!#REF!)</f>
        <v>#REF!</v>
      </c>
      <c r="F419" s="487" t="e">
        <f>IF(Tabla46[[#This Row],[Tipos de Acciones]]="","",'Formulario PPGR1'!#REF!)</f>
        <v>#REF!</v>
      </c>
      <c r="G419" s="461" t="s">
        <v>935</v>
      </c>
      <c r="H419" s="473" t="s">
        <v>2135</v>
      </c>
      <c r="I419" s="463"/>
      <c r="J419" s="464"/>
      <c r="K419" s="461" t="s">
        <v>2143</v>
      </c>
      <c r="L419" s="473" t="s">
        <v>472</v>
      </c>
      <c r="M419" s="465" t="s">
        <v>994</v>
      </c>
      <c r="N419" s="465" t="s">
        <v>1132</v>
      </c>
      <c r="O419" s="466" t="s">
        <v>1902</v>
      </c>
      <c r="P419" s="466" t="s">
        <v>1132</v>
      </c>
      <c r="Q419" s="204" t="s">
        <v>1904</v>
      </c>
      <c r="R419" s="467">
        <v>14</v>
      </c>
      <c r="S419" s="478">
        <v>13570</v>
      </c>
      <c r="T419" s="469" t="e">
        <f>[2]!Tabla46[[#This Row],[Cantidad de Insumos]]*[2]!Tabla46[[#This Row],[Precio Unitario]]</f>
        <v>#REF!</v>
      </c>
      <c r="U419" s="208" t="s">
        <v>892</v>
      </c>
      <c r="V419" s="470" t="s">
        <v>925</v>
      </c>
      <c r="W419" s="471"/>
    </row>
    <row r="420" spans="2:23" ht="32.25" customHeight="1" x14ac:dyDescent="0.2">
      <c r="B420" s="487" t="e">
        <f>IF(Tabla46[[#This Row],[Tipos de Acciones]]="","",CONCATENATE(Tabla46[[#This Row],[POA]],".",Tabla46[[#This Row],[SRS]],".",Tabla46[[#This Row],[AREA]],".",Tabla46[[#This Row],[TIPO]]))</f>
        <v>#REF!</v>
      </c>
      <c r="C420" s="487" t="e">
        <f>IF(Tabla46[[#This Row],[Tipos de Acciones]]="","",'Formulario PPGR1'!#REF!)</f>
        <v>#REF!</v>
      </c>
      <c r="D420" s="487" t="e">
        <f>IF(Tabla46[[#This Row],[Tipos de Acciones]]="","",'Formulario PPGR1'!#REF!)</f>
        <v>#REF!</v>
      </c>
      <c r="E420" s="487" t="e">
        <f>IF(Tabla46[[#This Row],[Tipos de Acciones]]="","",'Formulario PPGR1'!#REF!)</f>
        <v>#REF!</v>
      </c>
      <c r="F420" s="487" t="e">
        <f>IF(Tabla46[[#This Row],[Tipos de Acciones]]="","",'Formulario PPGR1'!#REF!)</f>
        <v>#REF!</v>
      </c>
      <c r="G420" s="461" t="s">
        <v>935</v>
      </c>
      <c r="H420" s="462" t="s">
        <v>2144</v>
      </c>
      <c r="I420" s="463"/>
      <c r="J420" s="464"/>
      <c r="K420" s="461" t="s">
        <v>2145</v>
      </c>
      <c r="L420" s="473" t="s">
        <v>472</v>
      </c>
      <c r="M420" s="465" t="s">
        <v>994</v>
      </c>
      <c r="N420" s="465" t="s">
        <v>1132</v>
      </c>
      <c r="O420" s="466" t="s">
        <v>1902</v>
      </c>
      <c r="P420" s="466" t="s">
        <v>1132</v>
      </c>
      <c r="Q420" s="204" t="s">
        <v>1904</v>
      </c>
      <c r="R420" s="467">
        <v>46</v>
      </c>
      <c r="S420" s="478">
        <v>6700</v>
      </c>
      <c r="T420" s="469" t="e">
        <f>[2]!Tabla46[[#This Row],[Cantidad de Insumos]]*[2]!Tabla46[[#This Row],[Precio Unitario]]</f>
        <v>#REF!</v>
      </c>
      <c r="U420" s="458" t="s">
        <v>2146</v>
      </c>
      <c r="V420" s="470" t="s">
        <v>925</v>
      </c>
      <c r="W420" s="471"/>
    </row>
    <row r="421" spans="2:23" ht="31.5" customHeight="1" x14ac:dyDescent="0.2">
      <c r="B421" s="487" t="e">
        <f>IF(Tabla46[[#This Row],[Tipos de Acciones]]="","",CONCATENATE(Tabla46[[#This Row],[POA]],".",Tabla46[[#This Row],[SRS]],".",Tabla46[[#This Row],[AREA]],".",Tabla46[[#This Row],[TIPO]]))</f>
        <v>#REF!</v>
      </c>
      <c r="C421" s="487" t="e">
        <f>IF(Tabla46[[#This Row],[Tipos de Acciones]]="","",'Formulario PPGR1'!#REF!)</f>
        <v>#REF!</v>
      </c>
      <c r="D421" s="487" t="e">
        <f>IF(Tabla46[[#This Row],[Tipos de Acciones]]="","",'Formulario PPGR1'!#REF!)</f>
        <v>#REF!</v>
      </c>
      <c r="E421" s="487" t="e">
        <f>IF(Tabla46[[#This Row],[Tipos de Acciones]]="","",'Formulario PPGR1'!#REF!)</f>
        <v>#REF!</v>
      </c>
      <c r="F421" s="487" t="e">
        <f>IF(Tabla46[[#This Row],[Tipos de Acciones]]="","",'Formulario PPGR1'!#REF!)</f>
        <v>#REF!</v>
      </c>
      <c r="G421" s="461" t="s">
        <v>935</v>
      </c>
      <c r="H421" s="462" t="s">
        <v>2126</v>
      </c>
      <c r="I421" s="463"/>
      <c r="J421" s="464"/>
      <c r="K421" s="461" t="s">
        <v>2147</v>
      </c>
      <c r="L421" s="473" t="s">
        <v>472</v>
      </c>
      <c r="M421" s="465" t="s">
        <v>994</v>
      </c>
      <c r="N421" s="465" t="s">
        <v>1132</v>
      </c>
      <c r="O421" s="466" t="s">
        <v>1902</v>
      </c>
      <c r="P421" s="466" t="s">
        <v>1132</v>
      </c>
      <c r="Q421" s="204" t="s">
        <v>1904</v>
      </c>
      <c r="R421" s="467">
        <v>39</v>
      </c>
      <c r="S421" s="478">
        <v>11000</v>
      </c>
      <c r="T421" s="469" t="e">
        <f>[2]!Tabla46[[#This Row],[Cantidad de Insumos]]*[2]!Tabla46[[#This Row],[Precio Unitario]]</f>
        <v>#REF!</v>
      </c>
      <c r="U421" s="458" t="s">
        <v>2129</v>
      </c>
      <c r="V421" s="470" t="s">
        <v>925</v>
      </c>
      <c r="W421" s="471"/>
    </row>
    <row r="422" spans="2:23" ht="18.75" customHeight="1" x14ac:dyDescent="0.2">
      <c r="B422" s="487" t="e">
        <f>IF(Tabla46[[#This Row],[Tipos de Acciones]]="","",CONCATENATE(Tabla46[[#This Row],[POA]],".",Tabla46[[#This Row],[SRS]],".",Tabla46[[#This Row],[AREA]],".",Tabla46[[#This Row],[TIPO]]))</f>
        <v>#REF!</v>
      </c>
      <c r="C422" s="487" t="e">
        <f>IF(Tabla46[[#This Row],[Tipos de Acciones]]="","",'Formulario PPGR1'!#REF!)</f>
        <v>#REF!</v>
      </c>
      <c r="D422" s="487" t="e">
        <f>IF(Tabla46[[#This Row],[Tipos de Acciones]]="","",'Formulario PPGR1'!#REF!)</f>
        <v>#REF!</v>
      </c>
      <c r="E422" s="487" t="e">
        <f>IF(Tabla46[[#This Row],[Tipos de Acciones]]="","",'Formulario PPGR1'!#REF!)</f>
        <v>#REF!</v>
      </c>
      <c r="F422" s="487" t="e">
        <f>IF(Tabla46[[#This Row],[Tipos de Acciones]]="","",'Formulario PPGR1'!#REF!)</f>
        <v>#REF!</v>
      </c>
      <c r="G422" s="461" t="s">
        <v>935</v>
      </c>
      <c r="H422" s="462" t="s">
        <v>2144</v>
      </c>
      <c r="I422" s="463"/>
      <c r="J422" s="464"/>
      <c r="K422" s="461" t="s">
        <v>2148</v>
      </c>
      <c r="L422" s="473" t="s">
        <v>472</v>
      </c>
      <c r="M422" s="465" t="s">
        <v>994</v>
      </c>
      <c r="N422" s="465" t="s">
        <v>1132</v>
      </c>
      <c r="O422" s="466" t="s">
        <v>1902</v>
      </c>
      <c r="P422" s="466" t="s">
        <v>1132</v>
      </c>
      <c r="Q422" s="204" t="s">
        <v>1904</v>
      </c>
      <c r="R422" s="474">
        <v>120</v>
      </c>
      <c r="S422" s="478">
        <v>180</v>
      </c>
      <c r="T422" s="469" t="e">
        <f>[2]!Tabla46[[#This Row],[Cantidad de Insumos]]*[2]!Tabla46[[#This Row],[Precio Unitario]]</f>
        <v>#REF!</v>
      </c>
      <c r="U422" s="458" t="s">
        <v>2146</v>
      </c>
      <c r="V422" s="470" t="s">
        <v>925</v>
      </c>
      <c r="W422" s="471"/>
    </row>
    <row r="423" spans="2:23" ht="36" customHeight="1" x14ac:dyDescent="0.2">
      <c r="B423" s="487" t="e">
        <f>IF(Tabla46[[#This Row],[Tipos de Acciones]]="","",CONCATENATE(Tabla46[[#This Row],[POA]],".",Tabla46[[#This Row],[SRS]],".",Tabla46[[#This Row],[AREA]],".",Tabla46[[#This Row],[TIPO]]))</f>
        <v>#REF!</v>
      </c>
      <c r="C423" s="487" t="e">
        <f>IF(Tabla46[[#This Row],[Tipos de Acciones]]="","",'Formulario PPGR1'!#REF!)</f>
        <v>#REF!</v>
      </c>
      <c r="D423" s="487" t="e">
        <f>IF(Tabla46[[#This Row],[Tipos de Acciones]]="","",'Formulario PPGR1'!#REF!)</f>
        <v>#REF!</v>
      </c>
      <c r="E423" s="487" t="e">
        <f>IF(Tabla46[[#This Row],[Tipos de Acciones]]="","",'Formulario PPGR1'!#REF!)</f>
        <v>#REF!</v>
      </c>
      <c r="F423" s="487" t="e">
        <f>IF(Tabla46[[#This Row],[Tipos de Acciones]]="","",'Formulario PPGR1'!#REF!)</f>
        <v>#REF!</v>
      </c>
      <c r="G423" s="461" t="s">
        <v>935</v>
      </c>
      <c r="H423" s="461" t="s">
        <v>2137</v>
      </c>
      <c r="I423" s="463"/>
      <c r="J423" s="464"/>
      <c r="K423" s="461" t="s">
        <v>2149</v>
      </c>
      <c r="L423" s="473" t="s">
        <v>472</v>
      </c>
      <c r="M423" s="465" t="s">
        <v>994</v>
      </c>
      <c r="N423" s="465" t="s">
        <v>1132</v>
      </c>
      <c r="O423" s="466" t="s">
        <v>1902</v>
      </c>
      <c r="P423" s="466" t="s">
        <v>1132</v>
      </c>
      <c r="Q423" s="204" t="s">
        <v>1904</v>
      </c>
      <c r="R423" s="474">
        <v>49</v>
      </c>
      <c r="S423" s="478">
        <v>4000</v>
      </c>
      <c r="T423" s="469" t="e">
        <f>[2]!Tabla46[[#This Row],[Cantidad de Insumos]]*[2]!Tabla46[[#This Row],[Precio Unitario]]</f>
        <v>#REF!</v>
      </c>
      <c r="U423" s="458" t="s">
        <v>865</v>
      </c>
      <c r="V423" s="470" t="s">
        <v>925</v>
      </c>
      <c r="W423" s="471"/>
    </row>
    <row r="424" spans="2:23" ht="28.5" customHeight="1" x14ac:dyDescent="0.2">
      <c r="B424" s="487" t="e">
        <f>IF(Tabla46[[#This Row],[Tipos de Acciones]]="","",CONCATENATE(Tabla46[[#This Row],[POA]],".",Tabla46[[#This Row],[SRS]],".",Tabla46[[#This Row],[AREA]],".",Tabla46[[#This Row],[TIPO]]))</f>
        <v>#REF!</v>
      </c>
      <c r="C424" s="487" t="e">
        <f>IF(Tabla46[[#This Row],[Tipos de Acciones]]="","",'Formulario PPGR1'!#REF!)</f>
        <v>#REF!</v>
      </c>
      <c r="D424" s="487" t="e">
        <f>IF(Tabla46[[#This Row],[Tipos de Acciones]]="","",'Formulario PPGR1'!#REF!)</f>
        <v>#REF!</v>
      </c>
      <c r="E424" s="487" t="e">
        <f>IF(Tabla46[[#This Row],[Tipos de Acciones]]="","",'Formulario PPGR1'!#REF!)</f>
        <v>#REF!</v>
      </c>
      <c r="F424" s="487" t="e">
        <f>IF(Tabla46[[#This Row],[Tipos de Acciones]]="","",'Formulario PPGR1'!#REF!)</f>
        <v>#REF!</v>
      </c>
      <c r="G424" s="461" t="s">
        <v>935</v>
      </c>
      <c r="H424" s="461" t="s">
        <v>2130</v>
      </c>
      <c r="I424" s="463"/>
      <c r="J424" s="464"/>
      <c r="K424" s="461" t="s">
        <v>2150</v>
      </c>
      <c r="L424" s="473" t="s">
        <v>472</v>
      </c>
      <c r="M424" s="465" t="s">
        <v>994</v>
      </c>
      <c r="N424" s="465" t="s">
        <v>1132</v>
      </c>
      <c r="O424" s="466" t="s">
        <v>1902</v>
      </c>
      <c r="P424" s="466" t="s">
        <v>1132</v>
      </c>
      <c r="Q424" s="204" t="s">
        <v>1904</v>
      </c>
      <c r="R424" s="474">
        <v>18</v>
      </c>
      <c r="S424" s="478">
        <v>3000</v>
      </c>
      <c r="T424" s="469" t="e">
        <f>[2]!Tabla46[[#This Row],[Cantidad de Insumos]]*[2]!Tabla46[[#This Row],[Precio Unitario]]</f>
        <v>#REF!</v>
      </c>
      <c r="U424" s="458" t="s">
        <v>2132</v>
      </c>
      <c r="V424" s="470" t="s">
        <v>925</v>
      </c>
      <c r="W424" s="471"/>
    </row>
    <row r="425" spans="2:23" ht="31.5" customHeight="1" x14ac:dyDescent="0.2">
      <c r="B425" s="487" t="e">
        <f>IF(Tabla46[[#This Row],[Tipos de Acciones]]="","",CONCATENATE(Tabla46[[#This Row],[POA]],".",Tabla46[[#This Row],[SRS]],".",Tabla46[[#This Row],[AREA]],".",Tabla46[[#This Row],[TIPO]]))</f>
        <v>#REF!</v>
      </c>
      <c r="C425" s="487" t="e">
        <f>IF(Tabla46[[#This Row],[Tipos de Acciones]]="","",'Formulario PPGR1'!#REF!)</f>
        <v>#REF!</v>
      </c>
      <c r="D425" s="487" t="e">
        <f>IF(Tabla46[[#This Row],[Tipos de Acciones]]="","",'Formulario PPGR1'!#REF!)</f>
        <v>#REF!</v>
      </c>
      <c r="E425" s="487" t="e">
        <f>IF(Tabla46[[#This Row],[Tipos de Acciones]]="","",'Formulario PPGR1'!#REF!)</f>
        <v>#REF!</v>
      </c>
      <c r="F425" s="487" t="e">
        <f>IF(Tabla46[[#This Row],[Tipos de Acciones]]="","",'Formulario PPGR1'!#REF!)</f>
        <v>#REF!</v>
      </c>
      <c r="G425" s="461" t="s">
        <v>935</v>
      </c>
      <c r="H425" s="461" t="s">
        <v>2137</v>
      </c>
      <c r="I425" s="463"/>
      <c r="J425" s="464"/>
      <c r="K425" s="461" t="s">
        <v>2151</v>
      </c>
      <c r="L425" s="473" t="s">
        <v>472</v>
      </c>
      <c r="M425" s="465" t="s">
        <v>994</v>
      </c>
      <c r="N425" s="465" t="s">
        <v>1132</v>
      </c>
      <c r="O425" s="466" t="s">
        <v>1902</v>
      </c>
      <c r="P425" s="466" t="s">
        <v>1132</v>
      </c>
      <c r="Q425" s="204" t="s">
        <v>1904</v>
      </c>
      <c r="R425" s="474">
        <v>21</v>
      </c>
      <c r="S425" s="478">
        <v>120000</v>
      </c>
      <c r="T425" s="469" t="e">
        <f>[2]!Tabla46[[#This Row],[Cantidad de Insumos]]*[2]!Tabla46[[#This Row],[Precio Unitario]]</f>
        <v>#REF!</v>
      </c>
      <c r="U425" s="458" t="s">
        <v>865</v>
      </c>
      <c r="V425" s="470" t="s">
        <v>925</v>
      </c>
      <c r="W425" s="471"/>
    </row>
    <row r="426" spans="2:23" ht="32.25" customHeight="1" x14ac:dyDescent="0.2">
      <c r="B426" s="487" t="e">
        <f>IF(Tabla46[[#This Row],[Tipos de Acciones]]="","",CONCATENATE(Tabla46[[#This Row],[POA]],".",Tabla46[[#This Row],[SRS]],".",Tabla46[[#This Row],[AREA]],".",Tabla46[[#This Row],[TIPO]]))</f>
        <v>#REF!</v>
      </c>
      <c r="C426" s="487" t="e">
        <f>IF(Tabla46[[#This Row],[Tipos de Acciones]]="","",'Formulario PPGR1'!#REF!)</f>
        <v>#REF!</v>
      </c>
      <c r="D426" s="487" t="e">
        <f>IF(Tabla46[[#This Row],[Tipos de Acciones]]="","",'Formulario PPGR1'!#REF!)</f>
        <v>#REF!</v>
      </c>
      <c r="E426" s="487" t="e">
        <f>IF(Tabla46[[#This Row],[Tipos de Acciones]]="","",'Formulario PPGR1'!#REF!)</f>
        <v>#REF!</v>
      </c>
      <c r="F426" s="487" t="e">
        <f>IF(Tabla46[[#This Row],[Tipos de Acciones]]="","",'Formulario PPGR1'!#REF!)</f>
        <v>#REF!</v>
      </c>
      <c r="G426" s="461" t="s">
        <v>935</v>
      </c>
      <c r="H426" s="461" t="s">
        <v>2137</v>
      </c>
      <c r="I426" s="463"/>
      <c r="J426" s="464"/>
      <c r="K426" s="461" t="s">
        <v>2152</v>
      </c>
      <c r="L426" s="473" t="s">
        <v>472</v>
      </c>
      <c r="M426" s="465" t="s">
        <v>994</v>
      </c>
      <c r="N426" s="465" t="s">
        <v>1132</v>
      </c>
      <c r="O426" s="466" t="s">
        <v>1902</v>
      </c>
      <c r="P426" s="466" t="s">
        <v>1132</v>
      </c>
      <c r="Q426" s="204" t="s">
        <v>1904</v>
      </c>
      <c r="R426" s="474">
        <v>9</v>
      </c>
      <c r="S426" s="478">
        <v>150000</v>
      </c>
      <c r="T426" s="469" t="e">
        <f>[2]!Tabla46[[#This Row],[Cantidad de Insumos]]*[2]!Tabla46[[#This Row],[Precio Unitario]]</f>
        <v>#REF!</v>
      </c>
      <c r="U426" s="458" t="s">
        <v>865</v>
      </c>
      <c r="V426" s="470" t="s">
        <v>925</v>
      </c>
      <c r="W426" s="471"/>
    </row>
    <row r="427" spans="2:23" ht="33" customHeight="1" x14ac:dyDescent="0.2">
      <c r="B427" s="487" t="e">
        <f>IF(Tabla46[[#This Row],[Tipos de Acciones]]="","",CONCATENATE(Tabla46[[#This Row],[POA]],".",Tabla46[[#This Row],[SRS]],".",Tabla46[[#This Row],[AREA]],".",Tabla46[[#This Row],[TIPO]]))</f>
        <v>#REF!</v>
      </c>
      <c r="C427" s="487" t="e">
        <f>IF(Tabla46[[#This Row],[Tipos de Acciones]]="","",'Formulario PPGR1'!#REF!)</f>
        <v>#REF!</v>
      </c>
      <c r="D427" s="487" t="e">
        <f>IF(Tabla46[[#This Row],[Tipos de Acciones]]="","",'Formulario PPGR1'!#REF!)</f>
        <v>#REF!</v>
      </c>
      <c r="E427" s="487" t="e">
        <f>IF(Tabla46[[#This Row],[Tipos de Acciones]]="","",'Formulario PPGR1'!#REF!)</f>
        <v>#REF!</v>
      </c>
      <c r="F427" s="487" t="e">
        <f>IF(Tabla46[[#This Row],[Tipos de Acciones]]="","",'Formulario PPGR1'!#REF!)</f>
        <v>#REF!</v>
      </c>
      <c r="G427" s="461" t="s">
        <v>935</v>
      </c>
      <c r="H427" s="461" t="s">
        <v>2137</v>
      </c>
      <c r="I427" s="463"/>
      <c r="J427" s="464"/>
      <c r="K427" s="461" t="s">
        <v>2153</v>
      </c>
      <c r="L427" s="473" t="s">
        <v>472</v>
      </c>
      <c r="M427" s="465" t="s">
        <v>994</v>
      </c>
      <c r="N427" s="465" t="s">
        <v>1132</v>
      </c>
      <c r="O427" s="466" t="s">
        <v>1902</v>
      </c>
      <c r="P427" s="466" t="s">
        <v>1132</v>
      </c>
      <c r="Q427" s="204" t="s">
        <v>1904</v>
      </c>
      <c r="R427" s="474">
        <v>7</v>
      </c>
      <c r="S427" s="478">
        <v>120000</v>
      </c>
      <c r="T427" s="469" t="e">
        <f>[2]!Tabla46[[#This Row],[Cantidad de Insumos]]*[2]!Tabla46[[#This Row],[Precio Unitario]]</f>
        <v>#REF!</v>
      </c>
      <c r="U427" s="458" t="s">
        <v>865</v>
      </c>
      <c r="V427" s="470" t="s">
        <v>925</v>
      </c>
      <c r="W427" s="471"/>
    </row>
    <row r="428" spans="2:23" ht="36" customHeight="1" x14ac:dyDescent="0.2">
      <c r="B428" s="487" t="e">
        <f>IF(Tabla46[[#This Row],[Tipos de Acciones]]="","",CONCATENATE(Tabla46[[#This Row],[POA]],".",Tabla46[[#This Row],[SRS]],".",Tabla46[[#This Row],[AREA]],".",Tabla46[[#This Row],[TIPO]]))</f>
        <v>#REF!</v>
      </c>
      <c r="C428" s="487" t="e">
        <f>IF(Tabla46[[#This Row],[Tipos de Acciones]]="","",'Formulario PPGR1'!#REF!)</f>
        <v>#REF!</v>
      </c>
      <c r="D428" s="487" t="e">
        <f>IF(Tabla46[[#This Row],[Tipos de Acciones]]="","",'Formulario PPGR1'!#REF!)</f>
        <v>#REF!</v>
      </c>
      <c r="E428" s="487" t="e">
        <f>IF(Tabla46[[#This Row],[Tipos de Acciones]]="","",'Formulario PPGR1'!#REF!)</f>
        <v>#REF!</v>
      </c>
      <c r="F428" s="487" t="e">
        <f>IF(Tabla46[[#This Row],[Tipos de Acciones]]="","",'Formulario PPGR1'!#REF!)</f>
        <v>#REF!</v>
      </c>
      <c r="G428" s="461" t="s">
        <v>935</v>
      </c>
      <c r="H428" s="461" t="s">
        <v>2130</v>
      </c>
      <c r="I428" s="463"/>
      <c r="J428" s="464"/>
      <c r="K428" s="461" t="s">
        <v>2154</v>
      </c>
      <c r="L428" s="473" t="s">
        <v>472</v>
      </c>
      <c r="M428" s="465" t="s">
        <v>994</v>
      </c>
      <c r="N428" s="465" t="s">
        <v>1132</v>
      </c>
      <c r="O428" s="466" t="s">
        <v>1902</v>
      </c>
      <c r="P428" s="466" t="s">
        <v>1132</v>
      </c>
      <c r="Q428" s="204" t="s">
        <v>1904</v>
      </c>
      <c r="R428" s="474">
        <v>29</v>
      </c>
      <c r="S428" s="478">
        <v>2800</v>
      </c>
      <c r="T428" s="469" t="e">
        <f>[2]!Tabla46[[#This Row],[Cantidad de Insumos]]*[2]!Tabla46[[#This Row],[Precio Unitario]]</f>
        <v>#REF!</v>
      </c>
      <c r="U428" s="458" t="s">
        <v>2132</v>
      </c>
      <c r="V428" s="470" t="s">
        <v>925</v>
      </c>
      <c r="W428" s="471"/>
    </row>
    <row r="429" spans="2:23" ht="32.25" customHeight="1" x14ac:dyDescent="0.2">
      <c r="B429" s="487" t="e">
        <f>IF(Tabla46[[#This Row],[Tipos de Acciones]]="","",CONCATENATE(Tabla46[[#This Row],[POA]],".",Tabla46[[#This Row],[SRS]],".",Tabla46[[#This Row],[AREA]],".",Tabla46[[#This Row],[TIPO]]))</f>
        <v>#REF!</v>
      </c>
      <c r="C429" s="487" t="e">
        <f>IF(Tabla46[[#This Row],[Tipos de Acciones]]="","",'Formulario PPGR1'!#REF!)</f>
        <v>#REF!</v>
      </c>
      <c r="D429" s="487" t="e">
        <f>IF(Tabla46[[#This Row],[Tipos de Acciones]]="","",'Formulario PPGR1'!#REF!)</f>
        <v>#REF!</v>
      </c>
      <c r="E429" s="487" t="e">
        <f>IF(Tabla46[[#This Row],[Tipos de Acciones]]="","",'Formulario PPGR1'!#REF!)</f>
        <v>#REF!</v>
      </c>
      <c r="F429" s="487" t="e">
        <f>IF(Tabla46[[#This Row],[Tipos de Acciones]]="","",'Formulario PPGR1'!#REF!)</f>
        <v>#REF!</v>
      </c>
      <c r="G429" s="461" t="s">
        <v>935</v>
      </c>
      <c r="H429" s="461" t="s">
        <v>2130</v>
      </c>
      <c r="I429" s="463"/>
      <c r="J429" s="464"/>
      <c r="K429" s="461" t="s">
        <v>2155</v>
      </c>
      <c r="L429" s="473" t="s">
        <v>472</v>
      </c>
      <c r="M429" s="465" t="s">
        <v>994</v>
      </c>
      <c r="N429" s="465" t="s">
        <v>1132</v>
      </c>
      <c r="O429" s="466" t="s">
        <v>1902</v>
      </c>
      <c r="P429" s="466" t="s">
        <v>1132</v>
      </c>
      <c r="Q429" s="204" t="s">
        <v>1904</v>
      </c>
      <c r="R429" s="474">
        <v>15</v>
      </c>
      <c r="S429" s="478">
        <v>2800</v>
      </c>
      <c r="T429" s="469" t="e">
        <f>[2]!Tabla46[[#This Row],[Cantidad de Insumos]]*[2]!Tabla46[[#This Row],[Precio Unitario]]</f>
        <v>#REF!</v>
      </c>
      <c r="U429" s="458" t="s">
        <v>2132</v>
      </c>
      <c r="V429" s="470" t="s">
        <v>925</v>
      </c>
      <c r="W429" s="471"/>
    </row>
    <row r="430" spans="2:23" ht="29.25" customHeight="1" x14ac:dyDescent="0.2">
      <c r="B430" s="487" t="e">
        <f>IF(Tabla46[[#This Row],[Tipos de Acciones]]="","",CONCATENATE(Tabla46[[#This Row],[POA]],".",Tabla46[[#This Row],[SRS]],".",Tabla46[[#This Row],[AREA]],".",Tabla46[[#This Row],[TIPO]]))</f>
        <v>#REF!</v>
      </c>
      <c r="C430" s="487" t="e">
        <f>IF(Tabla46[[#This Row],[Tipos de Acciones]]="","",'Formulario PPGR1'!#REF!)</f>
        <v>#REF!</v>
      </c>
      <c r="D430" s="487" t="e">
        <f>IF(Tabla46[[#This Row],[Tipos de Acciones]]="","",'Formulario PPGR1'!#REF!)</f>
        <v>#REF!</v>
      </c>
      <c r="E430" s="487" t="e">
        <f>IF(Tabla46[[#This Row],[Tipos de Acciones]]="","",'Formulario PPGR1'!#REF!)</f>
        <v>#REF!</v>
      </c>
      <c r="F430" s="487" t="e">
        <f>IF(Tabla46[[#This Row],[Tipos de Acciones]]="","",'Formulario PPGR1'!#REF!)</f>
        <v>#REF!</v>
      </c>
      <c r="G430" s="461" t="s">
        <v>935</v>
      </c>
      <c r="H430" s="461" t="s">
        <v>2130</v>
      </c>
      <c r="I430" s="481"/>
      <c r="J430" s="482"/>
      <c r="K430" s="482" t="s">
        <v>2156</v>
      </c>
      <c r="L430" s="473" t="s">
        <v>472</v>
      </c>
      <c r="M430" s="465" t="s">
        <v>994</v>
      </c>
      <c r="N430" s="465" t="s">
        <v>1132</v>
      </c>
      <c r="O430" s="466" t="s">
        <v>1902</v>
      </c>
      <c r="P430" s="466" t="s">
        <v>1132</v>
      </c>
      <c r="Q430" s="204" t="s">
        <v>1904</v>
      </c>
      <c r="R430" s="474">
        <v>13</v>
      </c>
      <c r="S430" s="478">
        <v>2800</v>
      </c>
      <c r="T430" s="483" t="e">
        <f>[2]!Tabla46[[#This Row],[Cantidad de Insumos]]*[2]!Tabla46[[#This Row],[Precio Unitario]]</f>
        <v>#REF!</v>
      </c>
      <c r="U430" s="458" t="s">
        <v>2132</v>
      </c>
      <c r="V430" s="470" t="s">
        <v>925</v>
      </c>
      <c r="W430" s="471"/>
    </row>
    <row r="431" spans="2:23" ht="55.5" customHeight="1" x14ac:dyDescent="0.2">
      <c r="B431" s="487" t="e">
        <f>IF(Tabla46[[#This Row],[Tipos de Acciones]]="","",CONCATENATE(Tabla46[[#This Row],[POA]],".",Tabla46[[#This Row],[SRS]],".",Tabla46[[#This Row],[AREA]],".",Tabla46[[#This Row],[TIPO]]))</f>
        <v>#REF!</v>
      </c>
      <c r="C431" s="487" t="e">
        <f>IF(Tabla46[[#This Row],[Tipos de Acciones]]="","",'Formulario PPGR1'!#REF!)</f>
        <v>#REF!</v>
      </c>
      <c r="D431" s="487" t="e">
        <f>IF(Tabla46[[#This Row],[Tipos de Acciones]]="","",'Formulario PPGR1'!#REF!)</f>
        <v>#REF!</v>
      </c>
      <c r="E431" s="487" t="e">
        <f>IF(Tabla46[[#This Row],[Tipos de Acciones]]="","",'Formulario PPGR1'!#REF!)</f>
        <v>#REF!</v>
      </c>
      <c r="F431" s="487" t="e">
        <f>IF(Tabla46[[#This Row],[Tipos de Acciones]]="","",'Formulario PPGR1'!#REF!)</f>
        <v>#REF!</v>
      </c>
      <c r="G431" s="461" t="s">
        <v>935</v>
      </c>
      <c r="H431" s="462" t="s">
        <v>2126</v>
      </c>
      <c r="I431" s="481"/>
      <c r="J431" s="482"/>
      <c r="K431" s="482" t="s">
        <v>2157</v>
      </c>
      <c r="L431" s="473" t="s">
        <v>472</v>
      </c>
      <c r="M431" s="465" t="s">
        <v>994</v>
      </c>
      <c r="N431" s="465" t="s">
        <v>1132</v>
      </c>
      <c r="O431" s="466" t="s">
        <v>1902</v>
      </c>
      <c r="P431" s="466" t="s">
        <v>1132</v>
      </c>
      <c r="Q431" s="204" t="s">
        <v>1904</v>
      </c>
      <c r="R431" s="474">
        <v>6</v>
      </c>
      <c r="S431" s="478">
        <v>6500</v>
      </c>
      <c r="T431" s="483" t="e">
        <f>[2]!Tabla46[[#This Row],[Cantidad de Insumos]]*[2]!Tabla46[[#This Row],[Precio Unitario]]</f>
        <v>#REF!</v>
      </c>
      <c r="U431" s="458" t="s">
        <v>2129</v>
      </c>
      <c r="V431" s="470" t="s">
        <v>925</v>
      </c>
      <c r="W431" s="471"/>
    </row>
    <row r="432" spans="2:23" ht="34.5" customHeight="1" x14ac:dyDescent="0.2">
      <c r="B432" s="487" t="e">
        <f>IF(Tabla46[[#This Row],[Tipos de Acciones]]="","",CONCATENATE(Tabla46[[#This Row],[POA]],".",Tabla46[[#This Row],[SRS]],".",Tabla46[[#This Row],[AREA]],".",Tabla46[[#This Row],[TIPO]]))</f>
        <v>#REF!</v>
      </c>
      <c r="C432" s="487" t="e">
        <f>IF(Tabla46[[#This Row],[Tipos de Acciones]]="","",'Formulario PPGR1'!#REF!)</f>
        <v>#REF!</v>
      </c>
      <c r="D432" s="487" t="e">
        <f>IF(Tabla46[[#This Row],[Tipos de Acciones]]="","",'Formulario PPGR1'!#REF!)</f>
        <v>#REF!</v>
      </c>
      <c r="E432" s="487" t="e">
        <f>IF(Tabla46[[#This Row],[Tipos de Acciones]]="","",'Formulario PPGR1'!#REF!)</f>
        <v>#REF!</v>
      </c>
      <c r="F432" s="487" t="e">
        <f>IF(Tabla46[[#This Row],[Tipos de Acciones]]="","",'Formulario PPGR1'!#REF!)</f>
        <v>#REF!</v>
      </c>
      <c r="G432" s="461" t="s">
        <v>935</v>
      </c>
      <c r="H432" s="461" t="s">
        <v>2137</v>
      </c>
      <c r="I432" s="481"/>
      <c r="J432" s="482"/>
      <c r="K432" s="482" t="s">
        <v>2158</v>
      </c>
      <c r="L432" s="473" t="s">
        <v>472</v>
      </c>
      <c r="M432" s="465" t="s">
        <v>994</v>
      </c>
      <c r="N432" s="465" t="s">
        <v>1132</v>
      </c>
      <c r="O432" s="466" t="s">
        <v>1902</v>
      </c>
      <c r="P432" s="466" t="s">
        <v>1132</v>
      </c>
      <c r="Q432" s="204" t="s">
        <v>1904</v>
      </c>
      <c r="R432" s="474">
        <v>40</v>
      </c>
      <c r="S432" s="478">
        <v>150</v>
      </c>
      <c r="T432" s="483" t="e">
        <f>[2]!Tabla46[[#This Row],[Cantidad de Insumos]]*[2]!Tabla46[[#This Row],[Precio Unitario]]</f>
        <v>#REF!</v>
      </c>
      <c r="U432" s="458" t="s">
        <v>865</v>
      </c>
      <c r="V432" s="470" t="s">
        <v>925</v>
      </c>
      <c r="W432" s="471"/>
    </row>
    <row r="433" spans="2:23" ht="35.25" customHeight="1" x14ac:dyDescent="0.2">
      <c r="B433" s="487" t="e">
        <f>IF(Tabla46[[#This Row],[Tipos de Acciones]]="","",CONCATENATE(Tabla46[[#This Row],[POA]],".",Tabla46[[#This Row],[SRS]],".",Tabla46[[#This Row],[AREA]],".",Tabla46[[#This Row],[TIPO]]))</f>
        <v>#REF!</v>
      </c>
      <c r="C433" s="487" t="e">
        <f>IF(Tabla46[[#This Row],[Tipos de Acciones]]="","",'Formulario PPGR1'!#REF!)</f>
        <v>#REF!</v>
      </c>
      <c r="D433" s="487" t="e">
        <f>IF(Tabla46[[#This Row],[Tipos de Acciones]]="","",'Formulario PPGR1'!#REF!)</f>
        <v>#REF!</v>
      </c>
      <c r="E433" s="487" t="e">
        <f>IF(Tabla46[[#This Row],[Tipos de Acciones]]="","",'Formulario PPGR1'!#REF!)</f>
        <v>#REF!</v>
      </c>
      <c r="F433" s="487" t="e">
        <f>IF(Tabla46[[#This Row],[Tipos de Acciones]]="","",'Formulario PPGR1'!#REF!)</f>
        <v>#REF!</v>
      </c>
      <c r="G433" s="461" t="s">
        <v>935</v>
      </c>
      <c r="H433" s="462" t="s">
        <v>2159</v>
      </c>
      <c r="I433" s="481"/>
      <c r="J433" s="482"/>
      <c r="K433" s="482" t="s">
        <v>2160</v>
      </c>
      <c r="L433" s="473" t="s">
        <v>472</v>
      </c>
      <c r="M433" s="465" t="s">
        <v>994</v>
      </c>
      <c r="N433" s="465" t="s">
        <v>1132</v>
      </c>
      <c r="O433" s="466" t="s">
        <v>1902</v>
      </c>
      <c r="P433" s="466" t="s">
        <v>1132</v>
      </c>
      <c r="Q433" s="204" t="s">
        <v>1904</v>
      </c>
      <c r="R433" s="474">
        <v>52</v>
      </c>
      <c r="S433" s="478">
        <v>42500</v>
      </c>
      <c r="T433" s="483" t="e">
        <f>[2]!Tabla46[[#This Row],[Cantidad de Insumos]]*[2]!Tabla46[[#This Row],[Precio Unitario]]</f>
        <v>#REF!</v>
      </c>
      <c r="U433" s="458" t="s">
        <v>2117</v>
      </c>
      <c r="V433" s="470" t="s">
        <v>925</v>
      </c>
      <c r="W433" s="471"/>
    </row>
    <row r="434" spans="2:23" ht="42" customHeight="1" x14ac:dyDescent="0.2">
      <c r="B434" s="487" t="e">
        <f>IF(Tabla46[[#This Row],[Tipos de Acciones]]="","",CONCATENATE(Tabla46[[#This Row],[POA]],".",Tabla46[[#This Row],[SRS]],".",Tabla46[[#This Row],[AREA]],".",Tabla46[[#This Row],[TIPO]]))</f>
        <v>#REF!</v>
      </c>
      <c r="C434" s="487" t="e">
        <f>IF(Tabla46[[#This Row],[Tipos de Acciones]]="","",'Formulario PPGR1'!#REF!)</f>
        <v>#REF!</v>
      </c>
      <c r="D434" s="487" t="e">
        <f>IF(Tabla46[[#This Row],[Tipos de Acciones]]="","",'Formulario PPGR1'!#REF!)</f>
        <v>#REF!</v>
      </c>
      <c r="E434" s="487" t="e">
        <f>IF(Tabla46[[#This Row],[Tipos de Acciones]]="","",'Formulario PPGR1'!#REF!)</f>
        <v>#REF!</v>
      </c>
      <c r="F434" s="487" t="e">
        <f>IF(Tabla46[[#This Row],[Tipos de Acciones]]="","",'Formulario PPGR1'!#REF!)</f>
        <v>#REF!</v>
      </c>
      <c r="G434" s="461" t="s">
        <v>935</v>
      </c>
      <c r="H434" s="462" t="s">
        <v>2159</v>
      </c>
      <c r="I434" s="481"/>
      <c r="J434" s="482"/>
      <c r="K434" s="482" t="s">
        <v>2161</v>
      </c>
      <c r="L434" s="473" t="s">
        <v>472</v>
      </c>
      <c r="M434" s="465" t="s">
        <v>994</v>
      </c>
      <c r="N434" s="465" t="s">
        <v>1132</v>
      </c>
      <c r="O434" s="466" t="s">
        <v>1902</v>
      </c>
      <c r="P434" s="466" t="s">
        <v>1132</v>
      </c>
      <c r="Q434" s="204" t="s">
        <v>1904</v>
      </c>
      <c r="R434" s="474">
        <v>49</v>
      </c>
      <c r="S434" s="478">
        <v>35000</v>
      </c>
      <c r="T434" s="483" t="e">
        <f>[2]!Tabla46[[#This Row],[Cantidad de Insumos]]*[2]!Tabla46[[#This Row],[Precio Unitario]]</f>
        <v>#REF!</v>
      </c>
      <c r="U434" s="458" t="s">
        <v>2117</v>
      </c>
      <c r="V434" s="470" t="s">
        <v>925</v>
      </c>
      <c r="W434" s="471"/>
    </row>
    <row r="435" spans="2:23" ht="38.25" customHeight="1" x14ac:dyDescent="0.2">
      <c r="B435" s="487" t="e">
        <f>IF(Tabla46[[#This Row],[Tipos de Acciones]]="","",CONCATENATE(Tabla46[[#This Row],[POA]],".",Tabla46[[#This Row],[SRS]],".",Tabla46[[#This Row],[AREA]],".",Tabla46[[#This Row],[TIPO]]))</f>
        <v>#REF!</v>
      </c>
      <c r="C435" s="487" t="e">
        <f>IF(Tabla46[[#This Row],[Tipos de Acciones]]="","",'Formulario PPGR1'!#REF!)</f>
        <v>#REF!</v>
      </c>
      <c r="D435" s="487" t="e">
        <f>IF(Tabla46[[#This Row],[Tipos de Acciones]]="","",'Formulario PPGR1'!#REF!)</f>
        <v>#REF!</v>
      </c>
      <c r="E435" s="487" t="e">
        <f>IF(Tabla46[[#This Row],[Tipos de Acciones]]="","",'Formulario PPGR1'!#REF!)</f>
        <v>#REF!</v>
      </c>
      <c r="F435" s="487" t="e">
        <f>IF(Tabla46[[#This Row],[Tipos de Acciones]]="","",'Formulario PPGR1'!#REF!)</f>
        <v>#REF!</v>
      </c>
      <c r="G435" s="461" t="s">
        <v>935</v>
      </c>
      <c r="H435" s="461" t="s">
        <v>2137</v>
      </c>
      <c r="I435" s="481"/>
      <c r="J435" s="482"/>
      <c r="K435" s="482" t="s">
        <v>2162</v>
      </c>
      <c r="L435" s="473" t="s">
        <v>472</v>
      </c>
      <c r="M435" s="465" t="s">
        <v>994</v>
      </c>
      <c r="N435" s="465" t="s">
        <v>1132</v>
      </c>
      <c r="O435" s="466" t="s">
        <v>1902</v>
      </c>
      <c r="P435" s="466" t="s">
        <v>1132</v>
      </c>
      <c r="Q435" s="204" t="s">
        <v>1904</v>
      </c>
      <c r="R435" s="474">
        <v>41</v>
      </c>
      <c r="S435" s="478">
        <v>10000</v>
      </c>
      <c r="T435" s="483" t="e">
        <f>[2]!Tabla46[[#This Row],[Cantidad de Insumos]]*[2]!Tabla46[[#This Row],[Precio Unitario]]</f>
        <v>#REF!</v>
      </c>
      <c r="U435" s="458" t="s">
        <v>865</v>
      </c>
      <c r="V435" s="470" t="s">
        <v>925</v>
      </c>
      <c r="W435" s="471"/>
    </row>
    <row r="436" spans="2:23" ht="28.5" customHeight="1" x14ac:dyDescent="0.2">
      <c r="B436" s="487" t="e">
        <f>IF(Tabla46[[#This Row],[Tipos de Acciones]]="","",CONCATENATE(Tabla46[[#This Row],[POA]],".",Tabla46[[#This Row],[SRS]],".",Tabla46[[#This Row],[AREA]],".",Tabla46[[#This Row],[TIPO]]))</f>
        <v>#REF!</v>
      </c>
      <c r="C436" s="487" t="e">
        <f>IF(Tabla46[[#This Row],[Tipos de Acciones]]="","",'Formulario PPGR1'!#REF!)</f>
        <v>#REF!</v>
      </c>
      <c r="D436" s="487" t="e">
        <f>IF(Tabla46[[#This Row],[Tipos de Acciones]]="","",'Formulario PPGR1'!#REF!)</f>
        <v>#REF!</v>
      </c>
      <c r="E436" s="487" t="e">
        <f>IF(Tabla46[[#This Row],[Tipos de Acciones]]="","",'Formulario PPGR1'!#REF!)</f>
        <v>#REF!</v>
      </c>
      <c r="F436" s="487" t="e">
        <f>IF(Tabla46[[#This Row],[Tipos de Acciones]]="","",'Formulario PPGR1'!#REF!)</f>
        <v>#REF!</v>
      </c>
      <c r="G436" s="461" t="s">
        <v>935</v>
      </c>
      <c r="H436" s="461" t="s">
        <v>2137</v>
      </c>
      <c r="I436" s="481"/>
      <c r="J436" s="482"/>
      <c r="K436" s="482" t="s">
        <v>2163</v>
      </c>
      <c r="L436" s="473" t="s">
        <v>472</v>
      </c>
      <c r="M436" s="465" t="s">
        <v>994</v>
      </c>
      <c r="N436" s="465" t="s">
        <v>1132</v>
      </c>
      <c r="O436" s="466" t="s">
        <v>1902</v>
      </c>
      <c r="P436" s="466" t="s">
        <v>1132</v>
      </c>
      <c r="Q436" s="204" t="s">
        <v>1904</v>
      </c>
      <c r="R436" s="474">
        <v>46</v>
      </c>
      <c r="S436" s="478">
        <v>3000</v>
      </c>
      <c r="T436" s="483" t="e">
        <f>[2]!Tabla46[[#This Row],[Cantidad de Insumos]]*[2]!Tabla46[[#This Row],[Precio Unitario]]</f>
        <v>#REF!</v>
      </c>
      <c r="U436" s="458" t="s">
        <v>865</v>
      </c>
      <c r="V436" s="470" t="s">
        <v>925</v>
      </c>
      <c r="W436" s="471"/>
    </row>
    <row r="437" spans="2:23" ht="33" customHeight="1" x14ac:dyDescent="0.2">
      <c r="B437" s="487" t="e">
        <f>IF(Tabla46[[#This Row],[Tipos de Acciones]]="","",CONCATENATE(Tabla46[[#This Row],[POA]],".",Tabla46[[#This Row],[SRS]],".",Tabla46[[#This Row],[AREA]],".",Tabla46[[#This Row],[TIPO]]))</f>
        <v>#REF!</v>
      </c>
      <c r="C437" s="487" t="e">
        <f>IF(Tabla46[[#This Row],[Tipos de Acciones]]="","",'Formulario PPGR1'!#REF!)</f>
        <v>#REF!</v>
      </c>
      <c r="D437" s="487" t="e">
        <f>IF(Tabla46[[#This Row],[Tipos de Acciones]]="","",'Formulario PPGR1'!#REF!)</f>
        <v>#REF!</v>
      </c>
      <c r="E437" s="487" t="e">
        <f>IF(Tabla46[[#This Row],[Tipos de Acciones]]="","",'Formulario PPGR1'!#REF!)</f>
        <v>#REF!</v>
      </c>
      <c r="F437" s="487" t="e">
        <f>IF(Tabla46[[#This Row],[Tipos de Acciones]]="","",'Formulario PPGR1'!#REF!)</f>
        <v>#REF!</v>
      </c>
      <c r="G437" s="461" t="s">
        <v>935</v>
      </c>
      <c r="H437" s="461" t="s">
        <v>2137</v>
      </c>
      <c r="I437" s="481"/>
      <c r="J437" s="482"/>
      <c r="K437" s="482" t="s">
        <v>2164</v>
      </c>
      <c r="L437" s="473" t="s">
        <v>472</v>
      </c>
      <c r="M437" s="465" t="s">
        <v>994</v>
      </c>
      <c r="N437" s="465" t="s">
        <v>1132</v>
      </c>
      <c r="O437" s="466" t="s">
        <v>1902</v>
      </c>
      <c r="P437" s="466" t="s">
        <v>1132</v>
      </c>
      <c r="Q437" s="204" t="s">
        <v>1904</v>
      </c>
      <c r="R437" s="474">
        <v>39</v>
      </c>
      <c r="S437" s="478">
        <v>10000</v>
      </c>
      <c r="T437" s="483" t="e">
        <f>[2]!Tabla46[[#This Row],[Cantidad de Insumos]]*[2]!Tabla46[[#This Row],[Precio Unitario]]</f>
        <v>#REF!</v>
      </c>
      <c r="U437" s="458" t="s">
        <v>865</v>
      </c>
      <c r="V437" s="470" t="s">
        <v>925</v>
      </c>
      <c r="W437" s="471"/>
    </row>
    <row r="438" spans="2:23" ht="50.25" customHeight="1" x14ac:dyDescent="0.2">
      <c r="B438" s="487" t="e">
        <f>IF(Tabla46[[#This Row],[Tipos de Acciones]]="","",CONCATENATE(Tabla46[[#This Row],[POA]],".",Tabla46[[#This Row],[SRS]],".",Tabla46[[#This Row],[AREA]],".",Tabla46[[#This Row],[TIPO]]))</f>
        <v>#REF!</v>
      </c>
      <c r="C438" s="487" t="e">
        <f>IF(Tabla46[[#This Row],[Tipos de Acciones]]="","",'Formulario PPGR1'!#REF!)</f>
        <v>#REF!</v>
      </c>
      <c r="D438" s="487" t="e">
        <f>IF(Tabla46[[#This Row],[Tipos de Acciones]]="","",'Formulario PPGR1'!#REF!)</f>
        <v>#REF!</v>
      </c>
      <c r="E438" s="487" t="e">
        <f>IF(Tabla46[[#This Row],[Tipos de Acciones]]="","",'Formulario PPGR1'!#REF!)</f>
        <v>#REF!</v>
      </c>
      <c r="F438" s="487" t="e">
        <f>IF(Tabla46[[#This Row],[Tipos de Acciones]]="","",'Formulario PPGR1'!#REF!)</f>
        <v>#REF!</v>
      </c>
      <c r="G438" s="461" t="s">
        <v>935</v>
      </c>
      <c r="H438" s="461" t="s">
        <v>2137</v>
      </c>
      <c r="I438" s="481"/>
      <c r="J438" s="482"/>
      <c r="K438" s="482" t="s">
        <v>2165</v>
      </c>
      <c r="L438" s="473" t="s">
        <v>472</v>
      </c>
      <c r="M438" s="465" t="s">
        <v>994</v>
      </c>
      <c r="N438" s="465" t="s">
        <v>1132</v>
      </c>
      <c r="O438" s="466" t="s">
        <v>1902</v>
      </c>
      <c r="P438" s="466" t="s">
        <v>1132</v>
      </c>
      <c r="Q438" s="204" t="s">
        <v>1904</v>
      </c>
      <c r="R438" s="474">
        <v>41</v>
      </c>
      <c r="S438" s="478">
        <v>15000</v>
      </c>
      <c r="T438" s="483" t="e">
        <f>[2]!Tabla46[[#This Row],[Cantidad de Insumos]]*[2]!Tabla46[[#This Row],[Precio Unitario]]</f>
        <v>#REF!</v>
      </c>
      <c r="U438" s="458" t="s">
        <v>865</v>
      </c>
      <c r="V438" s="470" t="s">
        <v>925</v>
      </c>
      <c r="W438" s="471"/>
    </row>
    <row r="439" spans="2:23" ht="32.25" customHeight="1" x14ac:dyDescent="0.2">
      <c r="B439" s="487" t="e">
        <f>IF(Tabla46[[#This Row],[Tipos de Acciones]]="","",CONCATENATE(Tabla46[[#This Row],[POA]],".",Tabla46[[#This Row],[SRS]],".",Tabla46[[#This Row],[AREA]],".",Tabla46[[#This Row],[TIPO]]))</f>
        <v>#REF!</v>
      </c>
      <c r="C439" s="487" t="e">
        <f>IF(Tabla46[[#This Row],[Tipos de Acciones]]="","",'Formulario PPGR1'!#REF!)</f>
        <v>#REF!</v>
      </c>
      <c r="D439" s="487" t="e">
        <f>IF(Tabla46[[#This Row],[Tipos de Acciones]]="","",'Formulario PPGR1'!#REF!)</f>
        <v>#REF!</v>
      </c>
      <c r="E439" s="487" t="e">
        <f>IF(Tabla46[[#This Row],[Tipos de Acciones]]="","",'Formulario PPGR1'!#REF!)</f>
        <v>#REF!</v>
      </c>
      <c r="F439" s="487" t="e">
        <f>IF(Tabla46[[#This Row],[Tipos de Acciones]]="","",'Formulario PPGR1'!#REF!)</f>
        <v>#REF!</v>
      </c>
      <c r="G439" s="461" t="s">
        <v>935</v>
      </c>
      <c r="H439" s="461" t="s">
        <v>2137</v>
      </c>
      <c r="I439" s="481"/>
      <c r="J439" s="482"/>
      <c r="K439" s="482" t="s">
        <v>2166</v>
      </c>
      <c r="L439" s="473" t="s">
        <v>472</v>
      </c>
      <c r="M439" s="465" t="s">
        <v>994</v>
      </c>
      <c r="N439" s="465" t="s">
        <v>1132</v>
      </c>
      <c r="O439" s="466" t="s">
        <v>1902</v>
      </c>
      <c r="P439" s="466" t="s">
        <v>1132</v>
      </c>
      <c r="Q439" s="204" t="s">
        <v>1904</v>
      </c>
      <c r="R439" s="474">
        <v>27</v>
      </c>
      <c r="S439" s="478">
        <v>8000</v>
      </c>
      <c r="T439" s="483" t="e">
        <f>[2]!Tabla46[[#This Row],[Cantidad de Insumos]]*[2]!Tabla46[[#This Row],[Precio Unitario]]</f>
        <v>#REF!</v>
      </c>
      <c r="U439" s="458" t="s">
        <v>865</v>
      </c>
      <c r="V439" s="470" t="s">
        <v>925</v>
      </c>
      <c r="W439" s="471"/>
    </row>
    <row r="440" spans="2:23" ht="30.75" customHeight="1" x14ac:dyDescent="0.2">
      <c r="B440" s="487" t="e">
        <f>IF(Tabla46[[#This Row],[Tipos de Acciones]]="","",CONCATENATE(Tabla46[[#This Row],[POA]],".",Tabla46[[#This Row],[SRS]],".",Tabla46[[#This Row],[AREA]],".",Tabla46[[#This Row],[TIPO]]))</f>
        <v>#REF!</v>
      </c>
      <c r="C440" s="487" t="e">
        <f>IF(Tabla46[[#This Row],[Tipos de Acciones]]="","",'Formulario PPGR1'!#REF!)</f>
        <v>#REF!</v>
      </c>
      <c r="D440" s="487" t="e">
        <f>IF(Tabla46[[#This Row],[Tipos de Acciones]]="","",'Formulario PPGR1'!#REF!)</f>
        <v>#REF!</v>
      </c>
      <c r="E440" s="487" t="e">
        <f>IF(Tabla46[[#This Row],[Tipos de Acciones]]="","",'Formulario PPGR1'!#REF!)</f>
        <v>#REF!</v>
      </c>
      <c r="F440" s="487" t="e">
        <f>IF(Tabla46[[#This Row],[Tipos de Acciones]]="","",'Formulario PPGR1'!#REF!)</f>
        <v>#REF!</v>
      </c>
      <c r="G440" s="461" t="s">
        <v>935</v>
      </c>
      <c r="H440" s="473" t="s">
        <v>2135</v>
      </c>
      <c r="I440" s="481"/>
      <c r="J440" s="482"/>
      <c r="K440" s="482" t="s">
        <v>2167</v>
      </c>
      <c r="L440" s="473" t="s">
        <v>472</v>
      </c>
      <c r="M440" s="465" t="s">
        <v>994</v>
      </c>
      <c r="N440" s="465" t="s">
        <v>1132</v>
      </c>
      <c r="O440" s="466" t="s">
        <v>1902</v>
      </c>
      <c r="P440" s="466" t="s">
        <v>1132</v>
      </c>
      <c r="Q440" s="204" t="s">
        <v>1904</v>
      </c>
      <c r="R440" s="474">
        <v>37</v>
      </c>
      <c r="S440" s="478">
        <v>10500</v>
      </c>
      <c r="T440" s="483" t="e">
        <f>[2]!Tabla46[[#This Row],[Cantidad de Insumos]]*[2]!Tabla46[[#This Row],[Precio Unitario]]</f>
        <v>#REF!</v>
      </c>
      <c r="U440" s="208" t="s">
        <v>892</v>
      </c>
      <c r="V440" s="470" t="s">
        <v>925</v>
      </c>
      <c r="W440" s="471"/>
    </row>
    <row r="441" spans="2:23" ht="48" customHeight="1" x14ac:dyDescent="0.2">
      <c r="B441" s="487" t="e">
        <f>IF(Tabla46[[#This Row],[Tipos de Acciones]]="","",CONCATENATE(Tabla46[[#This Row],[POA]],".",Tabla46[[#This Row],[SRS]],".",Tabla46[[#This Row],[AREA]],".",Tabla46[[#This Row],[TIPO]]))</f>
        <v>#REF!</v>
      </c>
      <c r="C441" s="487" t="e">
        <f>IF(Tabla46[[#This Row],[Tipos de Acciones]]="","",'Formulario PPGR1'!#REF!)</f>
        <v>#REF!</v>
      </c>
      <c r="D441" s="487" t="e">
        <f>IF(Tabla46[[#This Row],[Tipos de Acciones]]="","",'Formulario PPGR1'!#REF!)</f>
        <v>#REF!</v>
      </c>
      <c r="E441" s="487" t="e">
        <f>IF(Tabla46[[#This Row],[Tipos de Acciones]]="","",'Formulario PPGR1'!#REF!)</f>
        <v>#REF!</v>
      </c>
      <c r="F441" s="487" t="e">
        <f>IF(Tabla46[[#This Row],[Tipos de Acciones]]="","",'Formulario PPGR1'!#REF!)</f>
        <v>#REF!</v>
      </c>
      <c r="G441" s="461" t="s">
        <v>935</v>
      </c>
      <c r="H441" s="461" t="s">
        <v>2137</v>
      </c>
      <c r="I441" s="481"/>
      <c r="J441" s="482"/>
      <c r="K441" s="482" t="s">
        <v>2168</v>
      </c>
      <c r="L441" s="473" t="s">
        <v>472</v>
      </c>
      <c r="M441" s="465" t="s">
        <v>994</v>
      </c>
      <c r="N441" s="465" t="s">
        <v>1132</v>
      </c>
      <c r="O441" s="466" t="s">
        <v>1902</v>
      </c>
      <c r="P441" s="466" t="s">
        <v>1132</v>
      </c>
      <c r="Q441" s="204" t="s">
        <v>1904</v>
      </c>
      <c r="R441" s="474">
        <v>63</v>
      </c>
      <c r="S441" s="478">
        <v>4000</v>
      </c>
      <c r="T441" s="483" t="e">
        <f>[2]!Tabla46[[#This Row],[Cantidad de Insumos]]*[2]!Tabla46[[#This Row],[Precio Unitario]]</f>
        <v>#REF!</v>
      </c>
      <c r="U441" s="458" t="s">
        <v>865</v>
      </c>
      <c r="V441" s="470" t="s">
        <v>925</v>
      </c>
      <c r="W441" s="471"/>
    </row>
    <row r="442" spans="2:23" ht="45.75" customHeight="1" x14ac:dyDescent="0.2">
      <c r="B442" s="487" t="e">
        <f>IF(Tabla46[[#This Row],[Tipos de Acciones]]="","",CONCATENATE(Tabla46[[#This Row],[POA]],".",Tabla46[[#This Row],[SRS]],".",Tabla46[[#This Row],[AREA]],".",Tabla46[[#This Row],[TIPO]]))</f>
        <v>#REF!</v>
      </c>
      <c r="C442" s="487" t="e">
        <f>IF(Tabla46[[#This Row],[Tipos de Acciones]]="","",'Formulario PPGR1'!#REF!)</f>
        <v>#REF!</v>
      </c>
      <c r="D442" s="487" t="e">
        <f>IF(Tabla46[[#This Row],[Tipos de Acciones]]="","",'Formulario PPGR1'!#REF!)</f>
        <v>#REF!</v>
      </c>
      <c r="E442" s="487" t="e">
        <f>IF(Tabla46[[#This Row],[Tipos de Acciones]]="","",'Formulario PPGR1'!#REF!)</f>
        <v>#REF!</v>
      </c>
      <c r="F442" s="487" t="e">
        <f>IF(Tabla46[[#This Row],[Tipos de Acciones]]="","",'Formulario PPGR1'!#REF!)</f>
        <v>#REF!</v>
      </c>
      <c r="G442" s="461" t="s">
        <v>935</v>
      </c>
      <c r="H442" s="461" t="s">
        <v>2137</v>
      </c>
      <c r="I442" s="481"/>
      <c r="J442" s="482"/>
      <c r="K442" s="482" t="s">
        <v>2169</v>
      </c>
      <c r="L442" s="473" t="s">
        <v>472</v>
      </c>
      <c r="M442" s="465" t="s">
        <v>994</v>
      </c>
      <c r="N442" s="465" t="s">
        <v>1132</v>
      </c>
      <c r="O442" s="466" t="s">
        <v>1902</v>
      </c>
      <c r="P442" s="466" t="s">
        <v>1132</v>
      </c>
      <c r="Q442" s="204" t="s">
        <v>1904</v>
      </c>
      <c r="R442" s="474">
        <v>45</v>
      </c>
      <c r="S442" s="478">
        <v>4500</v>
      </c>
      <c r="T442" s="483" t="e">
        <f>[2]!Tabla46[[#This Row],[Cantidad de Insumos]]*[2]!Tabla46[[#This Row],[Precio Unitario]]</f>
        <v>#REF!</v>
      </c>
      <c r="U442" s="458" t="s">
        <v>865</v>
      </c>
      <c r="V442" s="470" t="s">
        <v>925</v>
      </c>
      <c r="W442" s="471"/>
    </row>
    <row r="443" spans="2:23" ht="48" customHeight="1" x14ac:dyDescent="0.2">
      <c r="B443" s="487" t="e">
        <f>IF(Tabla46[[#This Row],[Tipos de Acciones]]="","",CONCATENATE(Tabla46[[#This Row],[POA]],".",Tabla46[[#This Row],[SRS]],".",Tabla46[[#This Row],[AREA]],".",Tabla46[[#This Row],[TIPO]]))</f>
        <v>#REF!</v>
      </c>
      <c r="C443" s="487" t="e">
        <f>IF(Tabla46[[#This Row],[Tipos de Acciones]]="","",'Formulario PPGR1'!#REF!)</f>
        <v>#REF!</v>
      </c>
      <c r="D443" s="487" t="e">
        <f>IF(Tabla46[[#This Row],[Tipos de Acciones]]="","",'Formulario PPGR1'!#REF!)</f>
        <v>#REF!</v>
      </c>
      <c r="E443" s="487" t="e">
        <f>IF(Tabla46[[#This Row],[Tipos de Acciones]]="","",'Formulario PPGR1'!#REF!)</f>
        <v>#REF!</v>
      </c>
      <c r="F443" s="487" t="e">
        <f>IF(Tabla46[[#This Row],[Tipos de Acciones]]="","",'Formulario PPGR1'!#REF!)</f>
        <v>#REF!</v>
      </c>
      <c r="G443" s="461" t="s">
        <v>935</v>
      </c>
      <c r="H443" s="461" t="s">
        <v>2137</v>
      </c>
      <c r="I443" s="481"/>
      <c r="J443" s="482"/>
      <c r="K443" s="482" t="s">
        <v>2170</v>
      </c>
      <c r="L443" s="473" t="s">
        <v>472</v>
      </c>
      <c r="M443" s="465" t="s">
        <v>994</v>
      </c>
      <c r="N443" s="465" t="s">
        <v>1132</v>
      </c>
      <c r="O443" s="466" t="s">
        <v>1902</v>
      </c>
      <c r="P443" s="466" t="s">
        <v>1132</v>
      </c>
      <c r="Q443" s="204" t="s">
        <v>1904</v>
      </c>
      <c r="R443" s="474">
        <v>46</v>
      </c>
      <c r="S443" s="478">
        <v>5400</v>
      </c>
      <c r="T443" s="483" t="e">
        <f>[2]!Tabla46[[#This Row],[Cantidad de Insumos]]*[2]!Tabla46[[#This Row],[Precio Unitario]]</f>
        <v>#REF!</v>
      </c>
      <c r="U443" s="458" t="s">
        <v>865</v>
      </c>
      <c r="V443" s="470" t="s">
        <v>925</v>
      </c>
      <c r="W443" s="471"/>
    </row>
    <row r="444" spans="2:23" ht="45.75" customHeight="1" x14ac:dyDescent="0.2">
      <c r="B444" s="487" t="e">
        <f>IF(Tabla46[[#This Row],[Tipos de Acciones]]="","",CONCATENATE(Tabla46[[#This Row],[POA]],".",Tabla46[[#This Row],[SRS]],".",Tabla46[[#This Row],[AREA]],".",Tabla46[[#This Row],[TIPO]]))</f>
        <v>#REF!</v>
      </c>
      <c r="C444" s="487" t="e">
        <f>IF(Tabla46[[#This Row],[Tipos de Acciones]]="","",'Formulario PPGR1'!#REF!)</f>
        <v>#REF!</v>
      </c>
      <c r="D444" s="487" t="e">
        <f>IF(Tabla46[[#This Row],[Tipos de Acciones]]="","",'Formulario PPGR1'!#REF!)</f>
        <v>#REF!</v>
      </c>
      <c r="E444" s="487" t="e">
        <f>IF(Tabla46[[#This Row],[Tipos de Acciones]]="","",'Formulario PPGR1'!#REF!)</f>
        <v>#REF!</v>
      </c>
      <c r="F444" s="487" t="e">
        <f>IF(Tabla46[[#This Row],[Tipos de Acciones]]="","",'Formulario PPGR1'!#REF!)</f>
        <v>#REF!</v>
      </c>
      <c r="G444" s="461" t="s">
        <v>935</v>
      </c>
      <c r="H444" s="461" t="s">
        <v>2137</v>
      </c>
      <c r="I444" s="481"/>
      <c r="J444" s="482"/>
      <c r="K444" s="482" t="s">
        <v>2171</v>
      </c>
      <c r="L444" s="473" t="s">
        <v>472</v>
      </c>
      <c r="M444" s="465" t="s">
        <v>994</v>
      </c>
      <c r="N444" s="465" t="s">
        <v>1132</v>
      </c>
      <c r="O444" s="466" t="s">
        <v>1902</v>
      </c>
      <c r="P444" s="466" t="s">
        <v>1132</v>
      </c>
      <c r="Q444" s="204" t="s">
        <v>1904</v>
      </c>
      <c r="R444" s="474">
        <v>15</v>
      </c>
      <c r="S444" s="478">
        <v>75000</v>
      </c>
      <c r="T444" s="483" t="e">
        <f>[2]!Tabla46[[#This Row],[Cantidad de Insumos]]*[2]!Tabla46[[#This Row],[Precio Unitario]]</f>
        <v>#REF!</v>
      </c>
      <c r="U444" s="458" t="s">
        <v>865</v>
      </c>
      <c r="V444" s="470" t="s">
        <v>925</v>
      </c>
      <c r="W444" s="471"/>
    </row>
    <row r="445" spans="2:23" ht="34.5" customHeight="1" x14ac:dyDescent="0.2">
      <c r="B445" s="487" t="e">
        <f>IF(Tabla46[[#This Row],[Tipos de Acciones]]="","",CONCATENATE(Tabla46[[#This Row],[POA]],".",Tabla46[[#This Row],[SRS]],".",Tabla46[[#This Row],[AREA]],".",Tabla46[[#This Row],[TIPO]]))</f>
        <v>#REF!</v>
      </c>
      <c r="C445" s="487" t="e">
        <f>IF(Tabla46[[#This Row],[Tipos de Acciones]]="","",'Formulario PPGR1'!#REF!)</f>
        <v>#REF!</v>
      </c>
      <c r="D445" s="487" t="e">
        <f>IF(Tabla46[[#This Row],[Tipos de Acciones]]="","",'Formulario PPGR1'!#REF!)</f>
        <v>#REF!</v>
      </c>
      <c r="E445" s="487" t="e">
        <f>IF(Tabla46[[#This Row],[Tipos de Acciones]]="","",'Formulario PPGR1'!#REF!)</f>
        <v>#REF!</v>
      </c>
      <c r="F445" s="487" t="e">
        <f>IF(Tabla46[[#This Row],[Tipos de Acciones]]="","",'Formulario PPGR1'!#REF!)</f>
        <v>#REF!</v>
      </c>
      <c r="G445" s="461" t="s">
        <v>935</v>
      </c>
      <c r="H445" s="461" t="s">
        <v>2137</v>
      </c>
      <c r="I445" s="481"/>
      <c r="J445" s="482"/>
      <c r="K445" s="482" t="s">
        <v>2172</v>
      </c>
      <c r="L445" s="473" t="s">
        <v>472</v>
      </c>
      <c r="M445" s="465" t="s">
        <v>994</v>
      </c>
      <c r="N445" s="465" t="s">
        <v>1132</v>
      </c>
      <c r="O445" s="466" t="s">
        <v>1902</v>
      </c>
      <c r="P445" s="466" t="s">
        <v>1132</v>
      </c>
      <c r="Q445" s="204" t="s">
        <v>1904</v>
      </c>
      <c r="R445" s="474">
        <v>58</v>
      </c>
      <c r="S445" s="478">
        <v>1080</v>
      </c>
      <c r="T445" s="483" t="e">
        <f>[2]!Tabla46[[#This Row],[Cantidad de Insumos]]*[2]!Tabla46[[#This Row],[Precio Unitario]]</f>
        <v>#REF!</v>
      </c>
      <c r="U445" s="458" t="s">
        <v>865</v>
      </c>
      <c r="V445" s="470" t="s">
        <v>925</v>
      </c>
      <c r="W445" s="471"/>
    </row>
    <row r="446" spans="2:23" ht="63.75" customHeight="1" x14ac:dyDescent="0.2">
      <c r="B446" s="487" t="e">
        <f>IF(Tabla46[[#This Row],[Tipos de Acciones]]="","",CONCATENATE(Tabla46[[#This Row],[POA]],".",Tabla46[[#This Row],[SRS]],".",Tabla46[[#This Row],[AREA]],".",Tabla46[[#This Row],[TIPO]]))</f>
        <v>#REF!</v>
      </c>
      <c r="C446" s="487" t="e">
        <f>IF(Tabla46[[#This Row],[Tipos de Acciones]]="","",'Formulario PPGR1'!#REF!)</f>
        <v>#REF!</v>
      </c>
      <c r="D446" s="487" t="e">
        <f>IF(Tabla46[[#This Row],[Tipos de Acciones]]="","",'Formulario PPGR1'!#REF!)</f>
        <v>#REF!</v>
      </c>
      <c r="E446" s="487" t="e">
        <f>IF(Tabla46[[#This Row],[Tipos de Acciones]]="","",'Formulario PPGR1'!#REF!)</f>
        <v>#REF!</v>
      </c>
      <c r="F446" s="487" t="e">
        <f>IF(Tabla46[[#This Row],[Tipos de Acciones]]="","",'Formulario PPGR1'!#REF!)</f>
        <v>#REF!</v>
      </c>
      <c r="G446" s="461" t="s">
        <v>935</v>
      </c>
      <c r="H446" s="461" t="s">
        <v>2137</v>
      </c>
      <c r="I446" s="481"/>
      <c r="J446" s="482"/>
      <c r="K446" s="482" t="s">
        <v>2173</v>
      </c>
      <c r="L446" s="473" t="s">
        <v>472</v>
      </c>
      <c r="M446" s="465" t="s">
        <v>994</v>
      </c>
      <c r="N446" s="465" t="s">
        <v>1132</v>
      </c>
      <c r="O446" s="466" t="s">
        <v>1902</v>
      </c>
      <c r="P446" s="466" t="s">
        <v>1132</v>
      </c>
      <c r="Q446" s="204" t="s">
        <v>1904</v>
      </c>
      <c r="R446" s="474">
        <v>61</v>
      </c>
      <c r="S446" s="478">
        <v>4050</v>
      </c>
      <c r="T446" s="483" t="e">
        <f>[2]!Tabla46[[#This Row],[Cantidad de Insumos]]*[2]!Tabla46[[#This Row],[Precio Unitario]]</f>
        <v>#REF!</v>
      </c>
      <c r="U446" s="458" t="s">
        <v>865</v>
      </c>
      <c r="V446" s="470" t="s">
        <v>925</v>
      </c>
      <c r="W446" s="471"/>
    </row>
    <row r="447" spans="2:23" ht="35.25" customHeight="1" x14ac:dyDescent="0.2">
      <c r="B447" s="487" t="e">
        <f>IF(Tabla46[[#This Row],[Tipos de Acciones]]="","",CONCATENATE(Tabla46[[#This Row],[POA]],".",Tabla46[[#This Row],[SRS]],".",Tabla46[[#This Row],[AREA]],".",Tabla46[[#This Row],[TIPO]]))</f>
        <v>#REF!</v>
      </c>
      <c r="C447" s="487" t="e">
        <f>IF(Tabla46[[#This Row],[Tipos de Acciones]]="","",'Formulario PPGR1'!#REF!)</f>
        <v>#REF!</v>
      </c>
      <c r="D447" s="487" t="e">
        <f>IF(Tabla46[[#This Row],[Tipos de Acciones]]="","",'Formulario PPGR1'!#REF!)</f>
        <v>#REF!</v>
      </c>
      <c r="E447" s="487" t="e">
        <f>IF(Tabla46[[#This Row],[Tipos de Acciones]]="","",'Formulario PPGR1'!#REF!)</f>
        <v>#REF!</v>
      </c>
      <c r="F447" s="487" t="e">
        <f>IF(Tabla46[[#This Row],[Tipos de Acciones]]="","",'Formulario PPGR1'!#REF!)</f>
        <v>#REF!</v>
      </c>
      <c r="G447" s="461" t="s">
        <v>935</v>
      </c>
      <c r="H447" s="462" t="s">
        <v>2126</v>
      </c>
      <c r="I447" s="481"/>
      <c r="J447" s="482"/>
      <c r="K447" s="482" t="s">
        <v>2174</v>
      </c>
      <c r="L447" s="473" t="s">
        <v>472</v>
      </c>
      <c r="M447" s="465" t="s">
        <v>994</v>
      </c>
      <c r="N447" s="465" t="s">
        <v>1132</v>
      </c>
      <c r="O447" s="466" t="s">
        <v>1902</v>
      </c>
      <c r="P447" s="466" t="s">
        <v>1132</v>
      </c>
      <c r="Q447" s="204" t="s">
        <v>1904</v>
      </c>
      <c r="R447" s="474">
        <v>28</v>
      </c>
      <c r="S447" s="478">
        <v>3000</v>
      </c>
      <c r="T447" s="483" t="e">
        <f>[2]!Tabla46[[#This Row],[Cantidad de Insumos]]*[2]!Tabla46[[#This Row],[Precio Unitario]]</f>
        <v>#REF!</v>
      </c>
      <c r="U447" s="458" t="s">
        <v>2129</v>
      </c>
      <c r="V447" s="470" t="s">
        <v>925</v>
      </c>
      <c r="W447" s="471"/>
    </row>
    <row r="448" spans="2:23" ht="33.75" customHeight="1" x14ac:dyDescent="0.2">
      <c r="B448" s="487" t="e">
        <f>IF(Tabla46[[#This Row],[Tipos de Acciones]]="","",CONCATENATE(Tabla46[[#This Row],[POA]],".",Tabla46[[#This Row],[SRS]],".",Tabla46[[#This Row],[AREA]],".",Tabla46[[#This Row],[TIPO]]))</f>
        <v>#REF!</v>
      </c>
      <c r="C448" s="487" t="e">
        <f>IF(Tabla46[[#This Row],[Tipos de Acciones]]="","",'Formulario PPGR1'!#REF!)</f>
        <v>#REF!</v>
      </c>
      <c r="D448" s="487" t="e">
        <f>IF(Tabla46[[#This Row],[Tipos de Acciones]]="","",'Formulario PPGR1'!#REF!)</f>
        <v>#REF!</v>
      </c>
      <c r="E448" s="487" t="e">
        <f>IF(Tabla46[[#This Row],[Tipos de Acciones]]="","",'Formulario PPGR1'!#REF!)</f>
        <v>#REF!</v>
      </c>
      <c r="F448" s="487" t="e">
        <f>IF(Tabla46[[#This Row],[Tipos de Acciones]]="","",'Formulario PPGR1'!#REF!)</f>
        <v>#REF!</v>
      </c>
      <c r="G448" s="461" t="s">
        <v>935</v>
      </c>
      <c r="H448" s="461" t="s">
        <v>2137</v>
      </c>
      <c r="I448" s="481"/>
      <c r="J448" s="482"/>
      <c r="K448" s="482" t="s">
        <v>2175</v>
      </c>
      <c r="L448" s="473" t="s">
        <v>472</v>
      </c>
      <c r="M448" s="465" t="s">
        <v>994</v>
      </c>
      <c r="N448" s="465" t="s">
        <v>1132</v>
      </c>
      <c r="O448" s="466" t="s">
        <v>1902</v>
      </c>
      <c r="P448" s="466" t="s">
        <v>1132</v>
      </c>
      <c r="Q448" s="204" t="s">
        <v>1904</v>
      </c>
      <c r="R448" s="474">
        <v>45</v>
      </c>
      <c r="S448" s="478">
        <v>1900</v>
      </c>
      <c r="T448" s="483" t="e">
        <f>[2]!Tabla46[[#This Row],[Cantidad de Insumos]]*[2]!Tabla46[[#This Row],[Precio Unitario]]</f>
        <v>#REF!</v>
      </c>
      <c r="U448" s="458" t="s">
        <v>865</v>
      </c>
      <c r="V448" s="470" t="s">
        <v>925</v>
      </c>
      <c r="W448" s="471"/>
    </row>
    <row r="449" spans="2:23" ht="24" customHeight="1" x14ac:dyDescent="0.2">
      <c r="B449" s="487" t="e">
        <f>IF(Tabla46[[#This Row],[Tipos de Acciones]]="","",CONCATENATE(Tabla46[[#This Row],[POA]],".",Tabla46[[#This Row],[SRS]],".",Tabla46[[#This Row],[AREA]],".",Tabla46[[#This Row],[TIPO]]))</f>
        <v>#REF!</v>
      </c>
      <c r="C449" s="487" t="e">
        <f>IF(Tabla46[[#This Row],[Tipos de Acciones]]="","",'Formulario PPGR1'!#REF!)</f>
        <v>#REF!</v>
      </c>
      <c r="D449" s="487" t="e">
        <f>IF(Tabla46[[#This Row],[Tipos de Acciones]]="","",'Formulario PPGR1'!#REF!)</f>
        <v>#REF!</v>
      </c>
      <c r="E449" s="487" t="e">
        <f>IF(Tabla46[[#This Row],[Tipos de Acciones]]="","",'Formulario PPGR1'!#REF!)</f>
        <v>#REF!</v>
      </c>
      <c r="F449" s="487" t="e">
        <f>IF(Tabla46[[#This Row],[Tipos de Acciones]]="","",'Formulario PPGR1'!#REF!)</f>
        <v>#REF!</v>
      </c>
      <c r="G449" s="461" t="s">
        <v>935</v>
      </c>
      <c r="H449" s="461" t="s">
        <v>2137</v>
      </c>
      <c r="I449" s="481"/>
      <c r="J449" s="482"/>
      <c r="K449" s="482" t="s">
        <v>2176</v>
      </c>
      <c r="L449" s="473" t="s">
        <v>472</v>
      </c>
      <c r="M449" s="465" t="s">
        <v>994</v>
      </c>
      <c r="N449" s="465" t="s">
        <v>1132</v>
      </c>
      <c r="O449" s="466" t="s">
        <v>1902</v>
      </c>
      <c r="P449" s="466" t="s">
        <v>1132</v>
      </c>
      <c r="Q449" s="204" t="s">
        <v>1904</v>
      </c>
      <c r="R449" s="474">
        <v>25</v>
      </c>
      <c r="S449" s="478">
        <v>5000</v>
      </c>
      <c r="T449" s="483" t="e">
        <f>[2]!Tabla46[[#This Row],[Cantidad de Insumos]]*[2]!Tabla46[[#This Row],[Precio Unitario]]</f>
        <v>#REF!</v>
      </c>
      <c r="U449" s="458" t="s">
        <v>865</v>
      </c>
      <c r="V449" s="470" t="s">
        <v>925</v>
      </c>
      <c r="W449" s="471"/>
    </row>
    <row r="450" spans="2:23" ht="33.75" customHeight="1" x14ac:dyDescent="0.2">
      <c r="B450" s="487" t="e">
        <f>IF(Tabla46[[#This Row],[Tipos de Acciones]]="","",CONCATENATE(Tabla46[[#This Row],[POA]],".",Tabla46[[#This Row],[SRS]],".",Tabla46[[#This Row],[AREA]],".",Tabla46[[#This Row],[TIPO]]))</f>
        <v>#REF!</v>
      </c>
      <c r="C450" s="487" t="e">
        <f>IF(Tabla46[[#This Row],[Tipos de Acciones]]="","",'Formulario PPGR1'!#REF!)</f>
        <v>#REF!</v>
      </c>
      <c r="D450" s="487" t="e">
        <f>IF(Tabla46[[#This Row],[Tipos de Acciones]]="","",'Formulario PPGR1'!#REF!)</f>
        <v>#REF!</v>
      </c>
      <c r="E450" s="487" t="e">
        <f>IF(Tabla46[[#This Row],[Tipos de Acciones]]="","",'Formulario PPGR1'!#REF!)</f>
        <v>#REF!</v>
      </c>
      <c r="F450" s="487" t="e">
        <f>IF(Tabla46[[#This Row],[Tipos de Acciones]]="","",'Formulario PPGR1'!#REF!)</f>
        <v>#REF!</v>
      </c>
      <c r="G450" s="461" t="s">
        <v>935</v>
      </c>
      <c r="H450" s="462" t="s">
        <v>2144</v>
      </c>
      <c r="I450" s="481"/>
      <c r="J450" s="482"/>
      <c r="K450" s="482" t="s">
        <v>2219</v>
      </c>
      <c r="L450" s="473" t="s">
        <v>472</v>
      </c>
      <c r="M450" s="465" t="s">
        <v>994</v>
      </c>
      <c r="N450" s="465" t="s">
        <v>1132</v>
      </c>
      <c r="O450" s="466" t="s">
        <v>1902</v>
      </c>
      <c r="P450" s="466" t="s">
        <v>1132</v>
      </c>
      <c r="Q450" s="204" t="s">
        <v>1904</v>
      </c>
      <c r="R450" s="474">
        <v>17</v>
      </c>
      <c r="S450" s="478">
        <v>49000</v>
      </c>
      <c r="T450" s="483" t="e">
        <f>[2]!Tabla46[[#This Row],[Cantidad de Insumos]]*[2]!Tabla46[[#This Row],[Precio Unitario]]</f>
        <v>#REF!</v>
      </c>
      <c r="U450" s="458" t="s">
        <v>2146</v>
      </c>
      <c r="V450" s="470" t="s">
        <v>925</v>
      </c>
      <c r="W450" s="471"/>
    </row>
    <row r="451" spans="2:23" ht="24" customHeight="1" x14ac:dyDescent="0.2">
      <c r="B451" s="487" t="e">
        <f>IF(Tabla46[[#This Row],[Tipos de Acciones]]="","",CONCATENATE(Tabla46[[#This Row],[POA]],".",Tabla46[[#This Row],[SRS]],".",Tabla46[[#This Row],[AREA]],".",Tabla46[[#This Row],[TIPO]]))</f>
        <v>#REF!</v>
      </c>
      <c r="C451" s="487" t="e">
        <f>IF(Tabla46[[#This Row],[Tipos de Acciones]]="","",'Formulario PPGR1'!#REF!)</f>
        <v>#REF!</v>
      </c>
      <c r="D451" s="487" t="e">
        <f>IF(Tabla46[[#This Row],[Tipos de Acciones]]="","",'Formulario PPGR1'!#REF!)</f>
        <v>#REF!</v>
      </c>
      <c r="E451" s="487" t="e">
        <f>IF(Tabla46[[#This Row],[Tipos de Acciones]]="","",'Formulario PPGR1'!#REF!)</f>
        <v>#REF!</v>
      </c>
      <c r="F451" s="487" t="e">
        <f>IF(Tabla46[[#This Row],[Tipos de Acciones]]="","",'Formulario PPGR1'!#REF!)</f>
        <v>#REF!</v>
      </c>
      <c r="G451" s="461" t="s">
        <v>935</v>
      </c>
      <c r="H451" s="461" t="s">
        <v>2137</v>
      </c>
      <c r="I451" s="481"/>
      <c r="J451" s="482"/>
      <c r="K451" s="482" t="s">
        <v>2178</v>
      </c>
      <c r="L451" s="473" t="s">
        <v>472</v>
      </c>
      <c r="M451" s="465" t="s">
        <v>994</v>
      </c>
      <c r="N451" s="465" t="s">
        <v>1132</v>
      </c>
      <c r="O451" s="466" t="s">
        <v>1902</v>
      </c>
      <c r="P451" s="466" t="s">
        <v>1132</v>
      </c>
      <c r="Q451" s="204" t="s">
        <v>1904</v>
      </c>
      <c r="R451" s="474">
        <v>60</v>
      </c>
      <c r="S451" s="478">
        <v>3000</v>
      </c>
      <c r="T451" s="483" t="e">
        <f>[2]!Tabla46[[#This Row],[Cantidad de Insumos]]*[2]!Tabla46[[#This Row],[Precio Unitario]]</f>
        <v>#REF!</v>
      </c>
      <c r="U451" s="458" t="s">
        <v>865</v>
      </c>
      <c r="V451" s="470" t="s">
        <v>925</v>
      </c>
      <c r="W451" s="471"/>
    </row>
    <row r="452" spans="2:23" ht="43.5" customHeight="1" x14ac:dyDescent="0.2">
      <c r="B452" s="487" t="e">
        <f>IF(Tabla46[[#This Row],[Tipos de Acciones]]="","",CONCATENATE(Tabla46[[#This Row],[POA]],".",Tabla46[[#This Row],[SRS]],".",Tabla46[[#This Row],[AREA]],".",Tabla46[[#This Row],[TIPO]]))</f>
        <v>#REF!</v>
      </c>
      <c r="C452" s="487" t="e">
        <f>IF(Tabla46[[#This Row],[Tipos de Acciones]]="","",'Formulario PPGR1'!#REF!)</f>
        <v>#REF!</v>
      </c>
      <c r="D452" s="487" t="e">
        <f>IF(Tabla46[[#This Row],[Tipos de Acciones]]="","",'Formulario PPGR1'!#REF!)</f>
        <v>#REF!</v>
      </c>
      <c r="E452" s="487" t="e">
        <f>IF(Tabla46[[#This Row],[Tipos de Acciones]]="","",'Formulario PPGR1'!#REF!)</f>
        <v>#REF!</v>
      </c>
      <c r="F452" s="487" t="e">
        <f>IF(Tabla46[[#This Row],[Tipos de Acciones]]="","",'Formulario PPGR1'!#REF!)</f>
        <v>#REF!</v>
      </c>
      <c r="G452" s="461" t="s">
        <v>935</v>
      </c>
      <c r="H452" s="461" t="s">
        <v>2137</v>
      </c>
      <c r="I452" s="481"/>
      <c r="J452" s="482"/>
      <c r="K452" s="482" t="s">
        <v>2179</v>
      </c>
      <c r="L452" s="473" t="s">
        <v>472</v>
      </c>
      <c r="M452" s="465" t="s">
        <v>994</v>
      </c>
      <c r="N452" s="465" t="s">
        <v>1132</v>
      </c>
      <c r="O452" s="466" t="s">
        <v>1902</v>
      </c>
      <c r="P452" s="466" t="s">
        <v>1132</v>
      </c>
      <c r="Q452" s="204" t="s">
        <v>1904</v>
      </c>
      <c r="R452" s="474">
        <v>32</v>
      </c>
      <c r="S452" s="478">
        <v>15000</v>
      </c>
      <c r="T452" s="483" t="e">
        <f>[2]!Tabla46[[#This Row],[Cantidad de Insumos]]*[2]!Tabla46[[#This Row],[Precio Unitario]]</f>
        <v>#REF!</v>
      </c>
      <c r="U452" s="458" t="s">
        <v>865</v>
      </c>
      <c r="V452" s="470" t="s">
        <v>925</v>
      </c>
      <c r="W452" s="471"/>
    </row>
    <row r="453" spans="2:23" ht="32.25" customHeight="1" x14ac:dyDescent="0.2">
      <c r="B453" s="487" t="e">
        <f>IF(Tabla46[[#This Row],[Tipos de Acciones]]="","",CONCATENATE(Tabla46[[#This Row],[POA]],".",Tabla46[[#This Row],[SRS]],".",Tabla46[[#This Row],[AREA]],".",Tabla46[[#This Row],[TIPO]]))</f>
        <v>#REF!</v>
      </c>
      <c r="C453" s="487" t="e">
        <f>IF(Tabla46[[#This Row],[Tipos de Acciones]]="","",'Formulario PPGR1'!#REF!)</f>
        <v>#REF!</v>
      </c>
      <c r="D453" s="487" t="e">
        <f>IF(Tabla46[[#This Row],[Tipos de Acciones]]="","",'Formulario PPGR1'!#REF!)</f>
        <v>#REF!</v>
      </c>
      <c r="E453" s="487" t="e">
        <f>IF(Tabla46[[#This Row],[Tipos de Acciones]]="","",'Formulario PPGR1'!#REF!)</f>
        <v>#REF!</v>
      </c>
      <c r="F453" s="487" t="e">
        <f>IF(Tabla46[[#This Row],[Tipos de Acciones]]="","",'Formulario PPGR1'!#REF!)</f>
        <v>#REF!</v>
      </c>
      <c r="G453" s="461" t="s">
        <v>935</v>
      </c>
      <c r="H453" s="461" t="s">
        <v>2137</v>
      </c>
      <c r="I453" s="481"/>
      <c r="J453" s="482"/>
      <c r="K453" s="482" t="s">
        <v>2180</v>
      </c>
      <c r="L453" s="473" t="s">
        <v>472</v>
      </c>
      <c r="M453" s="465" t="s">
        <v>994</v>
      </c>
      <c r="N453" s="465" t="s">
        <v>1132</v>
      </c>
      <c r="O453" s="466" t="s">
        <v>1902</v>
      </c>
      <c r="P453" s="466" t="s">
        <v>1132</v>
      </c>
      <c r="Q453" s="204" t="s">
        <v>1904</v>
      </c>
      <c r="R453" s="474">
        <v>29</v>
      </c>
      <c r="S453" s="478">
        <v>22000</v>
      </c>
      <c r="T453" s="483" t="e">
        <f>[2]!Tabla46[[#This Row],[Cantidad de Insumos]]*[2]!Tabla46[[#This Row],[Precio Unitario]]</f>
        <v>#REF!</v>
      </c>
      <c r="U453" s="458" t="s">
        <v>865</v>
      </c>
      <c r="V453" s="470" t="s">
        <v>925</v>
      </c>
      <c r="W453" s="471"/>
    </row>
    <row r="454" spans="2:23" ht="33" customHeight="1" x14ac:dyDescent="0.2">
      <c r="B454" s="487" t="e">
        <f>IF(Tabla46[[#This Row],[Tipos de Acciones]]="","",CONCATENATE(Tabla46[[#This Row],[POA]],".",Tabla46[[#This Row],[SRS]],".",Tabla46[[#This Row],[AREA]],".",Tabla46[[#This Row],[TIPO]]))</f>
        <v>#REF!</v>
      </c>
      <c r="C454" s="487" t="e">
        <f>IF(Tabla46[[#This Row],[Tipos de Acciones]]="","",'Formulario PPGR1'!#REF!)</f>
        <v>#REF!</v>
      </c>
      <c r="D454" s="487" t="e">
        <f>IF(Tabla46[[#This Row],[Tipos de Acciones]]="","",'Formulario PPGR1'!#REF!)</f>
        <v>#REF!</v>
      </c>
      <c r="E454" s="487" t="e">
        <f>IF(Tabla46[[#This Row],[Tipos de Acciones]]="","",'Formulario PPGR1'!#REF!)</f>
        <v>#REF!</v>
      </c>
      <c r="F454" s="487" t="e">
        <f>IF(Tabla46[[#This Row],[Tipos de Acciones]]="","",'Formulario PPGR1'!#REF!)</f>
        <v>#REF!</v>
      </c>
      <c r="G454" s="461" t="s">
        <v>935</v>
      </c>
      <c r="H454" s="462" t="s">
        <v>2126</v>
      </c>
      <c r="I454" s="481"/>
      <c r="J454" s="482"/>
      <c r="K454" s="482" t="s">
        <v>2181</v>
      </c>
      <c r="L454" s="473" t="s">
        <v>472</v>
      </c>
      <c r="M454" s="465" t="s">
        <v>994</v>
      </c>
      <c r="N454" s="465" t="s">
        <v>1132</v>
      </c>
      <c r="O454" s="466" t="s">
        <v>1902</v>
      </c>
      <c r="P454" s="466" t="s">
        <v>1132</v>
      </c>
      <c r="Q454" s="204" t="s">
        <v>1904</v>
      </c>
      <c r="R454" s="474">
        <v>38</v>
      </c>
      <c r="S454" s="478">
        <v>10000</v>
      </c>
      <c r="T454" s="483" t="e">
        <f>[2]!Tabla46[[#This Row],[Cantidad de Insumos]]*[2]!Tabla46[[#This Row],[Precio Unitario]]</f>
        <v>#REF!</v>
      </c>
      <c r="U454" s="458" t="s">
        <v>2129</v>
      </c>
      <c r="V454" s="470" t="s">
        <v>925</v>
      </c>
      <c r="W454" s="471"/>
    </row>
    <row r="455" spans="2:23" ht="28.5" customHeight="1" x14ac:dyDescent="0.2">
      <c r="B455" s="487" t="e">
        <f>IF(Tabla46[[#This Row],[Tipos de Acciones]]="","",CONCATENATE(Tabla46[[#This Row],[POA]],".",Tabla46[[#This Row],[SRS]],".",Tabla46[[#This Row],[AREA]],".",Tabla46[[#This Row],[TIPO]]))</f>
        <v>#REF!</v>
      </c>
      <c r="C455" s="487" t="e">
        <f>IF(Tabla46[[#This Row],[Tipos de Acciones]]="","",'Formulario PPGR1'!#REF!)</f>
        <v>#REF!</v>
      </c>
      <c r="D455" s="487" t="e">
        <f>IF(Tabla46[[#This Row],[Tipos de Acciones]]="","",'Formulario PPGR1'!#REF!)</f>
        <v>#REF!</v>
      </c>
      <c r="E455" s="487" t="e">
        <f>IF(Tabla46[[#This Row],[Tipos de Acciones]]="","",'Formulario PPGR1'!#REF!)</f>
        <v>#REF!</v>
      </c>
      <c r="F455" s="487" t="e">
        <f>IF(Tabla46[[#This Row],[Tipos de Acciones]]="","",'Formulario PPGR1'!#REF!)</f>
        <v>#REF!</v>
      </c>
      <c r="G455" s="461" t="s">
        <v>935</v>
      </c>
      <c r="H455" s="473" t="s">
        <v>2182</v>
      </c>
      <c r="I455" s="481"/>
      <c r="J455" s="482"/>
      <c r="K455" s="482" t="s">
        <v>2183</v>
      </c>
      <c r="L455" s="473" t="s">
        <v>472</v>
      </c>
      <c r="M455" s="465" t="s">
        <v>994</v>
      </c>
      <c r="N455" s="465" t="s">
        <v>1132</v>
      </c>
      <c r="O455" s="466" t="s">
        <v>1902</v>
      </c>
      <c r="P455" s="466" t="s">
        <v>1132</v>
      </c>
      <c r="Q455" s="204" t="s">
        <v>1904</v>
      </c>
      <c r="R455" s="474">
        <v>14</v>
      </c>
      <c r="S455" s="478">
        <v>4000</v>
      </c>
      <c r="T455" s="483" t="e">
        <f>[2]!Tabla46[[#This Row],[Cantidad de Insumos]]*[2]!Tabla46[[#This Row],[Precio Unitario]]</f>
        <v>#REF!</v>
      </c>
      <c r="U455" s="458" t="s">
        <v>2184</v>
      </c>
      <c r="V455" s="470" t="s">
        <v>925</v>
      </c>
      <c r="W455" s="471"/>
    </row>
    <row r="456" spans="2:23" ht="45" customHeight="1" x14ac:dyDescent="0.2">
      <c r="B456" s="487" t="e">
        <f>IF(Tabla46[[#This Row],[Tipos de Acciones]]="","",CONCATENATE(Tabla46[[#This Row],[POA]],".",Tabla46[[#This Row],[SRS]],".",Tabla46[[#This Row],[AREA]],".",Tabla46[[#This Row],[TIPO]]))</f>
        <v>#REF!</v>
      </c>
      <c r="C456" s="487" t="e">
        <f>IF(Tabla46[[#This Row],[Tipos de Acciones]]="","",'Formulario PPGR1'!#REF!)</f>
        <v>#REF!</v>
      </c>
      <c r="D456" s="487" t="e">
        <f>IF(Tabla46[[#This Row],[Tipos de Acciones]]="","",'Formulario PPGR1'!#REF!)</f>
        <v>#REF!</v>
      </c>
      <c r="E456" s="487" t="e">
        <f>IF(Tabla46[[#This Row],[Tipos de Acciones]]="","",'Formulario PPGR1'!#REF!)</f>
        <v>#REF!</v>
      </c>
      <c r="F456" s="487" t="e">
        <f>IF(Tabla46[[#This Row],[Tipos de Acciones]]="","",'Formulario PPGR1'!#REF!)</f>
        <v>#REF!</v>
      </c>
      <c r="G456" s="461" t="s">
        <v>935</v>
      </c>
      <c r="H456" s="461" t="s">
        <v>2137</v>
      </c>
      <c r="I456" s="481"/>
      <c r="J456" s="482"/>
      <c r="K456" s="482" t="s">
        <v>2185</v>
      </c>
      <c r="L456" s="473" t="s">
        <v>472</v>
      </c>
      <c r="M456" s="465" t="s">
        <v>994</v>
      </c>
      <c r="N456" s="465" t="s">
        <v>1132</v>
      </c>
      <c r="O456" s="466" t="s">
        <v>1902</v>
      </c>
      <c r="P456" s="466" t="s">
        <v>1132</v>
      </c>
      <c r="Q456" s="204" t="s">
        <v>1904</v>
      </c>
      <c r="R456" s="474">
        <v>20</v>
      </c>
      <c r="S456" s="478">
        <v>7500</v>
      </c>
      <c r="T456" s="483" t="e">
        <f>[2]!Tabla46[[#This Row],[Cantidad de Insumos]]*[2]!Tabla46[[#This Row],[Precio Unitario]]</f>
        <v>#REF!</v>
      </c>
      <c r="U456" s="458" t="s">
        <v>865</v>
      </c>
      <c r="V456" s="470" t="s">
        <v>925</v>
      </c>
      <c r="W456" s="471"/>
    </row>
    <row r="457" spans="2:23" ht="39.75" customHeight="1" x14ac:dyDescent="0.2">
      <c r="B457" s="487" t="e">
        <f>IF(Tabla46[[#This Row],[Tipos de Acciones]]="","",CONCATENATE(Tabla46[[#This Row],[POA]],".",Tabla46[[#This Row],[SRS]],".",Tabla46[[#This Row],[AREA]],".",Tabla46[[#This Row],[TIPO]]))</f>
        <v>#REF!</v>
      </c>
      <c r="C457" s="487" t="e">
        <f>IF(Tabla46[[#This Row],[Tipos de Acciones]]="","",'Formulario PPGR1'!#REF!)</f>
        <v>#REF!</v>
      </c>
      <c r="D457" s="487" t="e">
        <f>IF(Tabla46[[#This Row],[Tipos de Acciones]]="","",'Formulario PPGR1'!#REF!)</f>
        <v>#REF!</v>
      </c>
      <c r="E457" s="487" t="e">
        <f>IF(Tabla46[[#This Row],[Tipos de Acciones]]="","",'Formulario PPGR1'!#REF!)</f>
        <v>#REF!</v>
      </c>
      <c r="F457" s="487" t="e">
        <f>IF(Tabla46[[#This Row],[Tipos de Acciones]]="","",'Formulario PPGR1'!#REF!)</f>
        <v>#REF!</v>
      </c>
      <c r="G457" s="461" t="s">
        <v>935</v>
      </c>
      <c r="H457" s="461" t="s">
        <v>2137</v>
      </c>
      <c r="I457" s="481"/>
      <c r="J457" s="482"/>
      <c r="K457" s="482" t="s">
        <v>2186</v>
      </c>
      <c r="L457" s="473" t="s">
        <v>472</v>
      </c>
      <c r="M457" s="465" t="s">
        <v>994</v>
      </c>
      <c r="N457" s="465" t="s">
        <v>1132</v>
      </c>
      <c r="O457" s="466" t="s">
        <v>1902</v>
      </c>
      <c r="P457" s="466" t="s">
        <v>1132</v>
      </c>
      <c r="Q457" s="204" t="s">
        <v>1904</v>
      </c>
      <c r="R457" s="474">
        <v>30</v>
      </c>
      <c r="S457" s="478">
        <v>3000</v>
      </c>
      <c r="T457" s="483" t="e">
        <f>[2]!Tabla46[[#This Row],[Cantidad de Insumos]]*[2]!Tabla46[[#This Row],[Precio Unitario]]</f>
        <v>#REF!</v>
      </c>
      <c r="U457" s="458" t="s">
        <v>865</v>
      </c>
      <c r="V457" s="470" t="s">
        <v>925</v>
      </c>
      <c r="W457" s="471"/>
    </row>
    <row r="458" spans="2:23" ht="31.5" customHeight="1" x14ac:dyDescent="0.2">
      <c r="B458" s="487" t="e">
        <f>IF(Tabla46[[#This Row],[Tipos de Acciones]]="","",CONCATENATE(Tabla46[[#This Row],[POA]],".",Tabla46[[#This Row],[SRS]],".",Tabla46[[#This Row],[AREA]],".",Tabla46[[#This Row],[TIPO]]))</f>
        <v>#REF!</v>
      </c>
      <c r="C458" s="487" t="e">
        <f>IF(Tabla46[[#This Row],[Tipos de Acciones]]="","",'Formulario PPGR1'!#REF!)</f>
        <v>#REF!</v>
      </c>
      <c r="D458" s="487" t="e">
        <f>IF(Tabla46[[#This Row],[Tipos de Acciones]]="","",'Formulario PPGR1'!#REF!)</f>
        <v>#REF!</v>
      </c>
      <c r="E458" s="487" t="e">
        <f>IF(Tabla46[[#This Row],[Tipos de Acciones]]="","",'Formulario PPGR1'!#REF!)</f>
        <v>#REF!</v>
      </c>
      <c r="F458" s="487" t="e">
        <f>IF(Tabla46[[#This Row],[Tipos de Acciones]]="","",'Formulario PPGR1'!#REF!)</f>
        <v>#REF!</v>
      </c>
      <c r="G458" s="461" t="s">
        <v>935</v>
      </c>
      <c r="H458" s="461" t="s">
        <v>2137</v>
      </c>
      <c r="I458" s="481"/>
      <c r="J458" s="482"/>
      <c r="K458" s="482" t="s">
        <v>2187</v>
      </c>
      <c r="L458" s="473" t="s">
        <v>472</v>
      </c>
      <c r="M458" s="465" t="s">
        <v>994</v>
      </c>
      <c r="N458" s="465" t="s">
        <v>1132</v>
      </c>
      <c r="O458" s="466" t="s">
        <v>1902</v>
      </c>
      <c r="P458" s="466" t="s">
        <v>1132</v>
      </c>
      <c r="Q458" s="204" t="s">
        <v>1904</v>
      </c>
      <c r="R458" s="474">
        <v>33</v>
      </c>
      <c r="S458" s="478">
        <v>8000</v>
      </c>
      <c r="T458" s="483" t="e">
        <f>[2]!Tabla46[[#This Row],[Cantidad de Insumos]]*[2]!Tabla46[[#This Row],[Precio Unitario]]</f>
        <v>#REF!</v>
      </c>
      <c r="U458" s="458" t="s">
        <v>865</v>
      </c>
      <c r="V458" s="470" t="s">
        <v>925</v>
      </c>
      <c r="W458" s="471"/>
    </row>
    <row r="459" spans="2:23" ht="50.25" customHeight="1" x14ac:dyDescent="0.2">
      <c r="B459" s="487" t="e">
        <f>IF(Tabla46[[#This Row],[Tipos de Acciones]]="","",CONCATENATE(Tabla46[[#This Row],[POA]],".",Tabla46[[#This Row],[SRS]],".",Tabla46[[#This Row],[AREA]],".",Tabla46[[#This Row],[TIPO]]))</f>
        <v>#REF!</v>
      </c>
      <c r="C459" s="487" t="e">
        <f>IF(Tabla46[[#This Row],[Tipos de Acciones]]="","",'Formulario PPGR1'!#REF!)</f>
        <v>#REF!</v>
      </c>
      <c r="D459" s="487" t="e">
        <f>IF(Tabla46[[#This Row],[Tipos de Acciones]]="","",'Formulario PPGR1'!#REF!)</f>
        <v>#REF!</v>
      </c>
      <c r="E459" s="487" t="e">
        <f>IF(Tabla46[[#This Row],[Tipos de Acciones]]="","",'Formulario PPGR1'!#REF!)</f>
        <v>#REF!</v>
      </c>
      <c r="F459" s="487" t="e">
        <f>IF(Tabla46[[#This Row],[Tipos de Acciones]]="","",'Formulario PPGR1'!#REF!)</f>
        <v>#REF!</v>
      </c>
      <c r="G459" s="461" t="s">
        <v>935</v>
      </c>
      <c r="H459" s="461" t="s">
        <v>2137</v>
      </c>
      <c r="I459" s="481"/>
      <c r="J459" s="482"/>
      <c r="K459" s="482" t="s">
        <v>2188</v>
      </c>
      <c r="L459" s="473" t="s">
        <v>472</v>
      </c>
      <c r="M459" s="465" t="s">
        <v>994</v>
      </c>
      <c r="N459" s="465" t="s">
        <v>1132</v>
      </c>
      <c r="O459" s="466" t="s">
        <v>1902</v>
      </c>
      <c r="P459" s="466" t="s">
        <v>1132</v>
      </c>
      <c r="Q459" s="204" t="s">
        <v>1904</v>
      </c>
      <c r="R459" s="474">
        <v>37</v>
      </c>
      <c r="S459" s="478">
        <v>17000</v>
      </c>
      <c r="T459" s="483" t="e">
        <f>[2]!Tabla46[[#This Row],[Cantidad de Insumos]]*[2]!Tabla46[[#This Row],[Precio Unitario]]</f>
        <v>#REF!</v>
      </c>
      <c r="U459" s="458" t="s">
        <v>865</v>
      </c>
      <c r="V459" s="470" t="s">
        <v>925</v>
      </c>
      <c r="W459" s="471"/>
    </row>
    <row r="460" spans="2:23" ht="35.25" customHeight="1" x14ac:dyDescent="0.2">
      <c r="B460" s="487" t="e">
        <f>IF(Tabla46[[#This Row],[Tipos de Acciones]]="","",CONCATENATE(Tabla46[[#This Row],[POA]],".",Tabla46[[#This Row],[SRS]],".",Tabla46[[#This Row],[AREA]],".",Tabla46[[#This Row],[TIPO]]))</f>
        <v>#REF!</v>
      </c>
      <c r="C460" s="487" t="e">
        <f>IF(Tabla46[[#This Row],[Tipos de Acciones]]="","",'Formulario PPGR1'!#REF!)</f>
        <v>#REF!</v>
      </c>
      <c r="D460" s="487" t="e">
        <f>IF(Tabla46[[#This Row],[Tipos de Acciones]]="","",'Formulario PPGR1'!#REF!)</f>
        <v>#REF!</v>
      </c>
      <c r="E460" s="487" t="e">
        <f>IF(Tabla46[[#This Row],[Tipos de Acciones]]="","",'Formulario PPGR1'!#REF!)</f>
        <v>#REF!</v>
      </c>
      <c r="F460" s="487" t="e">
        <f>IF(Tabla46[[#This Row],[Tipos de Acciones]]="","",'Formulario PPGR1'!#REF!)</f>
        <v>#REF!</v>
      </c>
      <c r="G460" s="461" t="s">
        <v>935</v>
      </c>
      <c r="H460" s="473" t="s">
        <v>2135</v>
      </c>
      <c r="I460" s="481"/>
      <c r="J460" s="482"/>
      <c r="K460" s="482" t="s">
        <v>2189</v>
      </c>
      <c r="L460" s="473" t="s">
        <v>472</v>
      </c>
      <c r="M460" s="465" t="s">
        <v>994</v>
      </c>
      <c r="N460" s="465" t="s">
        <v>1132</v>
      </c>
      <c r="O460" s="466" t="s">
        <v>1902</v>
      </c>
      <c r="P460" s="466" t="s">
        <v>1132</v>
      </c>
      <c r="Q460" s="204" t="s">
        <v>1904</v>
      </c>
      <c r="R460" s="474">
        <v>35</v>
      </c>
      <c r="S460" s="478">
        <v>9000</v>
      </c>
      <c r="T460" s="483" t="e">
        <f>[2]!Tabla46[[#This Row],[Cantidad de Insumos]]*[2]!Tabla46[[#This Row],[Precio Unitario]]</f>
        <v>#REF!</v>
      </c>
      <c r="U460" s="208" t="s">
        <v>892</v>
      </c>
      <c r="V460" s="470" t="s">
        <v>925</v>
      </c>
      <c r="W460" s="471"/>
    </row>
    <row r="461" spans="2:23" ht="48.75" customHeight="1" x14ac:dyDescent="0.2">
      <c r="B461" s="487" t="e">
        <f>IF(Tabla46[[#This Row],[Tipos de Acciones]]="","",CONCATENATE(Tabla46[[#This Row],[POA]],".",Tabla46[[#This Row],[SRS]],".",Tabla46[[#This Row],[AREA]],".",Tabla46[[#This Row],[TIPO]]))</f>
        <v>#REF!</v>
      </c>
      <c r="C461" s="487" t="e">
        <f>IF(Tabla46[[#This Row],[Tipos de Acciones]]="","",'Formulario PPGR1'!#REF!)</f>
        <v>#REF!</v>
      </c>
      <c r="D461" s="487" t="e">
        <f>IF(Tabla46[[#This Row],[Tipos de Acciones]]="","",'Formulario PPGR1'!#REF!)</f>
        <v>#REF!</v>
      </c>
      <c r="E461" s="487" t="e">
        <f>IF(Tabla46[[#This Row],[Tipos de Acciones]]="","",'Formulario PPGR1'!#REF!)</f>
        <v>#REF!</v>
      </c>
      <c r="F461" s="487" t="e">
        <f>IF(Tabla46[[#This Row],[Tipos de Acciones]]="","",'Formulario PPGR1'!#REF!)</f>
        <v>#REF!</v>
      </c>
      <c r="G461" s="461" t="s">
        <v>935</v>
      </c>
      <c r="H461" s="461" t="s">
        <v>2137</v>
      </c>
      <c r="I461" s="481"/>
      <c r="J461" s="482"/>
      <c r="K461" s="482" t="s">
        <v>2190</v>
      </c>
      <c r="L461" s="473" t="s">
        <v>472</v>
      </c>
      <c r="M461" s="465" t="s">
        <v>994</v>
      </c>
      <c r="N461" s="465" t="s">
        <v>1132</v>
      </c>
      <c r="O461" s="466" t="s">
        <v>1902</v>
      </c>
      <c r="P461" s="466" t="s">
        <v>1132</v>
      </c>
      <c r="Q461" s="204" t="s">
        <v>1904</v>
      </c>
      <c r="R461" s="474">
        <v>22</v>
      </c>
      <c r="S461" s="478">
        <v>10240</v>
      </c>
      <c r="T461" s="483" t="e">
        <f>[2]!Tabla46[[#This Row],[Cantidad de Insumos]]*[2]!Tabla46[[#This Row],[Precio Unitario]]</f>
        <v>#REF!</v>
      </c>
      <c r="U461" s="458" t="s">
        <v>865</v>
      </c>
      <c r="V461" s="470" t="s">
        <v>925</v>
      </c>
      <c r="W461" s="471"/>
    </row>
    <row r="462" spans="2:23" ht="35.25" customHeight="1" x14ac:dyDescent="0.2">
      <c r="B462" s="487" t="e">
        <f>IF(Tabla46[[#This Row],[Tipos de Acciones]]="","",CONCATENATE(Tabla46[[#This Row],[POA]],".",Tabla46[[#This Row],[SRS]],".",Tabla46[[#This Row],[AREA]],".",Tabla46[[#This Row],[TIPO]]))</f>
        <v>#REF!</v>
      </c>
      <c r="C462" s="487" t="e">
        <f>IF(Tabla46[[#This Row],[Tipos de Acciones]]="","",'Formulario PPGR1'!#REF!)</f>
        <v>#REF!</v>
      </c>
      <c r="D462" s="487" t="e">
        <f>IF(Tabla46[[#This Row],[Tipos de Acciones]]="","",'Formulario PPGR1'!#REF!)</f>
        <v>#REF!</v>
      </c>
      <c r="E462" s="487" t="e">
        <f>IF(Tabla46[[#This Row],[Tipos de Acciones]]="","",'Formulario PPGR1'!#REF!)</f>
        <v>#REF!</v>
      </c>
      <c r="F462" s="487" t="e">
        <f>IF(Tabla46[[#This Row],[Tipos de Acciones]]="","",'Formulario PPGR1'!#REF!)</f>
        <v>#REF!</v>
      </c>
      <c r="G462" s="461" t="s">
        <v>935</v>
      </c>
      <c r="H462" s="462" t="s">
        <v>2126</v>
      </c>
      <c r="I462" s="484"/>
      <c r="J462" s="462"/>
      <c r="K462" s="462" t="s">
        <v>2191</v>
      </c>
      <c r="L462" s="473" t="s">
        <v>472</v>
      </c>
      <c r="M462" s="465" t="s">
        <v>994</v>
      </c>
      <c r="N462" s="465" t="s">
        <v>1132</v>
      </c>
      <c r="O462" s="466" t="s">
        <v>1902</v>
      </c>
      <c r="P462" s="466" t="s">
        <v>1132</v>
      </c>
      <c r="Q462" s="204" t="s">
        <v>1904</v>
      </c>
      <c r="R462" s="474">
        <v>38</v>
      </c>
      <c r="S462" s="468">
        <v>10000</v>
      </c>
      <c r="T462" s="475" t="e">
        <f>[2]!Tabla46[[#This Row],[Cantidad de Insumos]]*[2]!Tabla46[[#This Row],[Precio Unitario]]</f>
        <v>#REF!</v>
      </c>
      <c r="U462" s="458" t="s">
        <v>2129</v>
      </c>
      <c r="V462" s="470" t="s">
        <v>925</v>
      </c>
      <c r="W462" s="476"/>
    </row>
    <row r="463" spans="2:23" ht="30.75" customHeight="1" x14ac:dyDescent="0.2">
      <c r="B463" s="487" t="e">
        <f>IF(Tabla46[[#This Row],[Tipos de Acciones]]="","",CONCATENATE(Tabla46[[#This Row],[POA]],".",Tabla46[[#This Row],[SRS]],".",Tabla46[[#This Row],[AREA]],".",Tabla46[[#This Row],[TIPO]]))</f>
        <v>#REF!</v>
      </c>
      <c r="C463" s="487" t="e">
        <f>IF(Tabla46[[#This Row],[Tipos de Acciones]]="","",'Formulario PPGR1'!#REF!)</f>
        <v>#REF!</v>
      </c>
      <c r="D463" s="487" t="e">
        <f>IF(Tabla46[[#This Row],[Tipos de Acciones]]="","",'Formulario PPGR1'!#REF!)</f>
        <v>#REF!</v>
      </c>
      <c r="E463" s="487" t="e">
        <f>IF(Tabla46[[#This Row],[Tipos de Acciones]]="","",'Formulario PPGR1'!#REF!)</f>
        <v>#REF!</v>
      </c>
      <c r="F463" s="487" t="e">
        <f>IF(Tabla46[[#This Row],[Tipos de Acciones]]="","",'Formulario PPGR1'!#REF!)</f>
        <v>#REF!</v>
      </c>
      <c r="G463" s="461" t="s">
        <v>935</v>
      </c>
      <c r="H463" s="461" t="s">
        <v>2137</v>
      </c>
      <c r="I463" s="484"/>
      <c r="J463" s="462"/>
      <c r="K463" s="462" t="s">
        <v>2192</v>
      </c>
      <c r="L463" s="473" t="s">
        <v>472</v>
      </c>
      <c r="M463" s="465" t="s">
        <v>994</v>
      </c>
      <c r="N463" s="465" t="s">
        <v>1132</v>
      </c>
      <c r="O463" s="466" t="s">
        <v>1902</v>
      </c>
      <c r="P463" s="466" t="s">
        <v>1132</v>
      </c>
      <c r="Q463" s="204" t="s">
        <v>1904</v>
      </c>
      <c r="R463" s="474">
        <v>20</v>
      </c>
      <c r="S463" s="468">
        <v>2940</v>
      </c>
      <c r="T463" s="475" t="e">
        <f>[2]!Tabla46[[#This Row],[Cantidad de Insumos]]*[2]!Tabla46[[#This Row],[Precio Unitario]]</f>
        <v>#REF!</v>
      </c>
      <c r="U463" s="208" t="s">
        <v>865</v>
      </c>
      <c r="V463" s="470" t="s">
        <v>925</v>
      </c>
      <c r="W463" s="476"/>
    </row>
    <row r="464" spans="2:23" ht="33.75" customHeight="1" x14ac:dyDescent="0.2">
      <c r="B464" s="487" t="e">
        <f>IF(Tabla46[[#This Row],[Tipos de Acciones]]="","",CONCATENATE(Tabla46[[#This Row],[POA]],".",Tabla46[[#This Row],[SRS]],".",Tabla46[[#This Row],[AREA]],".",Tabla46[[#This Row],[TIPO]]))</f>
        <v>#REF!</v>
      </c>
      <c r="C464" s="487" t="e">
        <f>IF(Tabla46[[#This Row],[Tipos de Acciones]]="","",'Formulario PPGR1'!#REF!)</f>
        <v>#REF!</v>
      </c>
      <c r="D464" s="487" t="e">
        <f>IF(Tabla46[[#This Row],[Tipos de Acciones]]="","",'Formulario PPGR1'!#REF!)</f>
        <v>#REF!</v>
      </c>
      <c r="E464" s="487" t="e">
        <f>IF(Tabla46[[#This Row],[Tipos de Acciones]]="","",'Formulario PPGR1'!#REF!)</f>
        <v>#REF!</v>
      </c>
      <c r="F464" s="487" t="e">
        <f>IF(Tabla46[[#This Row],[Tipos de Acciones]]="","",'Formulario PPGR1'!#REF!)</f>
        <v>#REF!</v>
      </c>
      <c r="G464" s="461" t="s">
        <v>935</v>
      </c>
      <c r="H464" s="462" t="s">
        <v>2126</v>
      </c>
      <c r="I464" s="484"/>
      <c r="J464" s="462"/>
      <c r="K464" s="462" t="s">
        <v>2193</v>
      </c>
      <c r="L464" s="473" t="s">
        <v>472</v>
      </c>
      <c r="M464" s="465" t="s">
        <v>994</v>
      </c>
      <c r="N464" s="465" t="s">
        <v>1132</v>
      </c>
      <c r="O464" s="466" t="s">
        <v>1902</v>
      </c>
      <c r="P464" s="466" t="s">
        <v>1132</v>
      </c>
      <c r="Q464" s="204" t="s">
        <v>1904</v>
      </c>
      <c r="R464" s="474">
        <v>28</v>
      </c>
      <c r="S464" s="468">
        <v>25000</v>
      </c>
      <c r="T464" s="475" t="e">
        <f>[2]!Tabla46[[#This Row],[Cantidad de Insumos]]*[2]!Tabla46[[#This Row],[Precio Unitario]]</f>
        <v>#REF!</v>
      </c>
      <c r="U464" s="458" t="s">
        <v>2129</v>
      </c>
      <c r="V464" s="470" t="s">
        <v>925</v>
      </c>
      <c r="W464" s="476"/>
    </row>
    <row r="465" spans="2:23" ht="42.75" customHeight="1" x14ac:dyDescent="0.2">
      <c r="B465" s="487" t="e">
        <f>IF(Tabla46[[#This Row],[Tipos de Acciones]]="","",CONCATENATE(Tabla46[[#This Row],[POA]],".",Tabla46[[#This Row],[SRS]],".",Tabla46[[#This Row],[AREA]],".",Tabla46[[#This Row],[TIPO]]))</f>
        <v>#REF!</v>
      </c>
      <c r="C465" s="487" t="e">
        <f>IF(Tabla46[[#This Row],[Tipos de Acciones]]="","",'Formulario PPGR1'!#REF!)</f>
        <v>#REF!</v>
      </c>
      <c r="D465" s="487" t="e">
        <f>IF(Tabla46[[#This Row],[Tipos de Acciones]]="","",'Formulario PPGR1'!#REF!)</f>
        <v>#REF!</v>
      </c>
      <c r="E465" s="487" t="e">
        <f>IF(Tabla46[[#This Row],[Tipos de Acciones]]="","",'Formulario PPGR1'!#REF!)</f>
        <v>#REF!</v>
      </c>
      <c r="F465" s="487" t="e">
        <f>IF(Tabla46[[#This Row],[Tipos de Acciones]]="","",'Formulario PPGR1'!#REF!)</f>
        <v>#REF!</v>
      </c>
      <c r="G465" s="461" t="s">
        <v>935</v>
      </c>
      <c r="H465" s="462" t="s">
        <v>2126</v>
      </c>
      <c r="I465" s="484"/>
      <c r="J465" s="462"/>
      <c r="K465" s="462" t="s">
        <v>2194</v>
      </c>
      <c r="L465" s="473" t="s">
        <v>472</v>
      </c>
      <c r="M465" s="465" t="s">
        <v>994</v>
      </c>
      <c r="N465" s="465" t="s">
        <v>1132</v>
      </c>
      <c r="O465" s="466" t="s">
        <v>1902</v>
      </c>
      <c r="P465" s="466" t="s">
        <v>1132</v>
      </c>
      <c r="Q465" s="204" t="s">
        <v>1904</v>
      </c>
      <c r="R465" s="474">
        <v>22</v>
      </c>
      <c r="S465" s="468">
        <v>15000</v>
      </c>
      <c r="T465" s="475" t="e">
        <f>[2]!Tabla46[[#This Row],[Cantidad de Insumos]]*[2]!Tabla46[[#This Row],[Precio Unitario]]</f>
        <v>#REF!</v>
      </c>
      <c r="U465" s="458" t="s">
        <v>2129</v>
      </c>
      <c r="V465" s="470" t="s">
        <v>925</v>
      </c>
      <c r="W465" s="476"/>
    </row>
    <row r="466" spans="2:23" ht="29.25" customHeight="1" x14ac:dyDescent="0.2">
      <c r="B466" s="487" t="e">
        <f>IF(Tabla46[[#This Row],[Tipos de Acciones]]="","",CONCATENATE(Tabla46[[#This Row],[POA]],".",Tabla46[[#This Row],[SRS]],".",Tabla46[[#This Row],[AREA]],".",Tabla46[[#This Row],[TIPO]]))</f>
        <v>#REF!</v>
      </c>
      <c r="C466" s="487" t="e">
        <f>IF(Tabla46[[#This Row],[Tipos de Acciones]]="","",'Formulario PPGR1'!#REF!)</f>
        <v>#REF!</v>
      </c>
      <c r="D466" s="487" t="e">
        <f>IF(Tabla46[[#This Row],[Tipos de Acciones]]="","",'Formulario PPGR1'!#REF!)</f>
        <v>#REF!</v>
      </c>
      <c r="E466" s="487" t="e">
        <f>IF(Tabla46[[#This Row],[Tipos de Acciones]]="","",'Formulario PPGR1'!#REF!)</f>
        <v>#REF!</v>
      </c>
      <c r="F466" s="487" t="e">
        <f>IF(Tabla46[[#This Row],[Tipos de Acciones]]="","",'Formulario PPGR1'!#REF!)</f>
        <v>#REF!</v>
      </c>
      <c r="G466" s="461" t="s">
        <v>935</v>
      </c>
      <c r="H466" s="461" t="s">
        <v>2137</v>
      </c>
      <c r="I466" s="484"/>
      <c r="J466" s="462"/>
      <c r="K466" s="462" t="s">
        <v>2195</v>
      </c>
      <c r="L466" s="473" t="s">
        <v>472</v>
      </c>
      <c r="M466" s="465" t="s">
        <v>994</v>
      </c>
      <c r="N466" s="465" t="s">
        <v>1132</v>
      </c>
      <c r="O466" s="466" t="s">
        <v>1902</v>
      </c>
      <c r="P466" s="466" t="s">
        <v>1132</v>
      </c>
      <c r="Q466" s="204" t="s">
        <v>1904</v>
      </c>
      <c r="R466" s="474">
        <v>15</v>
      </c>
      <c r="S466" s="468">
        <v>130000</v>
      </c>
      <c r="T466" s="475" t="e">
        <f>[2]!Tabla46[[#This Row],[Cantidad de Insumos]]*[2]!Tabla46[[#This Row],[Precio Unitario]]</f>
        <v>#REF!</v>
      </c>
      <c r="U466" s="208" t="s">
        <v>865</v>
      </c>
      <c r="V466" s="470" t="s">
        <v>925</v>
      </c>
      <c r="W466" s="476"/>
    </row>
    <row r="467" spans="2:23" ht="31.5" customHeight="1" x14ac:dyDescent="0.2">
      <c r="B467" s="487" t="e">
        <f>IF(Tabla46[[#This Row],[Tipos de Acciones]]="","",CONCATENATE(Tabla46[[#This Row],[POA]],".",Tabla46[[#This Row],[SRS]],".",Tabla46[[#This Row],[AREA]],".",Tabla46[[#This Row],[TIPO]]))</f>
        <v>#REF!</v>
      </c>
      <c r="C467" s="487" t="e">
        <f>IF(Tabla46[[#This Row],[Tipos de Acciones]]="","",'Formulario PPGR1'!#REF!)</f>
        <v>#REF!</v>
      </c>
      <c r="D467" s="487" t="e">
        <f>IF(Tabla46[[#This Row],[Tipos de Acciones]]="","",'Formulario PPGR1'!#REF!)</f>
        <v>#REF!</v>
      </c>
      <c r="E467" s="487" t="e">
        <f>IF(Tabla46[[#This Row],[Tipos de Acciones]]="","",'Formulario PPGR1'!#REF!)</f>
        <v>#REF!</v>
      </c>
      <c r="F467" s="487" t="e">
        <f>IF(Tabla46[[#This Row],[Tipos de Acciones]]="","",'Formulario PPGR1'!#REF!)</f>
        <v>#REF!</v>
      </c>
      <c r="G467" s="461" t="s">
        <v>935</v>
      </c>
      <c r="H467" s="461" t="s">
        <v>2137</v>
      </c>
      <c r="I467" s="484"/>
      <c r="J467" s="462"/>
      <c r="K467" s="462" t="s">
        <v>2196</v>
      </c>
      <c r="L467" s="473" t="s">
        <v>472</v>
      </c>
      <c r="M467" s="465" t="s">
        <v>994</v>
      </c>
      <c r="N467" s="465" t="s">
        <v>1132</v>
      </c>
      <c r="O467" s="466" t="s">
        <v>1902</v>
      </c>
      <c r="P467" s="466" t="s">
        <v>1132</v>
      </c>
      <c r="Q467" s="204" t="s">
        <v>1904</v>
      </c>
      <c r="R467" s="474">
        <v>56</v>
      </c>
      <c r="S467" s="468">
        <v>6000</v>
      </c>
      <c r="T467" s="475" t="e">
        <f>[2]!Tabla46[[#This Row],[Cantidad de Insumos]]*[2]!Tabla46[[#This Row],[Precio Unitario]]</f>
        <v>#REF!</v>
      </c>
      <c r="U467" s="208" t="s">
        <v>865</v>
      </c>
      <c r="V467" s="470" t="s">
        <v>925</v>
      </c>
      <c r="W467" s="476"/>
    </row>
    <row r="468" spans="2:23" ht="28.5" customHeight="1" x14ac:dyDescent="0.2">
      <c r="B468" s="487" t="e">
        <f>IF(Tabla46[[#This Row],[Tipos de Acciones]]="","",CONCATENATE(Tabla46[[#This Row],[POA]],".",Tabla46[[#This Row],[SRS]],".",Tabla46[[#This Row],[AREA]],".",Tabla46[[#This Row],[TIPO]]))</f>
        <v>#REF!</v>
      </c>
      <c r="C468" s="487" t="e">
        <f>IF(Tabla46[[#This Row],[Tipos de Acciones]]="","",'Formulario PPGR1'!#REF!)</f>
        <v>#REF!</v>
      </c>
      <c r="D468" s="487" t="e">
        <f>IF(Tabla46[[#This Row],[Tipos de Acciones]]="","",'Formulario PPGR1'!#REF!)</f>
        <v>#REF!</v>
      </c>
      <c r="E468" s="487" t="e">
        <f>IF(Tabla46[[#This Row],[Tipos de Acciones]]="","",'Formulario PPGR1'!#REF!)</f>
        <v>#REF!</v>
      </c>
      <c r="F468" s="487" t="e">
        <f>IF(Tabla46[[#This Row],[Tipos de Acciones]]="","",'Formulario PPGR1'!#REF!)</f>
        <v>#REF!</v>
      </c>
      <c r="G468" s="461" t="s">
        <v>935</v>
      </c>
      <c r="H468" s="461" t="s">
        <v>2137</v>
      </c>
      <c r="I468" s="484"/>
      <c r="J468" s="462"/>
      <c r="K468" s="462" t="s">
        <v>2197</v>
      </c>
      <c r="L468" s="473" t="s">
        <v>472</v>
      </c>
      <c r="M468" s="465" t="s">
        <v>994</v>
      </c>
      <c r="N468" s="465" t="s">
        <v>1132</v>
      </c>
      <c r="O468" s="466" t="s">
        <v>1902</v>
      </c>
      <c r="P468" s="466" t="s">
        <v>1132</v>
      </c>
      <c r="Q468" s="204" t="s">
        <v>1904</v>
      </c>
      <c r="R468" s="474">
        <v>50</v>
      </c>
      <c r="S468" s="468">
        <v>1500</v>
      </c>
      <c r="T468" s="475" t="e">
        <f>[2]!Tabla46[[#This Row],[Cantidad de Insumos]]*[2]!Tabla46[[#This Row],[Precio Unitario]]</f>
        <v>#REF!</v>
      </c>
      <c r="U468" s="208" t="s">
        <v>865</v>
      </c>
      <c r="V468" s="470" t="s">
        <v>925</v>
      </c>
      <c r="W468" s="476"/>
    </row>
    <row r="469" spans="2:23" ht="36.75" customHeight="1" x14ac:dyDescent="0.2">
      <c r="B469" s="487" t="e">
        <f>IF(Tabla46[[#This Row],[Tipos de Acciones]]="","",CONCATENATE(Tabla46[[#This Row],[POA]],".",Tabla46[[#This Row],[SRS]],".",Tabla46[[#This Row],[AREA]],".",Tabla46[[#This Row],[TIPO]]))</f>
        <v>#REF!</v>
      </c>
      <c r="C469" s="487" t="e">
        <f>IF(Tabla46[[#This Row],[Tipos de Acciones]]="","",'Formulario PPGR1'!#REF!)</f>
        <v>#REF!</v>
      </c>
      <c r="D469" s="487" t="e">
        <f>IF(Tabla46[[#This Row],[Tipos de Acciones]]="","",'Formulario PPGR1'!#REF!)</f>
        <v>#REF!</v>
      </c>
      <c r="E469" s="487" t="e">
        <f>IF(Tabla46[[#This Row],[Tipos de Acciones]]="","",'Formulario PPGR1'!#REF!)</f>
        <v>#REF!</v>
      </c>
      <c r="F469" s="487" t="e">
        <f>IF(Tabla46[[#This Row],[Tipos de Acciones]]="","",'Formulario PPGR1'!#REF!)</f>
        <v>#REF!</v>
      </c>
      <c r="G469" s="461" t="s">
        <v>935</v>
      </c>
      <c r="H469" s="461" t="s">
        <v>2137</v>
      </c>
      <c r="I469" s="484"/>
      <c r="J469" s="462"/>
      <c r="K469" s="462" t="s">
        <v>2198</v>
      </c>
      <c r="L469" s="473" t="s">
        <v>472</v>
      </c>
      <c r="M469" s="465" t="s">
        <v>994</v>
      </c>
      <c r="N469" s="465" t="s">
        <v>1132</v>
      </c>
      <c r="O469" s="466" t="s">
        <v>1902</v>
      </c>
      <c r="P469" s="466" t="s">
        <v>1132</v>
      </c>
      <c r="Q469" s="204" t="s">
        <v>1904</v>
      </c>
      <c r="R469" s="474">
        <v>25</v>
      </c>
      <c r="S469" s="468">
        <v>4000</v>
      </c>
      <c r="T469" s="475" t="e">
        <f>[2]!Tabla46[[#This Row],[Cantidad de Insumos]]*[2]!Tabla46[[#This Row],[Precio Unitario]]</f>
        <v>#REF!</v>
      </c>
      <c r="U469" s="208" t="s">
        <v>865</v>
      </c>
      <c r="V469" s="470" t="s">
        <v>925</v>
      </c>
      <c r="W469" s="476"/>
    </row>
    <row r="470" spans="2:23" ht="45" customHeight="1" x14ac:dyDescent="0.2">
      <c r="B470" s="487" t="e">
        <f>IF(Tabla46[[#This Row],[Tipos de Acciones]]="","",CONCATENATE(Tabla46[[#This Row],[POA]],".",Tabla46[[#This Row],[SRS]],".",Tabla46[[#This Row],[AREA]],".",Tabla46[[#This Row],[TIPO]]))</f>
        <v>#REF!</v>
      </c>
      <c r="C470" s="487" t="e">
        <f>IF(Tabla46[[#This Row],[Tipos de Acciones]]="","",'Formulario PPGR1'!#REF!)</f>
        <v>#REF!</v>
      </c>
      <c r="D470" s="487" t="e">
        <f>IF(Tabla46[[#This Row],[Tipos de Acciones]]="","",'Formulario PPGR1'!#REF!)</f>
        <v>#REF!</v>
      </c>
      <c r="E470" s="487" t="e">
        <f>IF(Tabla46[[#This Row],[Tipos de Acciones]]="","",'Formulario PPGR1'!#REF!)</f>
        <v>#REF!</v>
      </c>
      <c r="F470" s="487" t="e">
        <f>IF(Tabla46[[#This Row],[Tipos de Acciones]]="","",'Formulario PPGR1'!#REF!)</f>
        <v>#REF!</v>
      </c>
      <c r="G470" s="461" t="s">
        <v>935</v>
      </c>
      <c r="H470" s="473" t="s">
        <v>2135</v>
      </c>
      <c r="I470" s="484"/>
      <c r="J470" s="462"/>
      <c r="K470" s="462" t="s">
        <v>2199</v>
      </c>
      <c r="L470" s="473" t="s">
        <v>472</v>
      </c>
      <c r="M470" s="465" t="s">
        <v>994</v>
      </c>
      <c r="N470" s="465" t="s">
        <v>1132</v>
      </c>
      <c r="O470" s="466" t="s">
        <v>1902</v>
      </c>
      <c r="P470" s="466" t="s">
        <v>1132</v>
      </c>
      <c r="Q470" s="204" t="s">
        <v>1904</v>
      </c>
      <c r="R470" s="474">
        <v>39</v>
      </c>
      <c r="S470" s="468">
        <v>850</v>
      </c>
      <c r="T470" s="475" t="e">
        <f>[2]!Tabla46[[#This Row],[Cantidad de Insumos]]*[2]!Tabla46[[#This Row],[Precio Unitario]]</f>
        <v>#REF!</v>
      </c>
      <c r="U470" s="208" t="s">
        <v>892</v>
      </c>
      <c r="V470" s="470" t="s">
        <v>925</v>
      </c>
      <c r="W470" s="476"/>
    </row>
    <row r="471" spans="2:23" ht="36" customHeight="1" x14ac:dyDescent="0.2">
      <c r="B471" s="487" t="e">
        <f>IF(Tabla46[[#This Row],[Tipos de Acciones]]="","",CONCATENATE(Tabla46[[#This Row],[POA]],".",Tabla46[[#This Row],[SRS]],".",Tabla46[[#This Row],[AREA]],".",Tabla46[[#This Row],[TIPO]]))</f>
        <v>#REF!</v>
      </c>
      <c r="C471" s="487" t="e">
        <f>IF(Tabla46[[#This Row],[Tipos de Acciones]]="","",'Formulario PPGR1'!#REF!)</f>
        <v>#REF!</v>
      </c>
      <c r="D471" s="487" t="e">
        <f>IF(Tabla46[[#This Row],[Tipos de Acciones]]="","",'Formulario PPGR1'!#REF!)</f>
        <v>#REF!</v>
      </c>
      <c r="E471" s="487" t="e">
        <f>IF(Tabla46[[#This Row],[Tipos de Acciones]]="","",'Formulario PPGR1'!#REF!)</f>
        <v>#REF!</v>
      </c>
      <c r="F471" s="487" t="e">
        <f>IF(Tabla46[[#This Row],[Tipos de Acciones]]="","",'Formulario PPGR1'!#REF!)</f>
        <v>#REF!</v>
      </c>
      <c r="G471" s="461" t="s">
        <v>935</v>
      </c>
      <c r="H471" s="461" t="s">
        <v>2137</v>
      </c>
      <c r="I471" s="484"/>
      <c r="J471" s="462"/>
      <c r="K471" s="462" t="s">
        <v>2200</v>
      </c>
      <c r="L471" s="473" t="s">
        <v>472</v>
      </c>
      <c r="M471" s="465" t="s">
        <v>994</v>
      </c>
      <c r="N471" s="465" t="s">
        <v>1132</v>
      </c>
      <c r="O471" s="466" t="s">
        <v>1902</v>
      </c>
      <c r="P471" s="466" t="s">
        <v>1132</v>
      </c>
      <c r="Q471" s="204" t="s">
        <v>1904</v>
      </c>
      <c r="R471" s="474">
        <v>31</v>
      </c>
      <c r="S471" s="468">
        <v>12000</v>
      </c>
      <c r="T471" s="475" t="e">
        <f>[2]!Tabla46[[#This Row],[Cantidad de Insumos]]*[2]!Tabla46[[#This Row],[Precio Unitario]]</f>
        <v>#REF!</v>
      </c>
      <c r="U471" s="208" t="s">
        <v>865</v>
      </c>
      <c r="V471" s="470" t="s">
        <v>925</v>
      </c>
      <c r="W471" s="476"/>
    </row>
    <row r="472" spans="2:23" ht="27.75" customHeight="1" x14ac:dyDescent="0.2">
      <c r="B472" s="487" t="e">
        <f>IF(Tabla46[[#This Row],[Tipos de Acciones]]="","",CONCATENATE(Tabla46[[#This Row],[POA]],".",Tabla46[[#This Row],[SRS]],".",Tabla46[[#This Row],[AREA]],".",Tabla46[[#This Row],[TIPO]]))</f>
        <v>#REF!</v>
      </c>
      <c r="C472" s="487" t="e">
        <f>IF(Tabla46[[#This Row],[Tipos de Acciones]]="","",'Formulario PPGR1'!#REF!)</f>
        <v>#REF!</v>
      </c>
      <c r="D472" s="487" t="e">
        <f>IF(Tabla46[[#This Row],[Tipos de Acciones]]="","",'Formulario PPGR1'!#REF!)</f>
        <v>#REF!</v>
      </c>
      <c r="E472" s="487" t="e">
        <f>IF(Tabla46[[#This Row],[Tipos de Acciones]]="","",'Formulario PPGR1'!#REF!)</f>
        <v>#REF!</v>
      </c>
      <c r="F472" s="487" t="e">
        <f>IF(Tabla46[[#This Row],[Tipos de Acciones]]="","",'Formulario PPGR1'!#REF!)</f>
        <v>#REF!</v>
      </c>
      <c r="G472" s="461" t="s">
        <v>935</v>
      </c>
      <c r="H472" s="473" t="s">
        <v>2135</v>
      </c>
      <c r="I472" s="484"/>
      <c r="J472" s="462"/>
      <c r="K472" s="462" t="s">
        <v>2201</v>
      </c>
      <c r="L472" s="473" t="s">
        <v>472</v>
      </c>
      <c r="M472" s="465" t="s">
        <v>994</v>
      </c>
      <c r="N472" s="465" t="s">
        <v>1132</v>
      </c>
      <c r="O472" s="466" t="s">
        <v>1902</v>
      </c>
      <c r="P472" s="466" t="s">
        <v>1132</v>
      </c>
      <c r="Q472" s="204" t="s">
        <v>1904</v>
      </c>
      <c r="R472" s="474">
        <v>56</v>
      </c>
      <c r="S472" s="468">
        <v>2500</v>
      </c>
      <c r="T472" s="475" t="e">
        <f>[2]!Tabla46[[#This Row],[Cantidad de Insumos]]*[2]!Tabla46[[#This Row],[Precio Unitario]]</f>
        <v>#REF!</v>
      </c>
      <c r="U472" s="208" t="s">
        <v>892</v>
      </c>
      <c r="V472" s="470" t="s">
        <v>925</v>
      </c>
      <c r="W472" s="476"/>
    </row>
    <row r="473" spans="2:23" ht="29.25" customHeight="1" x14ac:dyDescent="0.2">
      <c r="B473" s="487" t="e">
        <f>IF(Tabla46[[#This Row],[Tipos de Acciones]]="","",CONCATENATE(Tabla46[[#This Row],[POA]],".",Tabla46[[#This Row],[SRS]],".",Tabla46[[#This Row],[AREA]],".",Tabla46[[#This Row],[TIPO]]))</f>
        <v>#REF!</v>
      </c>
      <c r="C473" s="487" t="e">
        <f>IF(Tabla46[[#This Row],[Tipos de Acciones]]="","",'Formulario PPGR1'!#REF!)</f>
        <v>#REF!</v>
      </c>
      <c r="D473" s="487" t="e">
        <f>IF(Tabla46[[#This Row],[Tipos de Acciones]]="","",'Formulario PPGR1'!#REF!)</f>
        <v>#REF!</v>
      </c>
      <c r="E473" s="487" t="e">
        <f>IF(Tabla46[[#This Row],[Tipos de Acciones]]="","",'Formulario PPGR1'!#REF!)</f>
        <v>#REF!</v>
      </c>
      <c r="F473" s="487" t="e">
        <f>IF(Tabla46[[#This Row],[Tipos de Acciones]]="","",'Formulario PPGR1'!#REF!)</f>
        <v>#REF!</v>
      </c>
      <c r="G473" s="461" t="s">
        <v>935</v>
      </c>
      <c r="H473" s="461" t="s">
        <v>2137</v>
      </c>
      <c r="I473" s="484"/>
      <c r="J473" s="462"/>
      <c r="K473" s="462" t="s">
        <v>2202</v>
      </c>
      <c r="L473" s="473" t="s">
        <v>472</v>
      </c>
      <c r="M473" s="465" t="s">
        <v>994</v>
      </c>
      <c r="N473" s="465" t="s">
        <v>1132</v>
      </c>
      <c r="O473" s="466" t="s">
        <v>1902</v>
      </c>
      <c r="P473" s="466" t="s">
        <v>1132</v>
      </c>
      <c r="Q473" s="204" t="s">
        <v>1904</v>
      </c>
      <c r="R473" s="474">
        <v>24</v>
      </c>
      <c r="S473" s="468">
        <v>1450</v>
      </c>
      <c r="T473" s="475" t="e">
        <f>[2]!Tabla46[[#This Row],[Cantidad de Insumos]]*[2]!Tabla46[[#This Row],[Precio Unitario]]</f>
        <v>#REF!</v>
      </c>
      <c r="U473" s="208" t="s">
        <v>865</v>
      </c>
      <c r="V473" s="470" t="s">
        <v>925</v>
      </c>
      <c r="W473" s="476"/>
    </row>
    <row r="474" spans="2:23" ht="31.5" customHeight="1" x14ac:dyDescent="0.2">
      <c r="B474" s="487" t="e">
        <f>IF(Tabla46[[#This Row],[Tipos de Acciones]]="","",CONCATENATE(Tabla46[[#This Row],[POA]],".",Tabla46[[#This Row],[SRS]],".",Tabla46[[#This Row],[AREA]],".",Tabla46[[#This Row],[TIPO]]))</f>
        <v>#REF!</v>
      </c>
      <c r="C474" s="487" t="e">
        <f>IF(Tabla46[[#This Row],[Tipos de Acciones]]="","",'Formulario PPGR1'!#REF!)</f>
        <v>#REF!</v>
      </c>
      <c r="D474" s="487" t="e">
        <f>IF(Tabla46[[#This Row],[Tipos de Acciones]]="","",'Formulario PPGR1'!#REF!)</f>
        <v>#REF!</v>
      </c>
      <c r="E474" s="487" t="e">
        <f>IF(Tabla46[[#This Row],[Tipos de Acciones]]="","",'Formulario PPGR1'!#REF!)</f>
        <v>#REF!</v>
      </c>
      <c r="F474" s="487" t="e">
        <f>IF(Tabla46[[#This Row],[Tipos de Acciones]]="","",'Formulario PPGR1'!#REF!)</f>
        <v>#REF!</v>
      </c>
      <c r="G474" s="461" t="s">
        <v>935</v>
      </c>
      <c r="H474" s="461" t="s">
        <v>2137</v>
      </c>
      <c r="I474" s="484"/>
      <c r="J474" s="462"/>
      <c r="K474" s="462" t="s">
        <v>2203</v>
      </c>
      <c r="L474" s="473" t="s">
        <v>472</v>
      </c>
      <c r="M474" s="465" t="s">
        <v>994</v>
      </c>
      <c r="N474" s="465" t="s">
        <v>1132</v>
      </c>
      <c r="O474" s="466" t="s">
        <v>1902</v>
      </c>
      <c r="P474" s="466" t="s">
        <v>1132</v>
      </c>
      <c r="Q474" s="204" t="s">
        <v>1904</v>
      </c>
      <c r="R474" s="474">
        <v>28</v>
      </c>
      <c r="S474" s="468">
        <v>1440</v>
      </c>
      <c r="T474" s="475" t="e">
        <f>[2]!Tabla46[[#This Row],[Cantidad de Insumos]]*[2]!Tabla46[[#This Row],[Precio Unitario]]</f>
        <v>#REF!</v>
      </c>
      <c r="U474" s="208" t="s">
        <v>865</v>
      </c>
      <c r="V474" s="470" t="s">
        <v>925</v>
      </c>
      <c r="W474" s="476"/>
    </row>
    <row r="475" spans="2:23" ht="36" customHeight="1" x14ac:dyDescent="0.2">
      <c r="B475" s="487" t="e">
        <f>IF(Tabla46[[#This Row],[Tipos de Acciones]]="","",CONCATENATE(Tabla46[[#This Row],[POA]],".",Tabla46[[#This Row],[SRS]],".",Tabla46[[#This Row],[AREA]],".",Tabla46[[#This Row],[TIPO]]))</f>
        <v>#REF!</v>
      </c>
      <c r="C475" s="487" t="e">
        <f>IF(Tabla46[[#This Row],[Tipos de Acciones]]="","",'Formulario PPGR1'!#REF!)</f>
        <v>#REF!</v>
      </c>
      <c r="D475" s="487" t="e">
        <f>IF(Tabla46[[#This Row],[Tipos de Acciones]]="","",'Formulario PPGR1'!#REF!)</f>
        <v>#REF!</v>
      </c>
      <c r="E475" s="487" t="e">
        <f>IF(Tabla46[[#This Row],[Tipos de Acciones]]="","",'Formulario PPGR1'!#REF!)</f>
        <v>#REF!</v>
      </c>
      <c r="F475" s="487" t="e">
        <f>IF(Tabla46[[#This Row],[Tipos de Acciones]]="","",'Formulario PPGR1'!#REF!)</f>
        <v>#REF!</v>
      </c>
      <c r="G475" s="461" t="s">
        <v>935</v>
      </c>
      <c r="H475" s="461" t="s">
        <v>2137</v>
      </c>
      <c r="I475" s="484"/>
      <c r="J475" s="462"/>
      <c r="K475" s="462" t="s">
        <v>2204</v>
      </c>
      <c r="L475" s="473" t="s">
        <v>472</v>
      </c>
      <c r="M475" s="465" t="s">
        <v>994</v>
      </c>
      <c r="N475" s="465" t="s">
        <v>1132</v>
      </c>
      <c r="O475" s="466" t="s">
        <v>1902</v>
      </c>
      <c r="P475" s="466" t="s">
        <v>1132</v>
      </c>
      <c r="Q475" s="204" t="s">
        <v>1904</v>
      </c>
      <c r="R475" s="474">
        <v>32</v>
      </c>
      <c r="S475" s="468">
        <v>21240</v>
      </c>
      <c r="T475" s="475" t="e">
        <f>[2]!Tabla46[[#This Row],[Cantidad de Insumos]]*[2]!Tabla46[[#This Row],[Precio Unitario]]</f>
        <v>#REF!</v>
      </c>
      <c r="U475" s="208" t="s">
        <v>865</v>
      </c>
      <c r="V475" s="470" t="s">
        <v>925</v>
      </c>
      <c r="W475" s="476"/>
    </row>
    <row r="476" spans="2:23" ht="28.5" customHeight="1" x14ac:dyDescent="0.2">
      <c r="B476" s="487" t="e">
        <f>IF(Tabla46[[#This Row],[Tipos de Acciones]]="","",CONCATENATE(Tabla46[[#This Row],[POA]],".",Tabla46[[#This Row],[SRS]],".",Tabla46[[#This Row],[AREA]],".",Tabla46[[#This Row],[TIPO]]))</f>
        <v>#REF!</v>
      </c>
      <c r="C476" s="487" t="e">
        <f>IF(Tabla46[[#This Row],[Tipos de Acciones]]="","",'Formulario PPGR1'!#REF!)</f>
        <v>#REF!</v>
      </c>
      <c r="D476" s="487" t="e">
        <f>IF(Tabla46[[#This Row],[Tipos de Acciones]]="","",'Formulario PPGR1'!#REF!)</f>
        <v>#REF!</v>
      </c>
      <c r="E476" s="487" t="e">
        <f>IF(Tabla46[[#This Row],[Tipos de Acciones]]="","",'Formulario PPGR1'!#REF!)</f>
        <v>#REF!</v>
      </c>
      <c r="F476" s="487" t="e">
        <f>IF(Tabla46[[#This Row],[Tipos de Acciones]]="","",'Formulario PPGR1'!#REF!)</f>
        <v>#REF!</v>
      </c>
      <c r="G476" s="461" t="s">
        <v>935</v>
      </c>
      <c r="H476" s="461" t="s">
        <v>2137</v>
      </c>
      <c r="I476" s="484"/>
      <c r="J476" s="462"/>
      <c r="K476" s="462" t="s">
        <v>2205</v>
      </c>
      <c r="L476" s="473" t="s">
        <v>472</v>
      </c>
      <c r="M476" s="465" t="s">
        <v>994</v>
      </c>
      <c r="N476" s="465" t="s">
        <v>1132</v>
      </c>
      <c r="O476" s="466" t="s">
        <v>1902</v>
      </c>
      <c r="P476" s="466" t="s">
        <v>1132</v>
      </c>
      <c r="Q476" s="204" t="s">
        <v>1904</v>
      </c>
      <c r="R476" s="474">
        <v>18</v>
      </c>
      <c r="S476" s="468">
        <v>15700</v>
      </c>
      <c r="T476" s="475" t="e">
        <f>[2]!Tabla46[[#This Row],[Cantidad de Insumos]]*[2]!Tabla46[[#This Row],[Precio Unitario]]</f>
        <v>#REF!</v>
      </c>
      <c r="U476" s="208" t="s">
        <v>865</v>
      </c>
      <c r="V476" s="470" t="s">
        <v>925</v>
      </c>
      <c r="W476" s="476"/>
    </row>
    <row r="477" spans="2:23" ht="43.5" customHeight="1" x14ac:dyDescent="0.2">
      <c r="B477" s="487" t="e">
        <f>IF(Tabla46[[#This Row],[Tipos de Acciones]]="","",CONCATENATE(Tabla46[[#This Row],[POA]],".",Tabla46[[#This Row],[SRS]],".",Tabla46[[#This Row],[AREA]],".",Tabla46[[#This Row],[TIPO]]))</f>
        <v>#REF!</v>
      </c>
      <c r="C477" s="487" t="e">
        <f>IF(Tabla46[[#This Row],[Tipos de Acciones]]="","",'Formulario PPGR1'!#REF!)</f>
        <v>#REF!</v>
      </c>
      <c r="D477" s="487" t="e">
        <f>IF(Tabla46[[#This Row],[Tipos de Acciones]]="","",'Formulario PPGR1'!#REF!)</f>
        <v>#REF!</v>
      </c>
      <c r="E477" s="487" t="e">
        <f>IF(Tabla46[[#This Row],[Tipos de Acciones]]="","",'Formulario PPGR1'!#REF!)</f>
        <v>#REF!</v>
      </c>
      <c r="F477" s="487" t="e">
        <f>IF(Tabla46[[#This Row],[Tipos de Acciones]]="","",'Formulario PPGR1'!#REF!)</f>
        <v>#REF!</v>
      </c>
      <c r="G477" s="461" t="s">
        <v>935</v>
      </c>
      <c r="H477" s="461" t="s">
        <v>2137</v>
      </c>
      <c r="I477" s="484"/>
      <c r="J477" s="462"/>
      <c r="K477" s="462" t="s">
        <v>2206</v>
      </c>
      <c r="L477" s="473" t="s">
        <v>472</v>
      </c>
      <c r="M477" s="465" t="s">
        <v>994</v>
      </c>
      <c r="N477" s="465" t="s">
        <v>1132</v>
      </c>
      <c r="O477" s="466" t="s">
        <v>1902</v>
      </c>
      <c r="P477" s="466" t="s">
        <v>1132</v>
      </c>
      <c r="Q477" s="204" t="s">
        <v>1904</v>
      </c>
      <c r="R477" s="474">
        <v>15</v>
      </c>
      <c r="S477" s="468">
        <v>15820</v>
      </c>
      <c r="T477" s="475" t="e">
        <f>[2]!Tabla46[[#This Row],[Cantidad de Insumos]]*[2]!Tabla46[[#This Row],[Precio Unitario]]</f>
        <v>#REF!</v>
      </c>
      <c r="U477" s="208" t="s">
        <v>865</v>
      </c>
      <c r="V477" s="470" t="s">
        <v>925</v>
      </c>
      <c r="W477" s="476"/>
    </row>
    <row r="478" spans="2:23" ht="36.75" customHeight="1" x14ac:dyDescent="0.2">
      <c r="B478" s="487" t="e">
        <f>IF(Tabla46[[#This Row],[Tipos de Acciones]]="","",CONCATENATE(Tabla46[[#This Row],[POA]],".",Tabla46[[#This Row],[SRS]],".",Tabla46[[#This Row],[AREA]],".",Tabla46[[#This Row],[TIPO]]))</f>
        <v>#REF!</v>
      </c>
      <c r="C478" s="487" t="e">
        <f>IF(Tabla46[[#This Row],[Tipos de Acciones]]="","",'Formulario PPGR1'!#REF!)</f>
        <v>#REF!</v>
      </c>
      <c r="D478" s="487" t="e">
        <f>IF(Tabla46[[#This Row],[Tipos de Acciones]]="","",'Formulario PPGR1'!#REF!)</f>
        <v>#REF!</v>
      </c>
      <c r="E478" s="487" t="e">
        <f>IF(Tabla46[[#This Row],[Tipos de Acciones]]="","",'Formulario PPGR1'!#REF!)</f>
        <v>#REF!</v>
      </c>
      <c r="F478" s="487" t="e">
        <f>IF(Tabla46[[#This Row],[Tipos de Acciones]]="","",'Formulario PPGR1'!#REF!)</f>
        <v>#REF!</v>
      </c>
      <c r="G478" s="461" t="s">
        <v>935</v>
      </c>
      <c r="H478" s="461" t="s">
        <v>2137</v>
      </c>
      <c r="I478" s="484"/>
      <c r="J478" s="462"/>
      <c r="K478" s="462" t="s">
        <v>2207</v>
      </c>
      <c r="L478" s="473" t="s">
        <v>472</v>
      </c>
      <c r="M478" s="465" t="s">
        <v>994</v>
      </c>
      <c r="N478" s="465" t="s">
        <v>1132</v>
      </c>
      <c r="O478" s="466" t="s">
        <v>1902</v>
      </c>
      <c r="P478" s="466" t="s">
        <v>1132</v>
      </c>
      <c r="Q478" s="204" t="s">
        <v>1904</v>
      </c>
      <c r="R478" s="474">
        <v>37</v>
      </c>
      <c r="S478" s="468">
        <v>50500</v>
      </c>
      <c r="T478" s="475" t="e">
        <f>[2]!Tabla46[[#This Row],[Cantidad de Insumos]]*[2]!Tabla46[[#This Row],[Precio Unitario]]</f>
        <v>#REF!</v>
      </c>
      <c r="U478" s="208" t="s">
        <v>865</v>
      </c>
      <c r="V478" s="470" t="s">
        <v>925</v>
      </c>
      <c r="W478" s="476"/>
    </row>
    <row r="479" spans="2:23" ht="35.25" customHeight="1" x14ac:dyDescent="0.2">
      <c r="B479" s="487" t="e">
        <f>IF(Tabla46[[#This Row],[Tipos de Acciones]]="","",CONCATENATE(Tabla46[[#This Row],[POA]],".",Tabla46[[#This Row],[SRS]],".",Tabla46[[#This Row],[AREA]],".",Tabla46[[#This Row],[TIPO]]))</f>
        <v>#REF!</v>
      </c>
      <c r="C479" s="487" t="e">
        <f>IF(Tabla46[[#This Row],[Tipos de Acciones]]="","",'Formulario PPGR1'!#REF!)</f>
        <v>#REF!</v>
      </c>
      <c r="D479" s="487" t="e">
        <f>IF(Tabla46[[#This Row],[Tipos de Acciones]]="","",'Formulario PPGR1'!#REF!)</f>
        <v>#REF!</v>
      </c>
      <c r="E479" s="487" t="e">
        <f>IF(Tabla46[[#This Row],[Tipos de Acciones]]="","",'Formulario PPGR1'!#REF!)</f>
        <v>#REF!</v>
      </c>
      <c r="F479" s="487" t="e">
        <f>IF(Tabla46[[#This Row],[Tipos de Acciones]]="","",'Formulario PPGR1'!#REF!)</f>
        <v>#REF!</v>
      </c>
      <c r="G479" s="461" t="s">
        <v>935</v>
      </c>
      <c r="H479" s="473" t="s">
        <v>2135</v>
      </c>
      <c r="I479" s="484"/>
      <c r="J479" s="462"/>
      <c r="K479" s="462" t="s">
        <v>2208</v>
      </c>
      <c r="L479" s="473" t="s">
        <v>472</v>
      </c>
      <c r="M479" s="465" t="s">
        <v>994</v>
      </c>
      <c r="N479" s="465" t="s">
        <v>1132</v>
      </c>
      <c r="O479" s="466" t="s">
        <v>1902</v>
      </c>
      <c r="P479" s="466" t="s">
        <v>1132</v>
      </c>
      <c r="Q479" s="204" t="s">
        <v>1904</v>
      </c>
      <c r="R479" s="474">
        <v>59</v>
      </c>
      <c r="S479" s="468">
        <v>5200</v>
      </c>
      <c r="T479" s="475" t="e">
        <f>[2]!Tabla46[[#This Row],[Cantidad de Insumos]]*[2]!Tabla46[[#This Row],[Precio Unitario]]</f>
        <v>#REF!</v>
      </c>
      <c r="U479" s="208" t="s">
        <v>892</v>
      </c>
      <c r="V479" s="470" t="s">
        <v>925</v>
      </c>
      <c r="W479" s="476"/>
    </row>
    <row r="480" spans="2:23" ht="38.25" customHeight="1" x14ac:dyDescent="0.2">
      <c r="B480" s="487" t="e">
        <f>IF(Tabla46[[#This Row],[Tipos de Acciones]]="","",CONCATENATE(Tabla46[[#This Row],[POA]],".",Tabla46[[#This Row],[SRS]],".",Tabla46[[#This Row],[AREA]],".",Tabla46[[#This Row],[TIPO]]))</f>
        <v>#REF!</v>
      </c>
      <c r="C480" s="487" t="e">
        <f>IF(Tabla46[[#This Row],[Tipos de Acciones]]="","",'Formulario PPGR1'!#REF!)</f>
        <v>#REF!</v>
      </c>
      <c r="D480" s="487" t="e">
        <f>IF(Tabla46[[#This Row],[Tipos de Acciones]]="","",'Formulario PPGR1'!#REF!)</f>
        <v>#REF!</v>
      </c>
      <c r="E480" s="487" t="e">
        <f>IF(Tabla46[[#This Row],[Tipos de Acciones]]="","",'Formulario PPGR1'!#REF!)</f>
        <v>#REF!</v>
      </c>
      <c r="F480" s="487" t="e">
        <f>IF(Tabla46[[#This Row],[Tipos de Acciones]]="","",'Formulario PPGR1'!#REF!)</f>
        <v>#REF!</v>
      </c>
      <c r="G480" s="461" t="s">
        <v>935</v>
      </c>
      <c r="H480" s="473" t="s">
        <v>2135</v>
      </c>
      <c r="I480" s="484"/>
      <c r="J480" s="462"/>
      <c r="K480" s="462" t="s">
        <v>2209</v>
      </c>
      <c r="L480" s="473" t="s">
        <v>472</v>
      </c>
      <c r="M480" s="465" t="s">
        <v>994</v>
      </c>
      <c r="N480" s="465" t="s">
        <v>1132</v>
      </c>
      <c r="O480" s="466" t="s">
        <v>1902</v>
      </c>
      <c r="P480" s="466" t="s">
        <v>1132</v>
      </c>
      <c r="Q480" s="204" t="s">
        <v>1904</v>
      </c>
      <c r="R480" s="474">
        <v>95</v>
      </c>
      <c r="S480" s="468">
        <v>9200</v>
      </c>
      <c r="T480" s="475" t="e">
        <f>[2]!Tabla46[[#This Row],[Cantidad de Insumos]]*[2]!Tabla46[[#This Row],[Precio Unitario]]</f>
        <v>#REF!</v>
      </c>
      <c r="U480" s="208" t="s">
        <v>892</v>
      </c>
      <c r="V480" s="470" t="s">
        <v>925</v>
      </c>
      <c r="W480" s="476"/>
    </row>
    <row r="481" spans="2:23" ht="33" customHeight="1" x14ac:dyDescent="0.2">
      <c r="B481" s="487" t="e">
        <f>IF(Tabla46[[#This Row],[Tipos de Acciones]]="","",CONCATENATE(Tabla46[[#This Row],[POA]],".",Tabla46[[#This Row],[SRS]],".",Tabla46[[#This Row],[AREA]],".",Tabla46[[#This Row],[TIPO]]))</f>
        <v>#REF!</v>
      </c>
      <c r="C481" s="487" t="e">
        <f>IF(Tabla46[[#This Row],[Tipos de Acciones]]="","",'Formulario PPGR1'!#REF!)</f>
        <v>#REF!</v>
      </c>
      <c r="D481" s="487" t="e">
        <f>IF(Tabla46[[#This Row],[Tipos de Acciones]]="","",'Formulario PPGR1'!#REF!)</f>
        <v>#REF!</v>
      </c>
      <c r="E481" s="487" t="e">
        <f>IF(Tabla46[[#This Row],[Tipos de Acciones]]="","",'Formulario PPGR1'!#REF!)</f>
        <v>#REF!</v>
      </c>
      <c r="F481" s="487" t="e">
        <f>IF(Tabla46[[#This Row],[Tipos de Acciones]]="","",'Formulario PPGR1'!#REF!)</f>
        <v>#REF!</v>
      </c>
      <c r="G481" s="461" t="s">
        <v>935</v>
      </c>
      <c r="H481" s="473" t="s">
        <v>2135</v>
      </c>
      <c r="I481" s="484"/>
      <c r="J481" s="462"/>
      <c r="K481" s="462" t="s">
        <v>2210</v>
      </c>
      <c r="L481" s="473" t="s">
        <v>472</v>
      </c>
      <c r="M481" s="465" t="s">
        <v>994</v>
      </c>
      <c r="N481" s="465" t="s">
        <v>1132</v>
      </c>
      <c r="O481" s="466" t="s">
        <v>1902</v>
      </c>
      <c r="P481" s="466" t="s">
        <v>1132</v>
      </c>
      <c r="Q481" s="204" t="s">
        <v>1904</v>
      </c>
      <c r="R481" s="474">
        <v>36</v>
      </c>
      <c r="S481" s="468">
        <v>4800</v>
      </c>
      <c r="T481" s="475" t="e">
        <f>[2]!Tabla46[[#This Row],[Cantidad de Insumos]]*[2]!Tabla46[[#This Row],[Precio Unitario]]</f>
        <v>#REF!</v>
      </c>
      <c r="U481" s="208" t="s">
        <v>892</v>
      </c>
      <c r="V481" s="470" t="s">
        <v>925</v>
      </c>
      <c r="W481" s="476"/>
    </row>
    <row r="482" spans="2:23" ht="29.25" customHeight="1" x14ac:dyDescent="0.2">
      <c r="B482" s="487" t="e">
        <f>IF(Tabla46[[#This Row],[Tipos de Acciones]]="","",CONCATENATE(Tabla46[[#This Row],[POA]],".",Tabla46[[#This Row],[SRS]],".",Tabla46[[#This Row],[AREA]],".",Tabla46[[#This Row],[TIPO]]))</f>
        <v>#REF!</v>
      </c>
      <c r="C482" s="487" t="e">
        <f>IF(Tabla46[[#This Row],[Tipos de Acciones]]="","",'Formulario PPGR1'!#REF!)</f>
        <v>#REF!</v>
      </c>
      <c r="D482" s="487" t="e">
        <f>IF(Tabla46[[#This Row],[Tipos de Acciones]]="","",'Formulario PPGR1'!#REF!)</f>
        <v>#REF!</v>
      </c>
      <c r="E482" s="487" t="e">
        <f>IF(Tabla46[[#This Row],[Tipos de Acciones]]="","",'Formulario PPGR1'!#REF!)</f>
        <v>#REF!</v>
      </c>
      <c r="F482" s="487" t="e">
        <f>IF(Tabla46[[#This Row],[Tipos de Acciones]]="","",'Formulario PPGR1'!#REF!)</f>
        <v>#REF!</v>
      </c>
      <c r="G482" s="461" t="s">
        <v>935</v>
      </c>
      <c r="H482" s="461" t="s">
        <v>2137</v>
      </c>
      <c r="I482" s="484"/>
      <c r="J482" s="462"/>
      <c r="K482" s="462" t="s">
        <v>2211</v>
      </c>
      <c r="L482" s="473" t="s">
        <v>472</v>
      </c>
      <c r="M482" s="465" t="s">
        <v>994</v>
      </c>
      <c r="N482" s="465" t="s">
        <v>1132</v>
      </c>
      <c r="O482" s="466" t="s">
        <v>1902</v>
      </c>
      <c r="P482" s="466" t="s">
        <v>1132</v>
      </c>
      <c r="Q482" s="204" t="s">
        <v>1904</v>
      </c>
      <c r="R482" s="474">
        <v>23</v>
      </c>
      <c r="S482" s="468">
        <v>5000</v>
      </c>
      <c r="T482" s="475" t="e">
        <f>[2]!Tabla46[[#This Row],[Cantidad de Insumos]]*[2]!Tabla46[[#This Row],[Precio Unitario]]</f>
        <v>#REF!</v>
      </c>
      <c r="U482" s="208" t="s">
        <v>865</v>
      </c>
      <c r="V482" s="470" t="s">
        <v>925</v>
      </c>
      <c r="W482" s="476"/>
    </row>
    <row r="483" spans="2:23" ht="50.25" customHeight="1" x14ac:dyDescent="0.2">
      <c r="B483" s="487" t="e">
        <f>IF(Tabla46[[#This Row],[Tipos de Acciones]]="","",CONCATENATE(Tabla46[[#This Row],[POA]],".",Tabla46[[#This Row],[SRS]],".",Tabla46[[#This Row],[AREA]],".",Tabla46[[#This Row],[TIPO]]))</f>
        <v>#REF!</v>
      </c>
      <c r="C483" s="487" t="e">
        <f>IF(Tabla46[[#This Row],[Tipos de Acciones]]="","",'Formulario PPGR1'!#REF!)</f>
        <v>#REF!</v>
      </c>
      <c r="D483" s="487" t="e">
        <f>IF(Tabla46[[#This Row],[Tipos de Acciones]]="","",'Formulario PPGR1'!#REF!)</f>
        <v>#REF!</v>
      </c>
      <c r="E483" s="487" t="e">
        <f>IF(Tabla46[[#This Row],[Tipos de Acciones]]="","",'Formulario PPGR1'!#REF!)</f>
        <v>#REF!</v>
      </c>
      <c r="F483" s="487" t="e">
        <f>IF(Tabla46[[#This Row],[Tipos de Acciones]]="","",'Formulario PPGR1'!#REF!)</f>
        <v>#REF!</v>
      </c>
      <c r="G483" s="461" t="s">
        <v>935</v>
      </c>
      <c r="H483" s="461" t="s">
        <v>2137</v>
      </c>
      <c r="I483" s="484"/>
      <c r="J483" s="462"/>
      <c r="K483" s="462" t="s">
        <v>2212</v>
      </c>
      <c r="L483" s="473" t="s">
        <v>472</v>
      </c>
      <c r="M483" s="465" t="s">
        <v>994</v>
      </c>
      <c r="N483" s="465" t="s">
        <v>1132</v>
      </c>
      <c r="O483" s="466" t="s">
        <v>1902</v>
      </c>
      <c r="P483" s="466" t="s">
        <v>1132</v>
      </c>
      <c r="Q483" s="204" t="s">
        <v>1904</v>
      </c>
      <c r="R483" s="474">
        <v>20</v>
      </c>
      <c r="S483" s="468">
        <v>15000</v>
      </c>
      <c r="T483" s="475" t="e">
        <f>[2]!Tabla46[[#This Row],[Cantidad de Insumos]]*[2]!Tabla46[[#This Row],[Precio Unitario]]</f>
        <v>#REF!</v>
      </c>
      <c r="U483" s="208" t="s">
        <v>865</v>
      </c>
      <c r="V483" s="470" t="s">
        <v>925</v>
      </c>
      <c r="W483" s="476"/>
    </row>
    <row r="484" spans="2:23" ht="30.75" customHeight="1" x14ac:dyDescent="0.2">
      <c r="B484" s="487" t="e">
        <f>IF(Tabla46[[#This Row],[Tipos de Acciones]]="","",CONCATENATE(Tabla46[[#This Row],[POA]],".",Tabla46[[#This Row],[SRS]],".",Tabla46[[#This Row],[AREA]],".",Tabla46[[#This Row],[TIPO]]))</f>
        <v>#REF!</v>
      </c>
      <c r="C484" s="487" t="e">
        <f>IF(Tabla46[[#This Row],[Tipos de Acciones]]="","",'Formulario PPGR1'!#REF!)</f>
        <v>#REF!</v>
      </c>
      <c r="D484" s="487" t="e">
        <f>IF(Tabla46[[#This Row],[Tipos de Acciones]]="","",'Formulario PPGR1'!#REF!)</f>
        <v>#REF!</v>
      </c>
      <c r="E484" s="487" t="e">
        <f>IF(Tabla46[[#This Row],[Tipos de Acciones]]="","",'Formulario PPGR1'!#REF!)</f>
        <v>#REF!</v>
      </c>
      <c r="F484" s="487" t="e">
        <f>IF(Tabla46[[#This Row],[Tipos de Acciones]]="","",'Formulario PPGR1'!#REF!)</f>
        <v>#REF!</v>
      </c>
      <c r="G484" s="461" t="s">
        <v>935</v>
      </c>
      <c r="H484" s="473" t="s">
        <v>2135</v>
      </c>
      <c r="I484" s="484"/>
      <c r="J484" s="462"/>
      <c r="K484" s="462" t="s">
        <v>2213</v>
      </c>
      <c r="L484" s="473" t="s">
        <v>472</v>
      </c>
      <c r="M484" s="465" t="s">
        <v>994</v>
      </c>
      <c r="N484" s="465" t="s">
        <v>1132</v>
      </c>
      <c r="O484" s="466" t="s">
        <v>1902</v>
      </c>
      <c r="P484" s="466" t="s">
        <v>1132</v>
      </c>
      <c r="Q484" s="204" t="s">
        <v>1904</v>
      </c>
      <c r="R484" s="474">
        <v>42</v>
      </c>
      <c r="S484" s="468">
        <v>6000</v>
      </c>
      <c r="T484" s="475" t="e">
        <f>[2]!Tabla46[[#This Row],[Cantidad de Insumos]]*[2]!Tabla46[[#This Row],[Precio Unitario]]</f>
        <v>#REF!</v>
      </c>
      <c r="U484" s="208" t="s">
        <v>892</v>
      </c>
      <c r="V484" s="470" t="s">
        <v>925</v>
      </c>
      <c r="W484" s="476"/>
    </row>
    <row r="485" spans="2:23" ht="33.75" customHeight="1" x14ac:dyDescent="0.2">
      <c r="B485" s="487" t="e">
        <f>IF(Tabla46[[#This Row],[Tipos de Acciones]]="","",CONCATENATE(Tabla46[[#This Row],[POA]],".",Tabla46[[#This Row],[SRS]],".",Tabla46[[#This Row],[AREA]],".",Tabla46[[#This Row],[TIPO]]))</f>
        <v>#REF!</v>
      </c>
      <c r="C485" s="487" t="e">
        <f>IF(Tabla46[[#This Row],[Tipos de Acciones]]="","",'Formulario PPGR1'!#REF!)</f>
        <v>#REF!</v>
      </c>
      <c r="D485" s="487" t="e">
        <f>IF(Tabla46[[#This Row],[Tipos de Acciones]]="","",'Formulario PPGR1'!#REF!)</f>
        <v>#REF!</v>
      </c>
      <c r="E485" s="487" t="e">
        <f>IF(Tabla46[[#This Row],[Tipos de Acciones]]="","",'Formulario PPGR1'!#REF!)</f>
        <v>#REF!</v>
      </c>
      <c r="F485" s="487" t="e">
        <f>IF(Tabla46[[#This Row],[Tipos de Acciones]]="","",'Formulario PPGR1'!#REF!)</f>
        <v>#REF!</v>
      </c>
      <c r="G485" s="461" t="s">
        <v>935</v>
      </c>
      <c r="H485" s="462" t="s">
        <v>2144</v>
      </c>
      <c r="I485" s="484"/>
      <c r="J485" s="462"/>
      <c r="K485" s="462" t="s">
        <v>2214</v>
      </c>
      <c r="L485" s="473" t="s">
        <v>472</v>
      </c>
      <c r="M485" s="465" t="s">
        <v>994</v>
      </c>
      <c r="N485" s="465" t="s">
        <v>1132</v>
      </c>
      <c r="O485" s="466" t="s">
        <v>1902</v>
      </c>
      <c r="P485" s="466" t="s">
        <v>1132</v>
      </c>
      <c r="Q485" s="204" t="s">
        <v>1904</v>
      </c>
      <c r="R485" s="474">
        <v>41</v>
      </c>
      <c r="S485" s="468">
        <v>5000</v>
      </c>
      <c r="T485" s="475" t="e">
        <f>[2]!Tabla46[[#This Row],[Cantidad de Insumos]]*[2]!Tabla46[[#This Row],[Precio Unitario]]</f>
        <v>#REF!</v>
      </c>
      <c r="U485" s="208" t="s">
        <v>2146</v>
      </c>
      <c r="V485" s="470" t="s">
        <v>925</v>
      </c>
      <c r="W485" s="476"/>
    </row>
    <row r="486" spans="2:23" ht="36.75" customHeight="1" x14ac:dyDescent="0.2">
      <c r="B486" s="487" t="e">
        <f>IF(Tabla46[[#This Row],[Tipos de Acciones]]="","",CONCATENATE(Tabla46[[#This Row],[POA]],".",Tabla46[[#This Row],[SRS]],".",Tabla46[[#This Row],[AREA]],".",Tabla46[[#This Row],[TIPO]]))</f>
        <v>#REF!</v>
      </c>
      <c r="C486" s="487" t="e">
        <f>IF(Tabla46[[#This Row],[Tipos de Acciones]]="","",'Formulario PPGR1'!#REF!)</f>
        <v>#REF!</v>
      </c>
      <c r="D486" s="487" t="e">
        <f>IF(Tabla46[[#This Row],[Tipos de Acciones]]="","",'Formulario PPGR1'!#REF!)</f>
        <v>#REF!</v>
      </c>
      <c r="E486" s="487" t="e">
        <f>IF(Tabla46[[#This Row],[Tipos de Acciones]]="","",'Formulario PPGR1'!#REF!)</f>
        <v>#REF!</v>
      </c>
      <c r="F486" s="487" t="e">
        <f>IF(Tabla46[[#This Row],[Tipos de Acciones]]="","",'Formulario PPGR1'!#REF!)</f>
        <v>#REF!</v>
      </c>
      <c r="G486" s="461" t="s">
        <v>935</v>
      </c>
      <c r="H486" s="473" t="s">
        <v>2135</v>
      </c>
      <c r="I486" s="484"/>
      <c r="J486" s="462"/>
      <c r="K486" s="462" t="s">
        <v>2215</v>
      </c>
      <c r="L486" s="473" t="s">
        <v>472</v>
      </c>
      <c r="M486" s="465" t="s">
        <v>994</v>
      </c>
      <c r="N486" s="465" t="s">
        <v>1132</v>
      </c>
      <c r="O486" s="466" t="s">
        <v>1902</v>
      </c>
      <c r="P486" s="466" t="s">
        <v>1132</v>
      </c>
      <c r="Q486" s="204" t="s">
        <v>1904</v>
      </c>
      <c r="R486" s="474">
        <v>21</v>
      </c>
      <c r="S486" s="468">
        <v>45000</v>
      </c>
      <c r="T486" s="475" t="e">
        <f>[2]!Tabla46[[#This Row],[Cantidad de Insumos]]*[2]!Tabla46[[#This Row],[Precio Unitario]]</f>
        <v>#REF!</v>
      </c>
      <c r="U486" s="208" t="s">
        <v>892</v>
      </c>
      <c r="V486" s="470" t="s">
        <v>925</v>
      </c>
      <c r="W486" s="476"/>
    </row>
    <row r="487" spans="2:23" ht="49.5" customHeight="1" x14ac:dyDescent="0.2">
      <c r="B487" s="487" t="e">
        <f>IF(Tabla46[[#This Row],[Tipos de Acciones]]="","",CONCATENATE(Tabla46[[#This Row],[POA]],".",Tabla46[[#This Row],[SRS]],".",Tabla46[[#This Row],[AREA]],".",Tabla46[[#This Row],[TIPO]]))</f>
        <v>#REF!</v>
      </c>
      <c r="C487" s="487" t="e">
        <f>IF(Tabla46[[#This Row],[Tipos de Acciones]]="","",'Formulario PPGR1'!#REF!)</f>
        <v>#REF!</v>
      </c>
      <c r="D487" s="487" t="e">
        <f>IF(Tabla46[[#This Row],[Tipos de Acciones]]="","",'Formulario PPGR1'!#REF!)</f>
        <v>#REF!</v>
      </c>
      <c r="E487" s="487" t="e">
        <f>IF(Tabla46[[#This Row],[Tipos de Acciones]]="","",'Formulario PPGR1'!#REF!)</f>
        <v>#REF!</v>
      </c>
      <c r="F487" s="487" t="e">
        <f>IF(Tabla46[[#This Row],[Tipos de Acciones]]="","",'Formulario PPGR1'!#REF!)</f>
        <v>#REF!</v>
      </c>
      <c r="G487" s="461" t="s">
        <v>935</v>
      </c>
      <c r="H487" s="473" t="s">
        <v>2135</v>
      </c>
      <c r="I487" s="484"/>
      <c r="J487" s="462"/>
      <c r="K487" s="462" t="s">
        <v>2216</v>
      </c>
      <c r="L487" s="473" t="s">
        <v>472</v>
      </c>
      <c r="M487" s="465" t="s">
        <v>994</v>
      </c>
      <c r="N487" s="465" t="s">
        <v>1132</v>
      </c>
      <c r="O487" s="466" t="s">
        <v>1902</v>
      </c>
      <c r="P487" s="466" t="s">
        <v>1132</v>
      </c>
      <c r="Q487" s="204" t="s">
        <v>1904</v>
      </c>
      <c r="R487" s="474">
        <v>35</v>
      </c>
      <c r="S487" s="468">
        <v>45000</v>
      </c>
      <c r="T487" s="475" t="e">
        <f>[2]!Tabla46[[#This Row],[Cantidad de Insumos]]*[2]!Tabla46[[#This Row],[Precio Unitario]]</f>
        <v>#REF!</v>
      </c>
      <c r="U487" s="208" t="s">
        <v>892</v>
      </c>
      <c r="V487" s="470" t="s">
        <v>925</v>
      </c>
      <c r="W487" s="476"/>
    </row>
    <row r="488" spans="2:23" ht="29.25" customHeight="1" x14ac:dyDescent="0.2">
      <c r="B488" s="487" t="e">
        <f>IF(Tabla46[[#This Row],[Tipos de Acciones]]="","",CONCATENATE(Tabla46[[#This Row],[POA]],".",Tabla46[[#This Row],[SRS]],".",Tabla46[[#This Row],[AREA]],".",Tabla46[[#This Row],[TIPO]]))</f>
        <v>#REF!</v>
      </c>
      <c r="C488" s="487" t="e">
        <f>IF(Tabla46[[#This Row],[Tipos de Acciones]]="","",'Formulario PPGR1'!#REF!)</f>
        <v>#REF!</v>
      </c>
      <c r="D488" s="487" t="e">
        <f>IF(Tabla46[[#This Row],[Tipos de Acciones]]="","",'Formulario PPGR1'!#REF!)</f>
        <v>#REF!</v>
      </c>
      <c r="E488" s="487" t="e">
        <f>IF(Tabla46[[#This Row],[Tipos de Acciones]]="","",'Formulario PPGR1'!#REF!)</f>
        <v>#REF!</v>
      </c>
      <c r="F488" s="487" t="e">
        <f>IF(Tabla46[[#This Row],[Tipos de Acciones]]="","",'Formulario PPGR1'!#REF!)</f>
        <v>#REF!</v>
      </c>
      <c r="G488" s="461" t="s">
        <v>935</v>
      </c>
      <c r="H488" s="473" t="s">
        <v>2135</v>
      </c>
      <c r="I488" s="484"/>
      <c r="J488" s="462"/>
      <c r="K488" s="462" t="s">
        <v>2217</v>
      </c>
      <c r="L488" s="473" t="s">
        <v>472</v>
      </c>
      <c r="M488" s="465" t="s">
        <v>994</v>
      </c>
      <c r="N488" s="465" t="s">
        <v>1132</v>
      </c>
      <c r="O488" s="466" t="s">
        <v>1902</v>
      </c>
      <c r="P488" s="466" t="s">
        <v>1132</v>
      </c>
      <c r="Q488" s="204" t="s">
        <v>1904</v>
      </c>
      <c r="R488" s="474">
        <v>102</v>
      </c>
      <c r="S488" s="468">
        <v>1800</v>
      </c>
      <c r="T488" s="475" t="e">
        <f>[2]!Tabla46[[#This Row],[Cantidad de Insumos]]*[2]!Tabla46[[#This Row],[Precio Unitario]]</f>
        <v>#REF!</v>
      </c>
      <c r="U488" s="208" t="s">
        <v>892</v>
      </c>
      <c r="V488" s="470" t="s">
        <v>925</v>
      </c>
      <c r="W488" s="476"/>
    </row>
    <row r="489" spans="2:23" ht="18.75" customHeight="1" x14ac:dyDescent="0.2">
      <c r="B489" s="487" t="str">
        <f>IF(Tabla46[[#This Row],[Tipos de Acciones]]="","",CONCATENATE(Tabla46[[#This Row],[POA]],".",Tabla46[[#This Row],[SRS]],".",Tabla46[[#This Row],[AREA]],".",Tabla46[[#This Row],[TIPO]]))</f>
        <v/>
      </c>
      <c r="C489" s="487" t="str">
        <f>IF(Tabla46[[#This Row],[Tipos de Acciones]]="","",'Formulario PPGR1'!#REF!)</f>
        <v/>
      </c>
      <c r="D489" s="487" t="str">
        <f>IF(Tabla46[[#This Row],[Tipos de Acciones]]="","",'Formulario PPGR1'!#REF!)</f>
        <v/>
      </c>
      <c r="E489" s="487" t="str">
        <f>IF(Tabla46[[#This Row],[Tipos de Acciones]]="","",'Formulario PPGR1'!#REF!)</f>
        <v/>
      </c>
      <c r="F489" s="487" t="str">
        <f>IF(Tabla46[[#This Row],[Tipos de Acciones]]="","",'Formulario PPGR1'!#REF!)</f>
        <v/>
      </c>
      <c r="G489" s="462"/>
      <c r="H489" s="462"/>
      <c r="I489" s="484"/>
      <c r="J489" s="462"/>
      <c r="K489" s="485"/>
      <c r="L489" s="473"/>
      <c r="M489" s="225"/>
      <c r="N489" s="225"/>
      <c r="O489" s="477"/>
      <c r="P489" s="226"/>
      <c r="Q489" s="204"/>
      <c r="R489" s="474"/>
      <c r="S489" s="474"/>
      <c r="T489" s="208"/>
      <c r="U489" s="208"/>
      <c r="V489" s="207"/>
      <c r="W489" s="476"/>
    </row>
    <row r="490" spans="2:23" ht="30.75" customHeight="1" x14ac:dyDescent="0.2">
      <c r="B490" s="487" t="str">
        <f>IF(Tabla46[[#This Row],[Tipos de Acciones]]="","",CONCATENATE(Tabla46[[#This Row],[POA]],".",Tabla46[[#This Row],[SRS]],".",Tabla46[[#This Row],[AREA]],".",Tabla46[[#This Row],[TIPO]]))</f>
        <v/>
      </c>
      <c r="C490" s="487" t="str">
        <f>IF(Tabla46[[#This Row],[Tipos de Acciones]]="","",'Formulario PPGR1'!#REF!)</f>
        <v/>
      </c>
      <c r="D490" s="487" t="str">
        <f>IF(Tabla46[[#This Row],[Tipos de Acciones]]="","",'Formulario PPGR1'!#REF!)</f>
        <v/>
      </c>
      <c r="E490" s="487" t="str">
        <f>IF(Tabla46[[#This Row],[Tipos de Acciones]]="","",'Formulario PPGR1'!#REF!)</f>
        <v/>
      </c>
      <c r="F490" s="487" t="str">
        <f>IF(Tabla46[[#This Row],[Tipos de Acciones]]="","",'Formulario PPGR1'!#REF!)</f>
        <v/>
      </c>
      <c r="G490" s="462"/>
      <c r="H490" s="486" t="s">
        <v>2222</v>
      </c>
      <c r="I490" s="484"/>
      <c r="J490" s="462"/>
      <c r="K490" s="485"/>
      <c r="L490" s="473"/>
      <c r="M490" s="225"/>
      <c r="N490" s="225"/>
      <c r="O490" s="477"/>
      <c r="P490" s="226"/>
      <c r="Q490" s="204"/>
      <c r="R490" s="474"/>
      <c r="S490" s="474"/>
      <c r="T490" s="208"/>
      <c r="U490" s="208"/>
      <c r="V490" s="207"/>
      <c r="W490" s="476"/>
    </row>
    <row r="491" spans="2:23" ht="56.25" customHeight="1" x14ac:dyDescent="0.2">
      <c r="B491" s="487" t="e">
        <f>IF(Tabla46[[#This Row],[Tipos de Acciones]]="","",CONCATENATE(Tabla46[[#This Row],[POA]],".",Tabla46[[#This Row],[SRS]],".",Tabla46[[#This Row],[AREA]],".",Tabla46[[#This Row],[TIPO]]))</f>
        <v>#REF!</v>
      </c>
      <c r="C491" s="487" t="e">
        <f>IF(Tabla46[[#This Row],[Tipos de Acciones]]="","",'Formulario PPGR1'!#REF!)</f>
        <v>#REF!</v>
      </c>
      <c r="D491" s="487" t="e">
        <f>IF(Tabla46[[#This Row],[Tipos de Acciones]]="","",'Formulario PPGR1'!#REF!)</f>
        <v>#REF!</v>
      </c>
      <c r="E491" s="487" t="e">
        <f>IF(Tabla46[[#This Row],[Tipos de Acciones]]="","",'Formulario PPGR1'!#REF!)</f>
        <v>#REF!</v>
      </c>
      <c r="F491" s="487" t="e">
        <f>IF(Tabla46[[#This Row],[Tipos de Acciones]]="","",'Formulario PPGR1'!#REF!)</f>
        <v>#REF!</v>
      </c>
      <c r="G491" s="462" t="s">
        <v>935</v>
      </c>
      <c r="H491" s="462" t="s">
        <v>2159</v>
      </c>
      <c r="I491" s="484"/>
      <c r="J491" s="462"/>
      <c r="K491" s="462" t="s">
        <v>2223</v>
      </c>
      <c r="L491" s="462"/>
      <c r="M491" s="225"/>
      <c r="N491" s="225"/>
      <c r="O491" s="477"/>
      <c r="P491" s="226"/>
      <c r="Q491" s="204" t="s">
        <v>1904</v>
      </c>
      <c r="R491" s="474">
        <v>40</v>
      </c>
      <c r="S491" s="468">
        <v>490</v>
      </c>
      <c r="T491" s="475" t="e">
        <f>[2]!Tabla46[[#This Row],[Cantidad de Insumos]]*[2]!Tabla46[[#This Row],[Precio Unitario]]</f>
        <v>#REF!</v>
      </c>
      <c r="U491" s="208" t="s">
        <v>2117</v>
      </c>
      <c r="V491" s="470" t="s">
        <v>925</v>
      </c>
      <c r="W491" s="476"/>
    </row>
    <row r="492" spans="2:23" ht="46.5" customHeight="1" x14ac:dyDescent="0.2">
      <c r="B492" s="487" t="e">
        <f>IF(Tabla46[[#This Row],[Tipos de Acciones]]="","",CONCATENATE(Tabla46[[#This Row],[POA]],".",Tabla46[[#This Row],[SRS]],".",Tabla46[[#This Row],[AREA]],".",Tabla46[[#This Row],[TIPO]]))</f>
        <v>#REF!</v>
      </c>
      <c r="C492" s="487" t="e">
        <f>IF(Tabla46[[#This Row],[Tipos de Acciones]]="","",'Formulario PPGR1'!#REF!)</f>
        <v>#REF!</v>
      </c>
      <c r="D492" s="487" t="e">
        <f>IF(Tabla46[[#This Row],[Tipos de Acciones]]="","",'Formulario PPGR1'!#REF!)</f>
        <v>#REF!</v>
      </c>
      <c r="E492" s="487" t="e">
        <f>IF(Tabla46[[#This Row],[Tipos de Acciones]]="","",'Formulario PPGR1'!#REF!)</f>
        <v>#REF!</v>
      </c>
      <c r="F492" s="487" t="e">
        <f>IF(Tabla46[[#This Row],[Tipos de Acciones]]="","",'Formulario PPGR1'!#REF!)</f>
        <v>#REF!</v>
      </c>
      <c r="G492" s="462" t="s">
        <v>935</v>
      </c>
      <c r="H492" s="462" t="s">
        <v>2159</v>
      </c>
      <c r="I492" s="484"/>
      <c r="J492" s="462"/>
      <c r="K492" s="462" t="s">
        <v>2224</v>
      </c>
      <c r="L492" s="462"/>
      <c r="M492" s="225"/>
      <c r="N492" s="225"/>
      <c r="O492" s="477"/>
      <c r="P492" s="226"/>
      <c r="Q492" s="204" t="s">
        <v>1904</v>
      </c>
      <c r="R492" s="474">
        <v>40</v>
      </c>
      <c r="S492" s="468">
        <v>490</v>
      </c>
      <c r="T492" s="475" t="e">
        <f>[2]!Tabla46[[#This Row],[Cantidad de Insumos]]*[2]!Tabla46[[#This Row],[Precio Unitario]]</f>
        <v>#REF!</v>
      </c>
      <c r="U492" s="208" t="s">
        <v>2117</v>
      </c>
      <c r="V492" s="470" t="s">
        <v>925</v>
      </c>
      <c r="W492" s="476"/>
    </row>
    <row r="493" spans="2:23" ht="58.5" customHeight="1" x14ac:dyDescent="0.2">
      <c r="B493" s="487" t="e">
        <f>IF(Tabla46[[#This Row],[Tipos de Acciones]]="","",CONCATENATE(Tabla46[[#This Row],[POA]],".",Tabla46[[#This Row],[SRS]],".",Tabla46[[#This Row],[AREA]],".",Tabla46[[#This Row],[TIPO]]))</f>
        <v>#REF!</v>
      </c>
      <c r="C493" s="487" t="e">
        <f>IF(Tabla46[[#This Row],[Tipos de Acciones]]="","",'Formulario PPGR1'!#REF!)</f>
        <v>#REF!</v>
      </c>
      <c r="D493" s="487" t="e">
        <f>IF(Tabla46[[#This Row],[Tipos de Acciones]]="","",'Formulario PPGR1'!#REF!)</f>
        <v>#REF!</v>
      </c>
      <c r="E493" s="487" t="e">
        <f>IF(Tabla46[[#This Row],[Tipos de Acciones]]="","",'Formulario PPGR1'!#REF!)</f>
        <v>#REF!</v>
      </c>
      <c r="F493" s="487" t="e">
        <f>IF(Tabla46[[#This Row],[Tipos de Acciones]]="","",'Formulario PPGR1'!#REF!)</f>
        <v>#REF!</v>
      </c>
      <c r="G493" s="462" t="s">
        <v>935</v>
      </c>
      <c r="H493" s="462" t="s">
        <v>2159</v>
      </c>
      <c r="I493" s="484"/>
      <c r="J493" s="462"/>
      <c r="K493" s="462" t="s">
        <v>2225</v>
      </c>
      <c r="L493" s="462"/>
      <c r="M493" s="225"/>
      <c r="N493" s="225"/>
      <c r="O493" s="477"/>
      <c r="P493" s="226"/>
      <c r="Q493" s="204" t="s">
        <v>1904</v>
      </c>
      <c r="R493" s="474">
        <v>40</v>
      </c>
      <c r="S493" s="468">
        <v>490</v>
      </c>
      <c r="T493" s="475" t="e">
        <f>[2]!Tabla46[[#This Row],[Cantidad de Insumos]]*[2]!Tabla46[[#This Row],[Precio Unitario]]</f>
        <v>#REF!</v>
      </c>
      <c r="U493" s="208" t="s">
        <v>2117</v>
      </c>
      <c r="V493" s="470" t="s">
        <v>925</v>
      </c>
      <c r="W493" s="476"/>
    </row>
    <row r="494" spans="2:23" ht="46.5" customHeight="1" x14ac:dyDescent="0.2">
      <c r="B494" s="487" t="e">
        <f>IF(Tabla46[[#This Row],[Tipos de Acciones]]="","",CONCATENATE(Tabla46[[#This Row],[POA]],".",Tabla46[[#This Row],[SRS]],".",Tabla46[[#This Row],[AREA]],".",Tabla46[[#This Row],[TIPO]]))</f>
        <v>#REF!</v>
      </c>
      <c r="C494" s="487" t="e">
        <f>IF(Tabla46[[#This Row],[Tipos de Acciones]]="","",'Formulario PPGR1'!#REF!)</f>
        <v>#REF!</v>
      </c>
      <c r="D494" s="487" t="e">
        <f>IF(Tabla46[[#This Row],[Tipos de Acciones]]="","",'Formulario PPGR1'!#REF!)</f>
        <v>#REF!</v>
      </c>
      <c r="E494" s="487" t="e">
        <f>IF(Tabla46[[#This Row],[Tipos de Acciones]]="","",'Formulario PPGR1'!#REF!)</f>
        <v>#REF!</v>
      </c>
      <c r="F494" s="487" t="e">
        <f>IF(Tabla46[[#This Row],[Tipos de Acciones]]="","",'Formulario PPGR1'!#REF!)</f>
        <v>#REF!</v>
      </c>
      <c r="G494" s="462" t="s">
        <v>935</v>
      </c>
      <c r="H494" s="462" t="s">
        <v>2159</v>
      </c>
      <c r="I494" s="484"/>
      <c r="J494" s="462"/>
      <c r="K494" s="462" t="s">
        <v>2226</v>
      </c>
      <c r="L494" s="462"/>
      <c r="M494" s="225"/>
      <c r="N494" s="225"/>
      <c r="O494" s="477"/>
      <c r="P494" s="226"/>
      <c r="Q494" s="204" t="s">
        <v>1904</v>
      </c>
      <c r="R494" s="474">
        <v>40</v>
      </c>
      <c r="S494" s="468">
        <v>490</v>
      </c>
      <c r="T494" s="475" t="e">
        <f>[2]!Tabla46[[#This Row],[Cantidad de Insumos]]*[2]!Tabla46[[#This Row],[Precio Unitario]]</f>
        <v>#REF!</v>
      </c>
      <c r="U494" s="208" t="s">
        <v>2117</v>
      </c>
      <c r="V494" s="470" t="s">
        <v>925</v>
      </c>
      <c r="W494" s="476"/>
    </row>
    <row r="495" spans="2:23" ht="28.5" customHeight="1" x14ac:dyDescent="0.2">
      <c r="B495" s="487" t="e">
        <f>IF(Tabla46[[#This Row],[Tipos de Acciones]]="","",CONCATENATE(Tabla46[[#This Row],[POA]],".",Tabla46[[#This Row],[SRS]],".",Tabla46[[#This Row],[AREA]],".",Tabla46[[#This Row],[TIPO]]))</f>
        <v>#REF!</v>
      </c>
      <c r="C495" s="487" t="e">
        <f>IF(Tabla46[[#This Row],[Tipos de Acciones]]="","",'Formulario PPGR1'!#REF!)</f>
        <v>#REF!</v>
      </c>
      <c r="D495" s="487" t="e">
        <f>IF(Tabla46[[#This Row],[Tipos de Acciones]]="","",'Formulario PPGR1'!#REF!)</f>
        <v>#REF!</v>
      </c>
      <c r="E495" s="487" t="e">
        <f>IF(Tabla46[[#This Row],[Tipos de Acciones]]="","",'Formulario PPGR1'!#REF!)</f>
        <v>#REF!</v>
      </c>
      <c r="F495" s="487" t="e">
        <f>IF(Tabla46[[#This Row],[Tipos de Acciones]]="","",'Formulario PPGR1'!#REF!)</f>
        <v>#REF!</v>
      </c>
      <c r="G495" s="462" t="s">
        <v>935</v>
      </c>
      <c r="H495" s="462" t="s">
        <v>2159</v>
      </c>
      <c r="I495" s="484"/>
      <c r="J495" s="462"/>
      <c r="K495" s="462" t="s">
        <v>2227</v>
      </c>
      <c r="L495" s="462"/>
      <c r="M495" s="225"/>
      <c r="N495" s="225"/>
      <c r="O495" s="477"/>
      <c r="P495" s="226"/>
      <c r="Q495" s="204" t="s">
        <v>1904</v>
      </c>
      <c r="R495" s="474">
        <v>15</v>
      </c>
      <c r="S495" s="468">
        <v>280</v>
      </c>
      <c r="T495" s="475" t="e">
        <f>[2]!Tabla46[[#This Row],[Cantidad de Insumos]]*[2]!Tabla46[[#This Row],[Precio Unitario]]</f>
        <v>#REF!</v>
      </c>
      <c r="U495" s="208" t="s">
        <v>2117</v>
      </c>
      <c r="V495" s="470" t="s">
        <v>925</v>
      </c>
      <c r="W495" s="476"/>
    </row>
    <row r="496" spans="2:23" ht="35.25" customHeight="1" x14ac:dyDescent="0.2">
      <c r="B496" s="487" t="e">
        <f>IF(Tabla46[[#This Row],[Tipos de Acciones]]="","",CONCATENATE(Tabla46[[#This Row],[POA]],".",Tabla46[[#This Row],[SRS]],".",Tabla46[[#This Row],[AREA]],".",Tabla46[[#This Row],[TIPO]]))</f>
        <v>#REF!</v>
      </c>
      <c r="C496" s="487" t="e">
        <f>IF(Tabla46[[#This Row],[Tipos de Acciones]]="","",'Formulario PPGR1'!#REF!)</f>
        <v>#REF!</v>
      </c>
      <c r="D496" s="487" t="e">
        <f>IF(Tabla46[[#This Row],[Tipos de Acciones]]="","",'Formulario PPGR1'!#REF!)</f>
        <v>#REF!</v>
      </c>
      <c r="E496" s="487" t="e">
        <f>IF(Tabla46[[#This Row],[Tipos de Acciones]]="","",'Formulario PPGR1'!#REF!)</f>
        <v>#REF!</v>
      </c>
      <c r="F496" s="487" t="e">
        <f>IF(Tabla46[[#This Row],[Tipos de Acciones]]="","",'Formulario PPGR1'!#REF!)</f>
        <v>#REF!</v>
      </c>
      <c r="G496" s="462" t="s">
        <v>935</v>
      </c>
      <c r="H496" s="462" t="s">
        <v>2159</v>
      </c>
      <c r="I496" s="484"/>
      <c r="J496" s="462"/>
      <c r="K496" s="462" t="s">
        <v>2228</v>
      </c>
      <c r="L496" s="462"/>
      <c r="M496" s="225"/>
      <c r="N496" s="225"/>
      <c r="O496" s="477"/>
      <c r="P496" s="226"/>
      <c r="Q496" s="204" t="s">
        <v>1904</v>
      </c>
      <c r="R496" s="474">
        <v>20</v>
      </c>
      <c r="S496" s="468">
        <v>18</v>
      </c>
      <c r="T496" s="475" t="e">
        <f>[2]!Tabla46[[#This Row],[Cantidad de Insumos]]*[2]!Tabla46[[#This Row],[Precio Unitario]]</f>
        <v>#REF!</v>
      </c>
      <c r="U496" s="208" t="s">
        <v>2117</v>
      </c>
      <c r="V496" s="470" t="s">
        <v>925</v>
      </c>
      <c r="W496" s="476"/>
    </row>
    <row r="497" spans="2:23" ht="43.5" customHeight="1" x14ac:dyDescent="0.2">
      <c r="B497" s="487" t="e">
        <f>IF(Tabla46[[#This Row],[Tipos de Acciones]]="","",CONCATENATE(Tabla46[[#This Row],[POA]],".",Tabla46[[#This Row],[SRS]],".",Tabla46[[#This Row],[AREA]],".",Tabla46[[#This Row],[TIPO]]))</f>
        <v>#REF!</v>
      </c>
      <c r="C497" s="487" t="e">
        <f>IF(Tabla46[[#This Row],[Tipos de Acciones]]="","",'Formulario PPGR1'!#REF!)</f>
        <v>#REF!</v>
      </c>
      <c r="D497" s="487" t="e">
        <f>IF(Tabla46[[#This Row],[Tipos de Acciones]]="","",'Formulario PPGR1'!#REF!)</f>
        <v>#REF!</v>
      </c>
      <c r="E497" s="487" t="e">
        <f>IF(Tabla46[[#This Row],[Tipos de Acciones]]="","",'Formulario PPGR1'!#REF!)</f>
        <v>#REF!</v>
      </c>
      <c r="F497" s="487" t="e">
        <f>IF(Tabla46[[#This Row],[Tipos de Acciones]]="","",'Formulario PPGR1'!#REF!)</f>
        <v>#REF!</v>
      </c>
      <c r="G497" s="462" t="s">
        <v>935</v>
      </c>
      <c r="H497" s="462" t="s">
        <v>2144</v>
      </c>
      <c r="I497" s="484"/>
      <c r="J497" s="462"/>
      <c r="K497" s="462" t="s">
        <v>2229</v>
      </c>
      <c r="L497" s="462"/>
      <c r="M497" s="225"/>
      <c r="N497" s="225"/>
      <c r="O497" s="477"/>
      <c r="P497" s="226"/>
      <c r="Q497" s="204" t="s">
        <v>1904</v>
      </c>
      <c r="R497" s="474">
        <v>12</v>
      </c>
      <c r="S497" s="468">
        <v>443</v>
      </c>
      <c r="T497" s="475" t="e">
        <f>[2]!Tabla46[[#This Row],[Cantidad de Insumos]]*[2]!Tabla46[[#This Row],[Precio Unitario]]</f>
        <v>#REF!</v>
      </c>
      <c r="U497" s="208" t="s">
        <v>2146</v>
      </c>
      <c r="V497" s="470" t="s">
        <v>925</v>
      </c>
      <c r="W497" s="476"/>
    </row>
    <row r="498" spans="2:23" ht="36.75" customHeight="1" x14ac:dyDescent="0.2">
      <c r="B498" s="487" t="e">
        <f>IF(Tabla46[[#This Row],[Tipos de Acciones]]="","",CONCATENATE(Tabla46[[#This Row],[POA]],".",Tabla46[[#This Row],[SRS]],".",Tabla46[[#This Row],[AREA]],".",Tabla46[[#This Row],[TIPO]]))</f>
        <v>#REF!</v>
      </c>
      <c r="C498" s="487" t="e">
        <f>IF(Tabla46[[#This Row],[Tipos de Acciones]]="","",'Formulario PPGR1'!#REF!)</f>
        <v>#REF!</v>
      </c>
      <c r="D498" s="487" t="e">
        <f>IF(Tabla46[[#This Row],[Tipos de Acciones]]="","",'Formulario PPGR1'!#REF!)</f>
        <v>#REF!</v>
      </c>
      <c r="E498" s="487" t="e">
        <f>IF(Tabla46[[#This Row],[Tipos de Acciones]]="","",'Formulario PPGR1'!#REF!)</f>
        <v>#REF!</v>
      </c>
      <c r="F498" s="487" t="e">
        <f>IF(Tabla46[[#This Row],[Tipos de Acciones]]="","",'Formulario PPGR1'!#REF!)</f>
        <v>#REF!</v>
      </c>
      <c r="G498" s="462" t="s">
        <v>935</v>
      </c>
      <c r="H498" s="462" t="s">
        <v>2144</v>
      </c>
      <c r="I498" s="484"/>
      <c r="J498" s="462"/>
      <c r="K498" s="462" t="s">
        <v>2230</v>
      </c>
      <c r="L498" s="462"/>
      <c r="M498" s="225"/>
      <c r="N498" s="225"/>
      <c r="O498" s="477"/>
      <c r="P498" s="226"/>
      <c r="Q498" s="204" t="s">
        <v>1904</v>
      </c>
      <c r="R498" s="474">
        <v>15</v>
      </c>
      <c r="S498" s="468">
        <v>531</v>
      </c>
      <c r="T498" s="475" t="e">
        <f>[2]!Tabla46[[#This Row],[Cantidad de Insumos]]*[2]!Tabla46[[#This Row],[Precio Unitario]]</f>
        <v>#REF!</v>
      </c>
      <c r="U498" s="208" t="s">
        <v>2146</v>
      </c>
      <c r="V498" s="470" t="s">
        <v>925</v>
      </c>
      <c r="W498" s="476"/>
    </row>
    <row r="499" spans="2:23" ht="36.75" customHeight="1" x14ac:dyDescent="0.2">
      <c r="B499" s="487" t="e">
        <f>IF(Tabla46[[#This Row],[Tipos de Acciones]]="","",CONCATENATE(Tabla46[[#This Row],[POA]],".",Tabla46[[#This Row],[SRS]],".",Tabla46[[#This Row],[AREA]],".",Tabla46[[#This Row],[TIPO]]))</f>
        <v>#REF!</v>
      </c>
      <c r="C499" s="487" t="e">
        <f>IF(Tabla46[[#This Row],[Tipos de Acciones]]="","",'Formulario PPGR1'!#REF!)</f>
        <v>#REF!</v>
      </c>
      <c r="D499" s="487" t="e">
        <f>IF(Tabla46[[#This Row],[Tipos de Acciones]]="","",'Formulario PPGR1'!#REF!)</f>
        <v>#REF!</v>
      </c>
      <c r="E499" s="487" t="e">
        <f>IF(Tabla46[[#This Row],[Tipos de Acciones]]="","",'Formulario PPGR1'!#REF!)</f>
        <v>#REF!</v>
      </c>
      <c r="F499" s="487" t="e">
        <f>IF(Tabla46[[#This Row],[Tipos de Acciones]]="","",'Formulario PPGR1'!#REF!)</f>
        <v>#REF!</v>
      </c>
      <c r="G499" s="462" t="s">
        <v>935</v>
      </c>
      <c r="H499" s="462" t="s">
        <v>2144</v>
      </c>
      <c r="I499" s="484"/>
      <c r="J499" s="462"/>
      <c r="K499" s="462" t="s">
        <v>2231</v>
      </c>
      <c r="L499" s="462"/>
      <c r="M499" s="225"/>
      <c r="N499" s="225"/>
      <c r="O499" s="477"/>
      <c r="P499" s="226"/>
      <c r="Q499" s="204" t="s">
        <v>1904</v>
      </c>
      <c r="R499" s="474">
        <v>6</v>
      </c>
      <c r="S499" s="468">
        <v>7500</v>
      </c>
      <c r="T499" s="475" t="e">
        <f>[2]!Tabla46[[#This Row],[Cantidad de Insumos]]*[2]!Tabla46[[#This Row],[Precio Unitario]]</f>
        <v>#REF!</v>
      </c>
      <c r="U499" s="208" t="s">
        <v>2146</v>
      </c>
      <c r="V499" s="470" t="s">
        <v>925</v>
      </c>
      <c r="W499" s="476"/>
    </row>
    <row r="500" spans="2:23" ht="33.75" customHeight="1" x14ac:dyDescent="0.2">
      <c r="B500" s="487" t="e">
        <f>IF(Tabla46[[#This Row],[Tipos de Acciones]]="","",CONCATENATE(Tabla46[[#This Row],[POA]],".",Tabla46[[#This Row],[SRS]],".",Tabla46[[#This Row],[AREA]],".",Tabla46[[#This Row],[TIPO]]))</f>
        <v>#REF!</v>
      </c>
      <c r="C500" s="487" t="e">
        <f>IF(Tabla46[[#This Row],[Tipos de Acciones]]="","",'Formulario PPGR1'!#REF!)</f>
        <v>#REF!</v>
      </c>
      <c r="D500" s="487" t="e">
        <f>IF(Tabla46[[#This Row],[Tipos de Acciones]]="","",'Formulario PPGR1'!#REF!)</f>
        <v>#REF!</v>
      </c>
      <c r="E500" s="487" t="e">
        <f>IF(Tabla46[[#This Row],[Tipos de Acciones]]="","",'Formulario PPGR1'!#REF!)</f>
        <v>#REF!</v>
      </c>
      <c r="F500" s="487" t="e">
        <f>IF(Tabla46[[#This Row],[Tipos de Acciones]]="","",'Formulario PPGR1'!#REF!)</f>
        <v>#REF!</v>
      </c>
      <c r="G500" s="462" t="s">
        <v>935</v>
      </c>
      <c r="H500" s="462" t="s">
        <v>2159</v>
      </c>
      <c r="I500" s="484"/>
      <c r="J500" s="462"/>
      <c r="K500" s="462" t="s">
        <v>2232</v>
      </c>
      <c r="L500" s="462"/>
      <c r="M500" s="225"/>
      <c r="N500" s="225"/>
      <c r="O500" s="477"/>
      <c r="P500" s="226"/>
      <c r="Q500" s="204" t="s">
        <v>1904</v>
      </c>
      <c r="R500" s="474">
        <v>24</v>
      </c>
      <c r="S500" s="468">
        <v>16</v>
      </c>
      <c r="T500" s="475" t="e">
        <f>[2]!Tabla46[[#This Row],[Cantidad de Insumos]]*[2]!Tabla46[[#This Row],[Precio Unitario]]</f>
        <v>#REF!</v>
      </c>
      <c r="U500" s="208" t="s">
        <v>2117</v>
      </c>
      <c r="V500" s="470" t="s">
        <v>925</v>
      </c>
      <c r="W500" s="476"/>
    </row>
    <row r="501" spans="2:23" ht="39.75" customHeight="1" x14ac:dyDescent="0.2">
      <c r="B501" s="487" t="e">
        <f>IF(Tabla46[[#This Row],[Tipos de Acciones]]="","",CONCATENATE(Tabla46[[#This Row],[POA]],".",Tabla46[[#This Row],[SRS]],".",Tabla46[[#This Row],[AREA]],".",Tabla46[[#This Row],[TIPO]]))</f>
        <v>#REF!</v>
      </c>
      <c r="C501" s="487" t="e">
        <f>IF(Tabla46[[#This Row],[Tipos de Acciones]]="","",'Formulario PPGR1'!#REF!)</f>
        <v>#REF!</v>
      </c>
      <c r="D501" s="487" t="e">
        <f>IF(Tabla46[[#This Row],[Tipos de Acciones]]="","",'Formulario PPGR1'!#REF!)</f>
        <v>#REF!</v>
      </c>
      <c r="E501" s="487" t="e">
        <f>IF(Tabla46[[#This Row],[Tipos de Acciones]]="","",'Formulario PPGR1'!#REF!)</f>
        <v>#REF!</v>
      </c>
      <c r="F501" s="487" t="e">
        <f>IF(Tabla46[[#This Row],[Tipos de Acciones]]="","",'Formulario PPGR1'!#REF!)</f>
        <v>#REF!</v>
      </c>
      <c r="G501" s="462" t="s">
        <v>935</v>
      </c>
      <c r="H501" s="462" t="s">
        <v>2159</v>
      </c>
      <c r="I501" s="484"/>
      <c r="J501" s="462"/>
      <c r="K501" s="462" t="s">
        <v>2233</v>
      </c>
      <c r="L501" s="462"/>
      <c r="M501" s="225"/>
      <c r="N501" s="225"/>
      <c r="O501" s="477"/>
      <c r="P501" s="226"/>
      <c r="Q501" s="204" t="s">
        <v>1904</v>
      </c>
      <c r="R501" s="474">
        <v>24</v>
      </c>
      <c r="S501" s="468">
        <v>35</v>
      </c>
      <c r="T501" s="475" t="e">
        <f>[2]!Tabla46[[#This Row],[Cantidad de Insumos]]*[2]!Tabla46[[#This Row],[Precio Unitario]]</f>
        <v>#REF!</v>
      </c>
      <c r="U501" s="208" t="s">
        <v>2117</v>
      </c>
      <c r="V501" s="470" t="s">
        <v>925</v>
      </c>
      <c r="W501" s="476"/>
    </row>
    <row r="502" spans="2:23" ht="39" customHeight="1" x14ac:dyDescent="0.2">
      <c r="B502" s="487" t="e">
        <f>IF(Tabla46[[#This Row],[Tipos de Acciones]]="","",CONCATENATE(Tabla46[[#This Row],[POA]],".",Tabla46[[#This Row],[SRS]],".",Tabla46[[#This Row],[AREA]],".",Tabla46[[#This Row],[TIPO]]))</f>
        <v>#REF!</v>
      </c>
      <c r="C502" s="487" t="e">
        <f>IF(Tabla46[[#This Row],[Tipos de Acciones]]="","",'Formulario PPGR1'!#REF!)</f>
        <v>#REF!</v>
      </c>
      <c r="D502" s="487" t="e">
        <f>IF(Tabla46[[#This Row],[Tipos de Acciones]]="","",'Formulario PPGR1'!#REF!)</f>
        <v>#REF!</v>
      </c>
      <c r="E502" s="487" t="e">
        <f>IF(Tabla46[[#This Row],[Tipos de Acciones]]="","",'Formulario PPGR1'!#REF!)</f>
        <v>#REF!</v>
      </c>
      <c r="F502" s="487" t="e">
        <f>IF(Tabla46[[#This Row],[Tipos de Acciones]]="","",'Formulario PPGR1'!#REF!)</f>
        <v>#REF!</v>
      </c>
      <c r="G502" s="462" t="s">
        <v>935</v>
      </c>
      <c r="H502" s="462" t="s">
        <v>2234</v>
      </c>
      <c r="I502" s="484"/>
      <c r="J502" s="462"/>
      <c r="K502" s="462" t="s">
        <v>2235</v>
      </c>
      <c r="L502" s="462"/>
      <c r="M502" s="225"/>
      <c r="N502" s="225"/>
      <c r="O502" s="477"/>
      <c r="P502" s="226"/>
      <c r="Q502" s="204" t="s">
        <v>1904</v>
      </c>
      <c r="R502" s="474">
        <v>30</v>
      </c>
      <c r="S502" s="468">
        <v>712</v>
      </c>
      <c r="T502" s="475" t="e">
        <f>[2]!Tabla46[[#This Row],[Cantidad de Insumos]]*[2]!Tabla46[[#This Row],[Precio Unitario]]</f>
        <v>#REF!</v>
      </c>
      <c r="U502" s="208" t="s">
        <v>2236</v>
      </c>
      <c r="V502" s="470" t="s">
        <v>925</v>
      </c>
      <c r="W502" s="476"/>
    </row>
    <row r="503" spans="2:23" ht="33" customHeight="1" x14ac:dyDescent="0.2">
      <c r="B503" s="487" t="e">
        <f>IF(Tabla46[[#This Row],[Tipos de Acciones]]="","",CONCATENATE(Tabla46[[#This Row],[POA]],".",Tabla46[[#This Row],[SRS]],".",Tabla46[[#This Row],[AREA]],".",Tabla46[[#This Row],[TIPO]]))</f>
        <v>#REF!</v>
      </c>
      <c r="C503" s="487" t="e">
        <f>IF(Tabla46[[#This Row],[Tipos de Acciones]]="","",'Formulario PPGR1'!#REF!)</f>
        <v>#REF!</v>
      </c>
      <c r="D503" s="487" t="e">
        <f>IF(Tabla46[[#This Row],[Tipos de Acciones]]="","",'Formulario PPGR1'!#REF!)</f>
        <v>#REF!</v>
      </c>
      <c r="E503" s="487" t="e">
        <f>IF(Tabla46[[#This Row],[Tipos de Acciones]]="","",'Formulario PPGR1'!#REF!)</f>
        <v>#REF!</v>
      </c>
      <c r="F503" s="487" t="e">
        <f>IF(Tabla46[[#This Row],[Tipos de Acciones]]="","",'Formulario PPGR1'!#REF!)</f>
        <v>#REF!</v>
      </c>
      <c r="G503" s="462" t="s">
        <v>935</v>
      </c>
      <c r="H503" s="462" t="s">
        <v>2234</v>
      </c>
      <c r="I503" s="484"/>
      <c r="J503" s="462"/>
      <c r="K503" s="462" t="s">
        <v>2237</v>
      </c>
      <c r="L503" s="462"/>
      <c r="M503" s="225"/>
      <c r="N503" s="225"/>
      <c r="O503" s="477"/>
      <c r="P503" s="226"/>
      <c r="Q503" s="204" t="s">
        <v>1904</v>
      </c>
      <c r="R503" s="474">
        <v>30</v>
      </c>
      <c r="S503" s="468">
        <v>36</v>
      </c>
      <c r="T503" s="475" t="e">
        <f>[2]!Tabla46[[#This Row],[Cantidad de Insumos]]*[2]!Tabla46[[#This Row],[Precio Unitario]]</f>
        <v>#REF!</v>
      </c>
      <c r="U503" s="208" t="s">
        <v>2236</v>
      </c>
      <c r="V503" s="470" t="s">
        <v>925</v>
      </c>
      <c r="W503" s="476"/>
    </row>
    <row r="504" spans="2:23" ht="38.25" customHeight="1" x14ac:dyDescent="0.2">
      <c r="B504" s="487" t="e">
        <f>IF(Tabla46[[#This Row],[Tipos de Acciones]]="","",CONCATENATE(Tabla46[[#This Row],[POA]],".",Tabla46[[#This Row],[SRS]],".",Tabla46[[#This Row],[AREA]],".",Tabla46[[#This Row],[TIPO]]))</f>
        <v>#REF!</v>
      </c>
      <c r="C504" s="487" t="e">
        <f>IF(Tabla46[[#This Row],[Tipos de Acciones]]="","",'Formulario PPGR1'!#REF!)</f>
        <v>#REF!</v>
      </c>
      <c r="D504" s="487" t="e">
        <f>IF(Tabla46[[#This Row],[Tipos de Acciones]]="","",'Formulario PPGR1'!#REF!)</f>
        <v>#REF!</v>
      </c>
      <c r="E504" s="487" t="e">
        <f>IF(Tabla46[[#This Row],[Tipos de Acciones]]="","",'Formulario PPGR1'!#REF!)</f>
        <v>#REF!</v>
      </c>
      <c r="F504" s="487" t="e">
        <f>IF(Tabla46[[#This Row],[Tipos de Acciones]]="","",'Formulario PPGR1'!#REF!)</f>
        <v>#REF!</v>
      </c>
      <c r="G504" s="462" t="s">
        <v>935</v>
      </c>
      <c r="H504" s="462" t="s">
        <v>2234</v>
      </c>
      <c r="I504" s="484"/>
      <c r="J504" s="462"/>
      <c r="K504" s="462" t="s">
        <v>2238</v>
      </c>
      <c r="L504" s="462"/>
      <c r="M504" s="225"/>
      <c r="N504" s="225"/>
      <c r="O504" s="477"/>
      <c r="P504" s="226"/>
      <c r="Q504" s="204" t="s">
        <v>2239</v>
      </c>
      <c r="R504" s="474">
        <v>15</v>
      </c>
      <c r="S504" s="468">
        <v>280</v>
      </c>
      <c r="T504" s="475" t="e">
        <f>[2]!Tabla46[[#This Row],[Cantidad de Insumos]]*[2]!Tabla46[[#This Row],[Precio Unitario]]</f>
        <v>#REF!</v>
      </c>
      <c r="U504" s="208" t="s">
        <v>2236</v>
      </c>
      <c r="V504" s="470" t="s">
        <v>925</v>
      </c>
      <c r="W504" s="476"/>
    </row>
    <row r="505" spans="2:23" ht="29.25" customHeight="1" x14ac:dyDescent="0.2">
      <c r="B505" s="487" t="e">
        <f>IF(Tabla46[[#This Row],[Tipos de Acciones]]="","",CONCATENATE(Tabla46[[#This Row],[POA]],".",Tabla46[[#This Row],[SRS]],".",Tabla46[[#This Row],[AREA]],".",Tabla46[[#This Row],[TIPO]]))</f>
        <v>#REF!</v>
      </c>
      <c r="C505" s="487" t="e">
        <f>IF(Tabla46[[#This Row],[Tipos de Acciones]]="","",'Formulario PPGR1'!#REF!)</f>
        <v>#REF!</v>
      </c>
      <c r="D505" s="487" t="e">
        <f>IF(Tabla46[[#This Row],[Tipos de Acciones]]="","",'Formulario PPGR1'!#REF!)</f>
        <v>#REF!</v>
      </c>
      <c r="E505" s="487" t="e">
        <f>IF(Tabla46[[#This Row],[Tipos de Acciones]]="","",'Formulario PPGR1'!#REF!)</f>
        <v>#REF!</v>
      </c>
      <c r="F505" s="487" t="e">
        <f>IF(Tabla46[[#This Row],[Tipos de Acciones]]="","",'Formulario PPGR1'!#REF!)</f>
        <v>#REF!</v>
      </c>
      <c r="G505" s="462" t="s">
        <v>935</v>
      </c>
      <c r="H505" s="462" t="s">
        <v>2240</v>
      </c>
      <c r="I505" s="484"/>
      <c r="J505" s="462"/>
      <c r="K505" s="462" t="s">
        <v>2241</v>
      </c>
      <c r="L505" s="462"/>
      <c r="M505" s="225"/>
      <c r="N505" s="225"/>
      <c r="O505" s="477"/>
      <c r="P505" s="226"/>
      <c r="Q505" s="204" t="s">
        <v>2242</v>
      </c>
      <c r="R505" s="474">
        <v>65</v>
      </c>
      <c r="S505" s="468">
        <v>3935</v>
      </c>
      <c r="T505" s="475" t="e">
        <f>[2]!Tabla46[[#This Row],[Cantidad de Insumos]]*[2]!Tabla46[[#This Row],[Precio Unitario]]</f>
        <v>#REF!</v>
      </c>
      <c r="U505" s="208" t="s">
        <v>2243</v>
      </c>
      <c r="V505" s="470" t="s">
        <v>925</v>
      </c>
      <c r="W505" s="476"/>
    </row>
    <row r="506" spans="2:23" ht="42.75" customHeight="1" x14ac:dyDescent="0.2">
      <c r="B506" s="487" t="e">
        <f>IF(Tabla46[[#This Row],[Tipos de Acciones]]="","",CONCATENATE(Tabla46[[#This Row],[POA]],".",Tabla46[[#This Row],[SRS]],".",Tabla46[[#This Row],[AREA]],".",Tabla46[[#This Row],[TIPO]]))</f>
        <v>#REF!</v>
      </c>
      <c r="C506" s="487" t="e">
        <f>IF(Tabla46[[#This Row],[Tipos de Acciones]]="","",'Formulario PPGR1'!#REF!)</f>
        <v>#REF!</v>
      </c>
      <c r="D506" s="487" t="e">
        <f>IF(Tabla46[[#This Row],[Tipos de Acciones]]="","",'Formulario PPGR1'!#REF!)</f>
        <v>#REF!</v>
      </c>
      <c r="E506" s="487" t="e">
        <f>IF(Tabla46[[#This Row],[Tipos de Acciones]]="","",'Formulario PPGR1'!#REF!)</f>
        <v>#REF!</v>
      </c>
      <c r="F506" s="487" t="e">
        <f>IF(Tabla46[[#This Row],[Tipos de Acciones]]="","",'Formulario PPGR1'!#REF!)</f>
        <v>#REF!</v>
      </c>
      <c r="G506" s="462" t="s">
        <v>935</v>
      </c>
      <c r="H506" s="473" t="s">
        <v>2135</v>
      </c>
      <c r="I506" s="484"/>
      <c r="J506" s="462"/>
      <c r="K506" s="462" t="s">
        <v>2244</v>
      </c>
      <c r="L506" s="462"/>
      <c r="M506" s="225"/>
      <c r="N506" s="225"/>
      <c r="O506" s="477"/>
      <c r="P506" s="226"/>
      <c r="Q506" s="204" t="s">
        <v>1904</v>
      </c>
      <c r="R506" s="474">
        <v>20</v>
      </c>
      <c r="S506" s="468">
        <v>32</v>
      </c>
      <c r="T506" s="475" t="e">
        <f>[2]!Tabla46[[#This Row],[Cantidad de Insumos]]*[2]!Tabla46[[#This Row],[Precio Unitario]]</f>
        <v>#REF!</v>
      </c>
      <c r="U506" s="208" t="s">
        <v>892</v>
      </c>
      <c r="V506" s="470" t="s">
        <v>925</v>
      </c>
      <c r="W506" s="476"/>
    </row>
    <row r="507" spans="2:23" ht="39.75" customHeight="1" x14ac:dyDescent="0.2">
      <c r="B507" s="487" t="e">
        <f>IF(Tabla46[[#This Row],[Tipos de Acciones]]="","",CONCATENATE(Tabla46[[#This Row],[POA]],".",Tabla46[[#This Row],[SRS]],".",Tabla46[[#This Row],[AREA]],".",Tabla46[[#This Row],[TIPO]]))</f>
        <v>#REF!</v>
      </c>
      <c r="C507" s="487" t="e">
        <f>IF(Tabla46[[#This Row],[Tipos de Acciones]]="","",'Formulario PPGR1'!#REF!)</f>
        <v>#REF!</v>
      </c>
      <c r="D507" s="487" t="e">
        <f>IF(Tabla46[[#This Row],[Tipos de Acciones]]="","",'Formulario PPGR1'!#REF!)</f>
        <v>#REF!</v>
      </c>
      <c r="E507" s="487" t="e">
        <f>IF(Tabla46[[#This Row],[Tipos de Acciones]]="","",'Formulario PPGR1'!#REF!)</f>
        <v>#REF!</v>
      </c>
      <c r="F507" s="487" t="e">
        <f>IF(Tabla46[[#This Row],[Tipos de Acciones]]="","",'Formulario PPGR1'!#REF!)</f>
        <v>#REF!</v>
      </c>
      <c r="G507" s="462" t="s">
        <v>935</v>
      </c>
      <c r="H507" s="462" t="s">
        <v>2159</v>
      </c>
      <c r="I507" s="484"/>
      <c r="J507" s="462"/>
      <c r="K507" s="462" t="s">
        <v>2245</v>
      </c>
      <c r="L507" s="462"/>
      <c r="M507" s="225"/>
      <c r="N507" s="225"/>
      <c r="O507" s="477"/>
      <c r="P507" s="226"/>
      <c r="Q507" s="204" t="s">
        <v>1904</v>
      </c>
      <c r="R507" s="474">
        <v>18</v>
      </c>
      <c r="S507" s="468">
        <v>15</v>
      </c>
      <c r="T507" s="475" t="e">
        <f>[2]!Tabla46[[#This Row],[Cantidad de Insumos]]*[2]!Tabla46[[#This Row],[Precio Unitario]]</f>
        <v>#REF!</v>
      </c>
      <c r="U507" s="208" t="s">
        <v>2117</v>
      </c>
      <c r="V507" s="470" t="s">
        <v>925</v>
      </c>
      <c r="W507" s="476"/>
    </row>
    <row r="508" spans="2:23" ht="35.25" customHeight="1" x14ac:dyDescent="0.2">
      <c r="B508" s="487" t="e">
        <f>IF(Tabla46[[#This Row],[Tipos de Acciones]]="","",CONCATENATE(Tabla46[[#This Row],[POA]],".",Tabla46[[#This Row],[SRS]],".",Tabla46[[#This Row],[AREA]],".",Tabla46[[#This Row],[TIPO]]))</f>
        <v>#REF!</v>
      </c>
      <c r="C508" s="487" t="e">
        <f>IF(Tabla46[[#This Row],[Tipos de Acciones]]="","",'Formulario PPGR1'!#REF!)</f>
        <v>#REF!</v>
      </c>
      <c r="D508" s="487" t="e">
        <f>IF(Tabla46[[#This Row],[Tipos de Acciones]]="","",'Formulario PPGR1'!#REF!)</f>
        <v>#REF!</v>
      </c>
      <c r="E508" s="487" t="e">
        <f>IF(Tabla46[[#This Row],[Tipos de Acciones]]="","",'Formulario PPGR1'!#REF!)</f>
        <v>#REF!</v>
      </c>
      <c r="F508" s="487" t="e">
        <f>IF(Tabla46[[#This Row],[Tipos de Acciones]]="","",'Formulario PPGR1'!#REF!)</f>
        <v>#REF!</v>
      </c>
      <c r="G508" s="462" t="s">
        <v>935</v>
      </c>
      <c r="H508" s="462" t="s">
        <v>2159</v>
      </c>
      <c r="I508" s="484"/>
      <c r="J508" s="462"/>
      <c r="K508" s="462" t="s">
        <v>2246</v>
      </c>
      <c r="L508" s="462"/>
      <c r="M508" s="225"/>
      <c r="N508" s="225"/>
      <c r="O508" s="477"/>
      <c r="P508" s="226"/>
      <c r="Q508" s="204" t="s">
        <v>1904</v>
      </c>
      <c r="R508" s="474">
        <v>24</v>
      </c>
      <c r="S508" s="468">
        <v>25</v>
      </c>
      <c r="T508" s="475" t="e">
        <f>[2]!Tabla46[[#This Row],[Cantidad de Insumos]]*[2]!Tabla46[[#This Row],[Precio Unitario]]</f>
        <v>#REF!</v>
      </c>
      <c r="U508" s="208" t="s">
        <v>2117</v>
      </c>
      <c r="V508" s="470" t="s">
        <v>925</v>
      </c>
      <c r="W508" s="476"/>
    </row>
    <row r="509" spans="2:23" ht="35.25" customHeight="1" x14ac:dyDescent="0.2">
      <c r="B509" s="487" t="e">
        <f>IF(Tabla46[[#This Row],[Tipos de Acciones]]="","",CONCATENATE(Tabla46[[#This Row],[POA]],".",Tabla46[[#This Row],[SRS]],".",Tabla46[[#This Row],[AREA]],".",Tabla46[[#This Row],[TIPO]]))</f>
        <v>#REF!</v>
      </c>
      <c r="C509" s="487" t="e">
        <f>IF(Tabla46[[#This Row],[Tipos de Acciones]]="","",'Formulario PPGR1'!#REF!)</f>
        <v>#REF!</v>
      </c>
      <c r="D509" s="487" t="e">
        <f>IF(Tabla46[[#This Row],[Tipos de Acciones]]="","",'Formulario PPGR1'!#REF!)</f>
        <v>#REF!</v>
      </c>
      <c r="E509" s="487" t="e">
        <f>IF(Tabla46[[#This Row],[Tipos de Acciones]]="","",'Formulario PPGR1'!#REF!)</f>
        <v>#REF!</v>
      </c>
      <c r="F509" s="487" t="e">
        <f>IF(Tabla46[[#This Row],[Tipos de Acciones]]="","",'Formulario PPGR1'!#REF!)</f>
        <v>#REF!</v>
      </c>
      <c r="G509" s="462" t="s">
        <v>935</v>
      </c>
      <c r="H509" s="462" t="s">
        <v>2240</v>
      </c>
      <c r="I509" s="484"/>
      <c r="J509" s="462"/>
      <c r="K509" s="462" t="s">
        <v>2247</v>
      </c>
      <c r="L509" s="462"/>
      <c r="M509" s="225"/>
      <c r="N509" s="225"/>
      <c r="O509" s="477"/>
      <c r="P509" s="226"/>
      <c r="Q509" s="204" t="s">
        <v>2248</v>
      </c>
      <c r="R509" s="474">
        <v>45</v>
      </c>
      <c r="S509" s="468">
        <v>130</v>
      </c>
      <c r="T509" s="475" t="e">
        <f>[2]!Tabla46[[#This Row],[Cantidad de Insumos]]*[2]!Tabla46[[#This Row],[Precio Unitario]]</f>
        <v>#REF!</v>
      </c>
      <c r="U509" s="208" t="s">
        <v>2243</v>
      </c>
      <c r="V509" s="470" t="s">
        <v>925</v>
      </c>
      <c r="W509" s="476"/>
    </row>
    <row r="510" spans="2:23" ht="36" customHeight="1" x14ac:dyDescent="0.2">
      <c r="B510" s="487" t="e">
        <f>IF(Tabla46[[#This Row],[Tipos de Acciones]]="","",CONCATENATE(Tabla46[[#This Row],[POA]],".",Tabla46[[#This Row],[SRS]],".",Tabla46[[#This Row],[AREA]],".",Tabla46[[#This Row],[TIPO]]))</f>
        <v>#REF!</v>
      </c>
      <c r="C510" s="487" t="e">
        <f>IF(Tabla46[[#This Row],[Tipos de Acciones]]="","",'Formulario PPGR1'!#REF!)</f>
        <v>#REF!</v>
      </c>
      <c r="D510" s="487" t="e">
        <f>IF(Tabla46[[#This Row],[Tipos de Acciones]]="","",'Formulario PPGR1'!#REF!)</f>
        <v>#REF!</v>
      </c>
      <c r="E510" s="487" t="e">
        <f>IF(Tabla46[[#This Row],[Tipos de Acciones]]="","",'Formulario PPGR1'!#REF!)</f>
        <v>#REF!</v>
      </c>
      <c r="F510" s="487" t="e">
        <f>IF(Tabla46[[#This Row],[Tipos de Acciones]]="","",'Formulario PPGR1'!#REF!)</f>
        <v>#REF!</v>
      </c>
      <c r="G510" s="462" t="s">
        <v>935</v>
      </c>
      <c r="H510" s="462" t="s">
        <v>2159</v>
      </c>
      <c r="I510" s="484"/>
      <c r="J510" s="462"/>
      <c r="K510" s="462" t="s">
        <v>2249</v>
      </c>
      <c r="L510" s="462"/>
      <c r="M510" s="225"/>
      <c r="N510" s="225"/>
      <c r="O510" s="477"/>
      <c r="P510" s="226"/>
      <c r="Q510" s="204" t="s">
        <v>1904</v>
      </c>
      <c r="R510" s="474">
        <v>7</v>
      </c>
      <c r="S510" s="468">
        <v>6620</v>
      </c>
      <c r="T510" s="475" t="e">
        <f>[2]!Tabla46[[#This Row],[Cantidad de Insumos]]*[2]!Tabla46[[#This Row],[Precio Unitario]]</f>
        <v>#REF!</v>
      </c>
      <c r="U510" s="208" t="s">
        <v>2117</v>
      </c>
      <c r="V510" s="470" t="s">
        <v>925</v>
      </c>
      <c r="W510" s="476"/>
    </row>
    <row r="511" spans="2:23" ht="36.75" customHeight="1" x14ac:dyDescent="0.2">
      <c r="B511" s="487" t="e">
        <f>IF(Tabla46[[#This Row],[Tipos de Acciones]]="","",CONCATENATE(Tabla46[[#This Row],[POA]],".",Tabla46[[#This Row],[SRS]],".",Tabla46[[#This Row],[AREA]],".",Tabla46[[#This Row],[TIPO]]))</f>
        <v>#REF!</v>
      </c>
      <c r="C511" s="487" t="e">
        <f>IF(Tabla46[[#This Row],[Tipos de Acciones]]="","",'Formulario PPGR1'!#REF!)</f>
        <v>#REF!</v>
      </c>
      <c r="D511" s="487" t="e">
        <f>IF(Tabla46[[#This Row],[Tipos de Acciones]]="","",'Formulario PPGR1'!#REF!)</f>
        <v>#REF!</v>
      </c>
      <c r="E511" s="487" t="e">
        <f>IF(Tabla46[[#This Row],[Tipos de Acciones]]="","",'Formulario PPGR1'!#REF!)</f>
        <v>#REF!</v>
      </c>
      <c r="F511" s="487" t="e">
        <f>IF(Tabla46[[#This Row],[Tipos de Acciones]]="","",'Formulario PPGR1'!#REF!)</f>
        <v>#REF!</v>
      </c>
      <c r="G511" s="462" t="s">
        <v>935</v>
      </c>
      <c r="H511" s="462" t="s">
        <v>2240</v>
      </c>
      <c r="I511" s="484"/>
      <c r="J511" s="462"/>
      <c r="K511" s="462" t="s">
        <v>2250</v>
      </c>
      <c r="L511" s="462"/>
      <c r="M511" s="225"/>
      <c r="N511" s="225"/>
      <c r="O511" s="477"/>
      <c r="P511" s="226"/>
      <c r="Q511" s="204" t="s">
        <v>1904</v>
      </c>
      <c r="R511" s="474">
        <v>18</v>
      </c>
      <c r="S511" s="468">
        <v>342</v>
      </c>
      <c r="T511" s="475" t="e">
        <f>[2]!Tabla46[[#This Row],[Cantidad de Insumos]]*[2]!Tabla46[[#This Row],[Precio Unitario]]</f>
        <v>#REF!</v>
      </c>
      <c r="U511" s="208" t="s">
        <v>2243</v>
      </c>
      <c r="V511" s="470" t="s">
        <v>925</v>
      </c>
      <c r="W511" s="476"/>
    </row>
    <row r="512" spans="2:23" ht="31.5" customHeight="1" x14ac:dyDescent="0.2">
      <c r="B512" s="487" t="e">
        <f>IF(Tabla46[[#This Row],[Tipos de Acciones]]="","",CONCATENATE(Tabla46[[#This Row],[POA]],".",Tabla46[[#This Row],[SRS]],".",Tabla46[[#This Row],[AREA]],".",Tabla46[[#This Row],[TIPO]]))</f>
        <v>#REF!</v>
      </c>
      <c r="C512" s="487" t="e">
        <f>IF(Tabla46[[#This Row],[Tipos de Acciones]]="","",'Formulario PPGR1'!#REF!)</f>
        <v>#REF!</v>
      </c>
      <c r="D512" s="487" t="e">
        <f>IF(Tabla46[[#This Row],[Tipos de Acciones]]="","",'Formulario PPGR1'!#REF!)</f>
        <v>#REF!</v>
      </c>
      <c r="E512" s="487" t="e">
        <f>IF(Tabla46[[#This Row],[Tipos de Acciones]]="","",'Formulario PPGR1'!#REF!)</f>
        <v>#REF!</v>
      </c>
      <c r="F512" s="487" t="e">
        <f>IF(Tabla46[[#This Row],[Tipos de Acciones]]="","",'Formulario PPGR1'!#REF!)</f>
        <v>#REF!</v>
      </c>
      <c r="G512" s="462" t="s">
        <v>935</v>
      </c>
      <c r="H512" s="462" t="s">
        <v>2240</v>
      </c>
      <c r="I512" s="484"/>
      <c r="J512" s="462"/>
      <c r="K512" s="462" t="s">
        <v>2251</v>
      </c>
      <c r="L512" s="462"/>
      <c r="M512" s="225"/>
      <c r="N512" s="225"/>
      <c r="O512" s="477"/>
      <c r="P512" s="226"/>
      <c r="Q512" s="204" t="s">
        <v>1904</v>
      </c>
      <c r="R512" s="474">
        <v>500</v>
      </c>
      <c r="S512" s="468">
        <v>120</v>
      </c>
      <c r="T512" s="475" t="e">
        <f>[2]!Tabla46[[#This Row],[Cantidad de Insumos]]*[2]!Tabla46[[#This Row],[Precio Unitario]]</f>
        <v>#REF!</v>
      </c>
      <c r="U512" s="208" t="s">
        <v>2243</v>
      </c>
      <c r="V512" s="470" t="s">
        <v>925</v>
      </c>
      <c r="W512" s="476"/>
    </row>
    <row r="513" spans="2:23" ht="33.75" customHeight="1" x14ac:dyDescent="0.2">
      <c r="B513" s="487" t="e">
        <f>IF(Tabla46[[#This Row],[Tipos de Acciones]]="","",CONCATENATE(Tabla46[[#This Row],[POA]],".",Tabla46[[#This Row],[SRS]],".",Tabla46[[#This Row],[AREA]],".",Tabla46[[#This Row],[TIPO]]))</f>
        <v>#REF!</v>
      </c>
      <c r="C513" s="487" t="e">
        <f>IF(Tabla46[[#This Row],[Tipos de Acciones]]="","",'Formulario PPGR1'!#REF!)</f>
        <v>#REF!</v>
      </c>
      <c r="D513" s="487" t="e">
        <f>IF(Tabla46[[#This Row],[Tipos de Acciones]]="","",'Formulario PPGR1'!#REF!)</f>
        <v>#REF!</v>
      </c>
      <c r="E513" s="487" t="e">
        <f>IF(Tabla46[[#This Row],[Tipos de Acciones]]="","",'Formulario PPGR1'!#REF!)</f>
        <v>#REF!</v>
      </c>
      <c r="F513" s="487" t="e">
        <f>IF(Tabla46[[#This Row],[Tipos de Acciones]]="","",'Formulario PPGR1'!#REF!)</f>
        <v>#REF!</v>
      </c>
      <c r="G513" s="462" t="s">
        <v>935</v>
      </c>
      <c r="H513" s="462" t="s">
        <v>2144</v>
      </c>
      <c r="I513" s="484"/>
      <c r="J513" s="462"/>
      <c r="K513" s="462" t="s">
        <v>2252</v>
      </c>
      <c r="L513" s="462"/>
      <c r="M513" s="225"/>
      <c r="N513" s="225"/>
      <c r="O513" s="477"/>
      <c r="P513" s="226"/>
      <c r="Q513" s="204" t="s">
        <v>1904</v>
      </c>
      <c r="R513" s="474">
        <v>170</v>
      </c>
      <c r="S513" s="468">
        <v>195</v>
      </c>
      <c r="T513" s="475" t="e">
        <f>[2]!Tabla46[[#This Row],[Cantidad de Insumos]]*[2]!Tabla46[[#This Row],[Precio Unitario]]</f>
        <v>#REF!</v>
      </c>
      <c r="U513" s="208" t="s">
        <v>2146</v>
      </c>
      <c r="V513" s="470" t="s">
        <v>925</v>
      </c>
      <c r="W513" s="476"/>
    </row>
    <row r="514" spans="2:23" ht="30.75" customHeight="1" x14ac:dyDescent="0.2">
      <c r="B514" s="487" t="e">
        <f>IF(Tabla46[[#This Row],[Tipos de Acciones]]="","",CONCATENATE(Tabla46[[#This Row],[POA]],".",Tabla46[[#This Row],[SRS]],".",Tabla46[[#This Row],[AREA]],".",Tabla46[[#This Row],[TIPO]]))</f>
        <v>#REF!</v>
      </c>
      <c r="C514" s="487" t="e">
        <f>IF(Tabla46[[#This Row],[Tipos de Acciones]]="","",'Formulario PPGR1'!#REF!)</f>
        <v>#REF!</v>
      </c>
      <c r="D514" s="487" t="e">
        <f>IF(Tabla46[[#This Row],[Tipos de Acciones]]="","",'Formulario PPGR1'!#REF!)</f>
        <v>#REF!</v>
      </c>
      <c r="E514" s="487" t="e">
        <f>IF(Tabla46[[#This Row],[Tipos de Acciones]]="","",'Formulario PPGR1'!#REF!)</f>
        <v>#REF!</v>
      </c>
      <c r="F514" s="487" t="e">
        <f>IF(Tabla46[[#This Row],[Tipos de Acciones]]="","",'Formulario PPGR1'!#REF!)</f>
        <v>#REF!</v>
      </c>
      <c r="G514" s="462" t="s">
        <v>935</v>
      </c>
      <c r="H514" s="462" t="s">
        <v>2234</v>
      </c>
      <c r="I514" s="484"/>
      <c r="J514" s="462"/>
      <c r="K514" s="462" t="s">
        <v>2253</v>
      </c>
      <c r="L514" s="462"/>
      <c r="M514" s="225"/>
      <c r="N514" s="225"/>
      <c r="O514" s="477"/>
      <c r="P514" s="226"/>
      <c r="Q514" s="204" t="s">
        <v>1904</v>
      </c>
      <c r="R514" s="474">
        <v>700</v>
      </c>
      <c r="S514" s="468">
        <v>635</v>
      </c>
      <c r="T514" s="475" t="e">
        <f>[2]!Tabla46[[#This Row],[Cantidad de Insumos]]*[2]!Tabla46[[#This Row],[Precio Unitario]]</f>
        <v>#REF!</v>
      </c>
      <c r="U514" s="208" t="s">
        <v>2236</v>
      </c>
      <c r="V514" s="470" t="s">
        <v>925</v>
      </c>
      <c r="W514" s="476"/>
    </row>
    <row r="515" spans="2:23" ht="28.5" customHeight="1" x14ac:dyDescent="0.2">
      <c r="B515" s="487" t="e">
        <f>IF(Tabla46[[#This Row],[Tipos de Acciones]]="","",CONCATENATE(Tabla46[[#This Row],[POA]],".",Tabla46[[#This Row],[SRS]],".",Tabla46[[#This Row],[AREA]],".",Tabla46[[#This Row],[TIPO]]))</f>
        <v>#REF!</v>
      </c>
      <c r="C515" s="487" t="e">
        <f>IF(Tabla46[[#This Row],[Tipos de Acciones]]="","",'Formulario PPGR1'!#REF!)</f>
        <v>#REF!</v>
      </c>
      <c r="D515" s="487" t="e">
        <f>IF(Tabla46[[#This Row],[Tipos de Acciones]]="","",'Formulario PPGR1'!#REF!)</f>
        <v>#REF!</v>
      </c>
      <c r="E515" s="487" t="e">
        <f>IF(Tabla46[[#This Row],[Tipos de Acciones]]="","",'Formulario PPGR1'!#REF!)</f>
        <v>#REF!</v>
      </c>
      <c r="F515" s="487" t="e">
        <f>IF(Tabla46[[#This Row],[Tipos de Acciones]]="","",'Formulario PPGR1'!#REF!)</f>
        <v>#REF!</v>
      </c>
      <c r="G515" s="462" t="s">
        <v>935</v>
      </c>
      <c r="H515" s="462" t="s">
        <v>2234</v>
      </c>
      <c r="I515" s="484"/>
      <c r="J515" s="462"/>
      <c r="K515" s="462" t="s">
        <v>2254</v>
      </c>
      <c r="L515" s="462"/>
      <c r="M515" s="225"/>
      <c r="N515" s="225"/>
      <c r="O515" s="477"/>
      <c r="P515" s="226"/>
      <c r="Q515" s="204" t="s">
        <v>1904</v>
      </c>
      <c r="R515" s="474">
        <v>400</v>
      </c>
      <c r="S515" s="468">
        <v>723</v>
      </c>
      <c r="T515" s="475" t="e">
        <f>[2]!Tabla46[[#This Row],[Cantidad de Insumos]]*[2]!Tabla46[[#This Row],[Precio Unitario]]</f>
        <v>#REF!</v>
      </c>
      <c r="U515" s="208" t="s">
        <v>2236</v>
      </c>
      <c r="V515" s="470" t="s">
        <v>925</v>
      </c>
      <c r="W515" s="476"/>
    </row>
    <row r="516" spans="2:23" ht="42.75" customHeight="1" x14ac:dyDescent="0.2">
      <c r="B516" s="487" t="e">
        <f>IF(Tabla46[[#This Row],[Tipos de Acciones]]="","",CONCATENATE(Tabla46[[#This Row],[POA]],".",Tabla46[[#This Row],[SRS]],".",Tabla46[[#This Row],[AREA]],".",Tabla46[[#This Row],[TIPO]]))</f>
        <v>#REF!</v>
      </c>
      <c r="C516" s="487" t="e">
        <f>IF(Tabla46[[#This Row],[Tipos de Acciones]]="","",'Formulario PPGR1'!#REF!)</f>
        <v>#REF!</v>
      </c>
      <c r="D516" s="487" t="e">
        <f>IF(Tabla46[[#This Row],[Tipos de Acciones]]="","",'Formulario PPGR1'!#REF!)</f>
        <v>#REF!</v>
      </c>
      <c r="E516" s="487" t="e">
        <f>IF(Tabla46[[#This Row],[Tipos de Acciones]]="","",'Formulario PPGR1'!#REF!)</f>
        <v>#REF!</v>
      </c>
      <c r="F516" s="487" t="e">
        <f>IF(Tabla46[[#This Row],[Tipos de Acciones]]="","",'Formulario PPGR1'!#REF!)</f>
        <v>#REF!</v>
      </c>
      <c r="G516" s="462" t="s">
        <v>935</v>
      </c>
      <c r="H516" s="462" t="s">
        <v>2234</v>
      </c>
      <c r="I516" s="484"/>
      <c r="J516" s="462"/>
      <c r="K516" s="462" t="s">
        <v>2255</v>
      </c>
      <c r="L516" s="462"/>
      <c r="M516" s="225"/>
      <c r="N516" s="225"/>
      <c r="O516" s="477"/>
      <c r="P516" s="226"/>
      <c r="Q516" s="204" t="s">
        <v>1904</v>
      </c>
      <c r="R516" s="474">
        <v>165</v>
      </c>
      <c r="S516" s="468">
        <v>462</v>
      </c>
      <c r="T516" s="475" t="e">
        <f>[2]!Tabla46[[#This Row],[Cantidad de Insumos]]*[2]!Tabla46[[#This Row],[Precio Unitario]]</f>
        <v>#REF!</v>
      </c>
      <c r="U516" s="208" t="s">
        <v>2236</v>
      </c>
      <c r="V516" s="470" t="s">
        <v>925</v>
      </c>
      <c r="W516" s="476"/>
    </row>
    <row r="517" spans="2:23" ht="37.5" customHeight="1" x14ac:dyDescent="0.2">
      <c r="B517" s="487" t="e">
        <f>IF(Tabla46[[#This Row],[Tipos de Acciones]]="","",CONCATENATE(Tabla46[[#This Row],[POA]],".",Tabla46[[#This Row],[SRS]],".",Tabla46[[#This Row],[AREA]],".",Tabla46[[#This Row],[TIPO]]))</f>
        <v>#REF!</v>
      </c>
      <c r="C517" s="487" t="e">
        <f>IF(Tabla46[[#This Row],[Tipos de Acciones]]="","",'Formulario PPGR1'!#REF!)</f>
        <v>#REF!</v>
      </c>
      <c r="D517" s="487" t="e">
        <f>IF(Tabla46[[#This Row],[Tipos de Acciones]]="","",'Formulario PPGR1'!#REF!)</f>
        <v>#REF!</v>
      </c>
      <c r="E517" s="487" t="e">
        <f>IF(Tabla46[[#This Row],[Tipos de Acciones]]="","",'Formulario PPGR1'!#REF!)</f>
        <v>#REF!</v>
      </c>
      <c r="F517" s="487" t="e">
        <f>IF(Tabla46[[#This Row],[Tipos de Acciones]]="","",'Formulario PPGR1'!#REF!)</f>
        <v>#REF!</v>
      </c>
      <c r="G517" s="462" t="s">
        <v>935</v>
      </c>
      <c r="H517" s="462" t="s">
        <v>2234</v>
      </c>
      <c r="I517" s="484"/>
      <c r="J517" s="462"/>
      <c r="K517" s="462" t="s">
        <v>2256</v>
      </c>
      <c r="L517" s="462"/>
      <c r="M517" s="225"/>
      <c r="N517" s="225"/>
      <c r="O517" s="477"/>
      <c r="P517" s="226"/>
      <c r="Q517" s="204" t="s">
        <v>2242</v>
      </c>
      <c r="R517" s="474">
        <v>450</v>
      </c>
      <c r="S517" s="468">
        <v>250</v>
      </c>
      <c r="T517" s="475" t="e">
        <f>[2]!Tabla46[[#This Row],[Cantidad de Insumos]]*[2]!Tabla46[[#This Row],[Precio Unitario]]</f>
        <v>#REF!</v>
      </c>
      <c r="U517" s="208" t="s">
        <v>2236</v>
      </c>
      <c r="V517" s="470" t="s">
        <v>925</v>
      </c>
      <c r="W517" s="476"/>
    </row>
    <row r="518" spans="2:23" ht="33.75" customHeight="1" x14ac:dyDescent="0.2">
      <c r="B518" s="487" t="e">
        <f>IF(Tabla46[[#This Row],[Tipos de Acciones]]="","",CONCATENATE(Tabla46[[#This Row],[POA]],".",Tabla46[[#This Row],[SRS]],".",Tabla46[[#This Row],[AREA]],".",Tabla46[[#This Row],[TIPO]]))</f>
        <v>#REF!</v>
      </c>
      <c r="C518" s="487" t="e">
        <f>IF(Tabla46[[#This Row],[Tipos de Acciones]]="","",'Formulario PPGR1'!#REF!)</f>
        <v>#REF!</v>
      </c>
      <c r="D518" s="487" t="e">
        <f>IF(Tabla46[[#This Row],[Tipos de Acciones]]="","",'Formulario PPGR1'!#REF!)</f>
        <v>#REF!</v>
      </c>
      <c r="E518" s="487" t="e">
        <f>IF(Tabla46[[#This Row],[Tipos de Acciones]]="","",'Formulario PPGR1'!#REF!)</f>
        <v>#REF!</v>
      </c>
      <c r="F518" s="487" t="e">
        <f>IF(Tabla46[[#This Row],[Tipos de Acciones]]="","",'Formulario PPGR1'!#REF!)</f>
        <v>#REF!</v>
      </c>
      <c r="G518" s="462" t="s">
        <v>935</v>
      </c>
      <c r="H518" s="462" t="s">
        <v>2234</v>
      </c>
      <c r="I518" s="484"/>
      <c r="J518" s="462"/>
      <c r="K518" s="462" t="s">
        <v>2257</v>
      </c>
      <c r="L518" s="462"/>
      <c r="M518" s="225"/>
      <c r="N518" s="225"/>
      <c r="O518" s="477"/>
      <c r="P518" s="226"/>
      <c r="Q518" s="204" t="s">
        <v>2242</v>
      </c>
      <c r="R518" s="474">
        <v>175</v>
      </c>
      <c r="S518" s="468">
        <v>280</v>
      </c>
      <c r="T518" s="475" t="e">
        <f>[2]!Tabla46[[#This Row],[Cantidad de Insumos]]*[2]!Tabla46[[#This Row],[Precio Unitario]]</f>
        <v>#REF!</v>
      </c>
      <c r="U518" s="208" t="s">
        <v>2236</v>
      </c>
      <c r="V518" s="470" t="s">
        <v>925</v>
      </c>
      <c r="W518" s="476"/>
    </row>
    <row r="519" spans="2:23" ht="29.25" customHeight="1" x14ac:dyDescent="0.2">
      <c r="B519" s="487" t="e">
        <f>IF(Tabla46[[#This Row],[Tipos de Acciones]]="","",CONCATENATE(Tabla46[[#This Row],[POA]],".",Tabla46[[#This Row],[SRS]],".",Tabla46[[#This Row],[AREA]],".",Tabla46[[#This Row],[TIPO]]))</f>
        <v>#REF!</v>
      </c>
      <c r="C519" s="487" t="e">
        <f>IF(Tabla46[[#This Row],[Tipos de Acciones]]="","",'Formulario PPGR1'!#REF!)</f>
        <v>#REF!</v>
      </c>
      <c r="D519" s="487" t="e">
        <f>IF(Tabla46[[#This Row],[Tipos de Acciones]]="","",'Formulario PPGR1'!#REF!)</f>
        <v>#REF!</v>
      </c>
      <c r="E519" s="487" t="e">
        <f>IF(Tabla46[[#This Row],[Tipos de Acciones]]="","",'Formulario PPGR1'!#REF!)</f>
        <v>#REF!</v>
      </c>
      <c r="F519" s="487" t="e">
        <f>IF(Tabla46[[#This Row],[Tipos de Acciones]]="","",'Formulario PPGR1'!#REF!)</f>
        <v>#REF!</v>
      </c>
      <c r="G519" s="462" t="s">
        <v>935</v>
      </c>
      <c r="H519" s="462" t="s">
        <v>2234</v>
      </c>
      <c r="I519" s="484"/>
      <c r="J519" s="462"/>
      <c r="K519" s="462" t="s">
        <v>2258</v>
      </c>
      <c r="L519" s="462"/>
      <c r="M519" s="225"/>
      <c r="N519" s="225"/>
      <c r="O519" s="477"/>
      <c r="P519" s="226"/>
      <c r="Q519" s="204" t="s">
        <v>2242</v>
      </c>
      <c r="R519" s="474">
        <v>250</v>
      </c>
      <c r="S519" s="468">
        <v>280</v>
      </c>
      <c r="T519" s="475" t="e">
        <f>[2]!Tabla46[[#This Row],[Cantidad de Insumos]]*[2]!Tabla46[[#This Row],[Precio Unitario]]</f>
        <v>#REF!</v>
      </c>
      <c r="U519" s="208" t="s">
        <v>2236</v>
      </c>
      <c r="V519" s="470" t="s">
        <v>925</v>
      </c>
      <c r="W519" s="476"/>
    </row>
    <row r="520" spans="2:23" ht="34.5" customHeight="1" x14ac:dyDescent="0.2">
      <c r="B520" s="487" t="e">
        <f>IF(Tabla46[[#This Row],[Tipos de Acciones]]="","",CONCATENATE(Tabla46[[#This Row],[POA]],".",Tabla46[[#This Row],[SRS]],".",Tabla46[[#This Row],[AREA]],".",Tabla46[[#This Row],[TIPO]]))</f>
        <v>#REF!</v>
      </c>
      <c r="C520" s="487" t="e">
        <f>IF(Tabla46[[#This Row],[Tipos de Acciones]]="","",'Formulario PPGR1'!#REF!)</f>
        <v>#REF!</v>
      </c>
      <c r="D520" s="487" t="e">
        <f>IF(Tabla46[[#This Row],[Tipos de Acciones]]="","",'Formulario PPGR1'!#REF!)</f>
        <v>#REF!</v>
      </c>
      <c r="E520" s="487" t="e">
        <f>IF(Tabla46[[#This Row],[Tipos de Acciones]]="","",'Formulario PPGR1'!#REF!)</f>
        <v>#REF!</v>
      </c>
      <c r="F520" s="487" t="e">
        <f>IF(Tabla46[[#This Row],[Tipos de Acciones]]="","",'Formulario PPGR1'!#REF!)</f>
        <v>#REF!</v>
      </c>
      <c r="G520" s="462" t="s">
        <v>935</v>
      </c>
      <c r="H520" s="462" t="s">
        <v>2240</v>
      </c>
      <c r="I520" s="484"/>
      <c r="J520" s="462"/>
      <c r="K520" s="462" t="s">
        <v>2259</v>
      </c>
      <c r="L520" s="462"/>
      <c r="M520" s="225"/>
      <c r="N520" s="225"/>
      <c r="O520" s="477"/>
      <c r="P520" s="226"/>
      <c r="Q520" s="204" t="s">
        <v>1904</v>
      </c>
      <c r="R520" s="474">
        <v>400</v>
      </c>
      <c r="S520" s="468">
        <v>205</v>
      </c>
      <c r="T520" s="475" t="e">
        <f>[2]!Tabla46[[#This Row],[Cantidad de Insumos]]*[2]!Tabla46[[#This Row],[Precio Unitario]]</f>
        <v>#REF!</v>
      </c>
      <c r="U520" s="208" t="s">
        <v>2243</v>
      </c>
      <c r="V520" s="470" t="s">
        <v>925</v>
      </c>
      <c r="W520" s="476"/>
    </row>
    <row r="521" spans="2:23" ht="34.5" customHeight="1" x14ac:dyDescent="0.2">
      <c r="B521" s="487" t="e">
        <f>IF(Tabla46[[#This Row],[Tipos de Acciones]]="","",CONCATENATE(Tabla46[[#This Row],[POA]],".",Tabla46[[#This Row],[SRS]],".",Tabla46[[#This Row],[AREA]],".",Tabla46[[#This Row],[TIPO]]))</f>
        <v>#REF!</v>
      </c>
      <c r="C521" s="487" t="e">
        <f>IF(Tabla46[[#This Row],[Tipos de Acciones]]="","",'Formulario PPGR1'!#REF!)</f>
        <v>#REF!</v>
      </c>
      <c r="D521" s="487" t="e">
        <f>IF(Tabla46[[#This Row],[Tipos de Acciones]]="","",'Formulario PPGR1'!#REF!)</f>
        <v>#REF!</v>
      </c>
      <c r="E521" s="487" t="e">
        <f>IF(Tabla46[[#This Row],[Tipos de Acciones]]="","",'Formulario PPGR1'!#REF!)</f>
        <v>#REF!</v>
      </c>
      <c r="F521" s="487" t="e">
        <f>IF(Tabla46[[#This Row],[Tipos de Acciones]]="","",'Formulario PPGR1'!#REF!)</f>
        <v>#REF!</v>
      </c>
      <c r="G521" s="462" t="s">
        <v>935</v>
      </c>
      <c r="H521" s="462" t="s">
        <v>2260</v>
      </c>
      <c r="I521" s="484"/>
      <c r="J521" s="462"/>
      <c r="K521" s="462" t="s">
        <v>2261</v>
      </c>
      <c r="L521" s="462"/>
      <c r="M521" s="225"/>
      <c r="N521" s="225"/>
      <c r="O521" s="477"/>
      <c r="P521" s="226"/>
      <c r="Q521" s="204" t="s">
        <v>1925</v>
      </c>
      <c r="R521" s="474">
        <v>400</v>
      </c>
      <c r="S521" s="468">
        <v>460</v>
      </c>
      <c r="T521" s="475" t="e">
        <f>[2]!Tabla46[[#This Row],[Cantidad de Insumos]]*[2]!Tabla46[[#This Row],[Precio Unitario]]</f>
        <v>#REF!</v>
      </c>
      <c r="U521" s="208" t="s">
        <v>2262</v>
      </c>
      <c r="V521" s="470" t="s">
        <v>925</v>
      </c>
      <c r="W521" s="476"/>
    </row>
    <row r="522" spans="2:23" ht="23.25" customHeight="1" x14ac:dyDescent="0.2">
      <c r="B522" s="487" t="e">
        <f>IF(Tabla46[[#This Row],[Tipos de Acciones]]="","",CONCATENATE(Tabla46[[#This Row],[POA]],".",Tabla46[[#This Row],[SRS]],".",Tabla46[[#This Row],[AREA]],".",Tabla46[[#This Row],[TIPO]]))</f>
        <v>#REF!</v>
      </c>
      <c r="C522" s="487" t="e">
        <f>IF(Tabla46[[#This Row],[Tipos de Acciones]]="","",'Formulario PPGR1'!#REF!)</f>
        <v>#REF!</v>
      </c>
      <c r="D522" s="487" t="e">
        <f>IF(Tabla46[[#This Row],[Tipos de Acciones]]="","",'Formulario PPGR1'!#REF!)</f>
        <v>#REF!</v>
      </c>
      <c r="E522" s="487" t="e">
        <f>IF(Tabla46[[#This Row],[Tipos de Acciones]]="","",'Formulario PPGR1'!#REF!)</f>
        <v>#REF!</v>
      </c>
      <c r="F522" s="487" t="e">
        <f>IF(Tabla46[[#This Row],[Tipos de Acciones]]="","",'Formulario PPGR1'!#REF!)</f>
        <v>#REF!</v>
      </c>
      <c r="G522" s="462" t="s">
        <v>935</v>
      </c>
      <c r="H522" s="462" t="s">
        <v>2240</v>
      </c>
      <c r="I522" s="484"/>
      <c r="J522" s="462"/>
      <c r="K522" s="462" t="s">
        <v>2263</v>
      </c>
      <c r="L522" s="462"/>
      <c r="M522" s="225"/>
      <c r="N522" s="225"/>
      <c r="O522" s="477"/>
      <c r="P522" s="226"/>
      <c r="Q522" s="204" t="s">
        <v>1904</v>
      </c>
      <c r="R522" s="474">
        <v>259</v>
      </c>
      <c r="S522" s="468">
        <v>118</v>
      </c>
      <c r="T522" s="475" t="e">
        <f>[2]!Tabla46[[#This Row],[Cantidad de Insumos]]*[2]!Tabla46[[#This Row],[Precio Unitario]]</f>
        <v>#REF!</v>
      </c>
      <c r="U522" s="208" t="s">
        <v>2243</v>
      </c>
      <c r="V522" s="470" t="s">
        <v>925</v>
      </c>
      <c r="W522" s="476"/>
    </row>
    <row r="523" spans="2:23" ht="35.25" customHeight="1" x14ac:dyDescent="0.2">
      <c r="B523" s="487" t="e">
        <f>IF(Tabla46[[#This Row],[Tipos de Acciones]]="","",CONCATENATE(Tabla46[[#This Row],[POA]],".",Tabla46[[#This Row],[SRS]],".",Tabla46[[#This Row],[AREA]],".",Tabla46[[#This Row],[TIPO]]))</f>
        <v>#REF!</v>
      </c>
      <c r="C523" s="487" t="e">
        <f>IF(Tabla46[[#This Row],[Tipos de Acciones]]="","",'Formulario PPGR1'!#REF!)</f>
        <v>#REF!</v>
      </c>
      <c r="D523" s="487" t="e">
        <f>IF(Tabla46[[#This Row],[Tipos de Acciones]]="","",'Formulario PPGR1'!#REF!)</f>
        <v>#REF!</v>
      </c>
      <c r="E523" s="487" t="e">
        <f>IF(Tabla46[[#This Row],[Tipos de Acciones]]="","",'Formulario PPGR1'!#REF!)</f>
        <v>#REF!</v>
      </c>
      <c r="F523" s="487" t="e">
        <f>IF(Tabla46[[#This Row],[Tipos de Acciones]]="","",'Formulario PPGR1'!#REF!)</f>
        <v>#REF!</v>
      </c>
      <c r="G523" s="462" t="s">
        <v>935</v>
      </c>
      <c r="H523" s="462" t="s">
        <v>2159</v>
      </c>
      <c r="I523" s="484"/>
      <c r="J523" s="462"/>
      <c r="K523" s="462" t="s">
        <v>2264</v>
      </c>
      <c r="L523" s="462"/>
      <c r="M523" s="225"/>
      <c r="N523" s="225"/>
      <c r="O523" s="477"/>
      <c r="P523" s="226"/>
      <c r="Q523" s="204" t="s">
        <v>2242</v>
      </c>
      <c r="R523" s="474">
        <v>40</v>
      </c>
      <c r="S523" s="468">
        <v>207</v>
      </c>
      <c r="T523" s="475" t="e">
        <f>[2]!Tabla46[[#This Row],[Cantidad de Insumos]]*[2]!Tabla46[[#This Row],[Precio Unitario]]</f>
        <v>#REF!</v>
      </c>
      <c r="U523" s="208" t="s">
        <v>2117</v>
      </c>
      <c r="V523" s="470" t="s">
        <v>925</v>
      </c>
      <c r="W523" s="476"/>
    </row>
    <row r="524" spans="2:23" ht="33" customHeight="1" x14ac:dyDescent="0.2">
      <c r="B524" s="487" t="e">
        <f>IF(Tabla46[[#This Row],[Tipos de Acciones]]="","",CONCATENATE(Tabla46[[#This Row],[POA]],".",Tabla46[[#This Row],[SRS]],".",Tabla46[[#This Row],[AREA]],".",Tabla46[[#This Row],[TIPO]]))</f>
        <v>#REF!</v>
      </c>
      <c r="C524" s="487" t="e">
        <f>IF(Tabla46[[#This Row],[Tipos de Acciones]]="","",'Formulario PPGR1'!#REF!)</f>
        <v>#REF!</v>
      </c>
      <c r="D524" s="487" t="e">
        <f>IF(Tabla46[[#This Row],[Tipos de Acciones]]="","",'Formulario PPGR1'!#REF!)</f>
        <v>#REF!</v>
      </c>
      <c r="E524" s="487" t="e">
        <f>IF(Tabla46[[#This Row],[Tipos de Acciones]]="","",'Formulario PPGR1'!#REF!)</f>
        <v>#REF!</v>
      </c>
      <c r="F524" s="487" t="e">
        <f>IF(Tabla46[[#This Row],[Tipos de Acciones]]="","",'Formulario PPGR1'!#REF!)</f>
        <v>#REF!</v>
      </c>
      <c r="G524" s="462" t="s">
        <v>935</v>
      </c>
      <c r="H524" s="462" t="s">
        <v>2159</v>
      </c>
      <c r="I524" s="484"/>
      <c r="J524" s="462"/>
      <c r="K524" s="462" t="s">
        <v>2265</v>
      </c>
      <c r="L524" s="462"/>
      <c r="M524" s="225"/>
      <c r="N524" s="225"/>
      <c r="O524" s="477"/>
      <c r="P524" s="226"/>
      <c r="Q524" s="204" t="s">
        <v>1904</v>
      </c>
      <c r="R524" s="474">
        <v>170</v>
      </c>
      <c r="S524" s="468">
        <v>145</v>
      </c>
      <c r="T524" s="475" t="e">
        <f>[2]!Tabla46[[#This Row],[Cantidad de Insumos]]*[2]!Tabla46[[#This Row],[Precio Unitario]]</f>
        <v>#REF!</v>
      </c>
      <c r="U524" s="208" t="s">
        <v>2117</v>
      </c>
      <c r="V524" s="470" t="s">
        <v>925</v>
      </c>
      <c r="W524" s="476"/>
    </row>
    <row r="525" spans="2:23" ht="33.75" customHeight="1" x14ac:dyDescent="0.2">
      <c r="B525" s="487" t="e">
        <f>IF(Tabla46[[#This Row],[Tipos de Acciones]]="","",CONCATENATE(Tabla46[[#This Row],[POA]],".",Tabla46[[#This Row],[SRS]],".",Tabla46[[#This Row],[AREA]],".",Tabla46[[#This Row],[TIPO]]))</f>
        <v>#REF!</v>
      </c>
      <c r="C525" s="487" t="e">
        <f>IF(Tabla46[[#This Row],[Tipos de Acciones]]="","",'Formulario PPGR1'!#REF!)</f>
        <v>#REF!</v>
      </c>
      <c r="D525" s="487" t="e">
        <f>IF(Tabla46[[#This Row],[Tipos de Acciones]]="","",'Formulario PPGR1'!#REF!)</f>
        <v>#REF!</v>
      </c>
      <c r="E525" s="487" t="e">
        <f>IF(Tabla46[[#This Row],[Tipos de Acciones]]="","",'Formulario PPGR1'!#REF!)</f>
        <v>#REF!</v>
      </c>
      <c r="F525" s="487" t="e">
        <f>IF(Tabla46[[#This Row],[Tipos de Acciones]]="","",'Formulario PPGR1'!#REF!)</f>
        <v>#REF!</v>
      </c>
      <c r="G525" s="462" t="s">
        <v>935</v>
      </c>
      <c r="H525" s="462" t="s">
        <v>2159</v>
      </c>
      <c r="I525" s="484"/>
      <c r="J525" s="462"/>
      <c r="K525" s="462" t="s">
        <v>2266</v>
      </c>
      <c r="L525" s="462"/>
      <c r="M525" s="225"/>
      <c r="N525" s="225"/>
      <c r="O525" s="477"/>
      <c r="P525" s="226"/>
      <c r="Q525" s="204" t="s">
        <v>1904</v>
      </c>
      <c r="R525" s="474">
        <v>7</v>
      </c>
      <c r="S525" s="468">
        <v>1408</v>
      </c>
      <c r="T525" s="475" t="e">
        <f>[2]!Tabla46[[#This Row],[Cantidad de Insumos]]*[2]!Tabla46[[#This Row],[Precio Unitario]]</f>
        <v>#REF!</v>
      </c>
      <c r="U525" s="208" t="s">
        <v>2117</v>
      </c>
      <c r="V525" s="470" t="s">
        <v>925</v>
      </c>
      <c r="W525" s="476"/>
    </row>
    <row r="526" spans="2:23" ht="30.75" customHeight="1" x14ac:dyDescent="0.2">
      <c r="B526" s="487" t="e">
        <f>IF(Tabla46[[#This Row],[Tipos de Acciones]]="","",CONCATENATE(Tabla46[[#This Row],[POA]],".",Tabla46[[#This Row],[SRS]],".",Tabla46[[#This Row],[AREA]],".",Tabla46[[#This Row],[TIPO]]))</f>
        <v>#REF!</v>
      </c>
      <c r="C526" s="487" t="e">
        <f>IF(Tabla46[[#This Row],[Tipos de Acciones]]="","",'Formulario PPGR1'!#REF!)</f>
        <v>#REF!</v>
      </c>
      <c r="D526" s="487" t="e">
        <f>IF(Tabla46[[#This Row],[Tipos de Acciones]]="","",'Formulario PPGR1'!#REF!)</f>
        <v>#REF!</v>
      </c>
      <c r="E526" s="487" t="e">
        <f>IF(Tabla46[[#This Row],[Tipos de Acciones]]="","",'Formulario PPGR1'!#REF!)</f>
        <v>#REF!</v>
      </c>
      <c r="F526" s="487" t="e">
        <f>IF(Tabla46[[#This Row],[Tipos de Acciones]]="","",'Formulario PPGR1'!#REF!)</f>
        <v>#REF!</v>
      </c>
      <c r="G526" s="462" t="s">
        <v>935</v>
      </c>
      <c r="H526" s="462" t="s">
        <v>2267</v>
      </c>
      <c r="I526" s="484"/>
      <c r="J526" s="462"/>
      <c r="K526" s="462" t="s">
        <v>2268</v>
      </c>
      <c r="L526" s="462"/>
      <c r="M526" s="225"/>
      <c r="N526" s="225"/>
      <c r="O526" s="477"/>
      <c r="P526" s="226"/>
      <c r="Q526" s="204" t="s">
        <v>1904</v>
      </c>
      <c r="R526" s="474">
        <v>450000</v>
      </c>
      <c r="S526" s="468">
        <v>6</v>
      </c>
      <c r="T526" s="475" t="e">
        <f>[2]!Tabla46[[#This Row],[Cantidad de Insumos]]*[2]!Tabla46[[#This Row],[Precio Unitario]]</f>
        <v>#REF!</v>
      </c>
      <c r="U526" s="208" t="s">
        <v>2269</v>
      </c>
      <c r="V526" s="470" t="s">
        <v>925</v>
      </c>
      <c r="W526" s="476"/>
    </row>
    <row r="527" spans="2:23" ht="38.25" customHeight="1" x14ac:dyDescent="0.2">
      <c r="B527" s="487" t="e">
        <f>IF(Tabla46[[#This Row],[Tipos de Acciones]]="","",CONCATENATE(Tabla46[[#This Row],[POA]],".",Tabla46[[#This Row],[SRS]],".",Tabla46[[#This Row],[AREA]],".",Tabla46[[#This Row],[TIPO]]))</f>
        <v>#REF!</v>
      </c>
      <c r="C527" s="487" t="e">
        <f>IF(Tabla46[[#This Row],[Tipos de Acciones]]="","",'Formulario PPGR1'!#REF!)</f>
        <v>#REF!</v>
      </c>
      <c r="D527" s="487" t="e">
        <f>IF(Tabla46[[#This Row],[Tipos de Acciones]]="","",'Formulario PPGR1'!#REF!)</f>
        <v>#REF!</v>
      </c>
      <c r="E527" s="487" t="e">
        <f>IF(Tabla46[[#This Row],[Tipos de Acciones]]="","",'Formulario PPGR1'!#REF!)</f>
        <v>#REF!</v>
      </c>
      <c r="F527" s="487" t="e">
        <f>IF(Tabla46[[#This Row],[Tipos de Acciones]]="","",'Formulario PPGR1'!#REF!)</f>
        <v>#REF!</v>
      </c>
      <c r="G527" s="462" t="s">
        <v>935</v>
      </c>
      <c r="H527" s="462" t="s">
        <v>2270</v>
      </c>
      <c r="I527" s="484"/>
      <c r="J527" s="462"/>
      <c r="K527" s="462" t="s">
        <v>2271</v>
      </c>
      <c r="L527" s="462"/>
      <c r="M527" s="225"/>
      <c r="N527" s="225"/>
      <c r="O527" s="477"/>
      <c r="P527" s="226"/>
      <c r="Q527" s="204" t="s">
        <v>1904</v>
      </c>
      <c r="R527" s="474">
        <v>7</v>
      </c>
      <c r="S527" s="468">
        <v>14300</v>
      </c>
      <c r="T527" s="475" t="e">
        <f>[2]!Tabla46[[#This Row],[Cantidad de Insumos]]*[2]!Tabla46[[#This Row],[Precio Unitario]]</f>
        <v>#REF!</v>
      </c>
      <c r="U527" s="208" t="s">
        <v>868</v>
      </c>
      <c r="V527" s="470" t="s">
        <v>925</v>
      </c>
      <c r="W527" s="476"/>
    </row>
    <row r="528" spans="2:23" ht="64.5" customHeight="1" x14ac:dyDescent="0.2">
      <c r="B528" s="487" t="e">
        <f>IF(Tabla46[[#This Row],[Tipos de Acciones]]="","",CONCATENATE(Tabla46[[#This Row],[POA]],".",Tabla46[[#This Row],[SRS]],".",Tabla46[[#This Row],[AREA]],".",Tabla46[[#This Row],[TIPO]]))</f>
        <v>#REF!</v>
      </c>
      <c r="C528" s="487" t="e">
        <f>IF(Tabla46[[#This Row],[Tipos de Acciones]]="","",'Formulario PPGR1'!#REF!)</f>
        <v>#REF!</v>
      </c>
      <c r="D528" s="487" t="e">
        <f>IF(Tabla46[[#This Row],[Tipos de Acciones]]="","",'Formulario PPGR1'!#REF!)</f>
        <v>#REF!</v>
      </c>
      <c r="E528" s="487" t="e">
        <f>IF(Tabla46[[#This Row],[Tipos de Acciones]]="","",'Formulario PPGR1'!#REF!)</f>
        <v>#REF!</v>
      </c>
      <c r="F528" s="487" t="e">
        <f>IF(Tabla46[[#This Row],[Tipos de Acciones]]="","",'Formulario PPGR1'!#REF!)</f>
        <v>#REF!</v>
      </c>
      <c r="G528" s="462" t="s">
        <v>935</v>
      </c>
      <c r="H528" s="462" t="s">
        <v>2272</v>
      </c>
      <c r="I528" s="484"/>
      <c r="J528" s="462"/>
      <c r="K528" s="462" t="s">
        <v>2273</v>
      </c>
      <c r="L528" s="462"/>
      <c r="M528" s="225"/>
      <c r="N528" s="225"/>
      <c r="O528" s="477"/>
      <c r="P528" s="226"/>
      <c r="Q528" s="204" t="s">
        <v>1904</v>
      </c>
      <c r="R528" s="474">
        <v>6</v>
      </c>
      <c r="S528" s="468">
        <v>55000</v>
      </c>
      <c r="T528" s="475" t="e">
        <f>[2]!Tabla46[[#This Row],[Cantidad de Insumos]]*[2]!Tabla46[[#This Row],[Precio Unitario]]</f>
        <v>#REF!</v>
      </c>
      <c r="U528" s="208" t="s">
        <v>2274</v>
      </c>
      <c r="V528" s="470" t="s">
        <v>925</v>
      </c>
      <c r="W528" s="476"/>
    </row>
    <row r="529" spans="2:23" ht="28.5" customHeight="1" x14ac:dyDescent="0.2">
      <c r="B529" s="487" t="e">
        <f>IF(Tabla46[[#This Row],[Tipos de Acciones]]="","",CONCATENATE(Tabla46[[#This Row],[POA]],".",Tabla46[[#This Row],[SRS]],".",Tabla46[[#This Row],[AREA]],".",Tabla46[[#This Row],[TIPO]]))</f>
        <v>#REF!</v>
      </c>
      <c r="C529" s="487" t="e">
        <f>IF(Tabla46[[#This Row],[Tipos de Acciones]]="","",'Formulario PPGR1'!#REF!)</f>
        <v>#REF!</v>
      </c>
      <c r="D529" s="487" t="e">
        <f>IF(Tabla46[[#This Row],[Tipos de Acciones]]="","",'Formulario PPGR1'!#REF!)</f>
        <v>#REF!</v>
      </c>
      <c r="E529" s="487" t="e">
        <f>IF(Tabla46[[#This Row],[Tipos de Acciones]]="","",'Formulario PPGR1'!#REF!)</f>
        <v>#REF!</v>
      </c>
      <c r="F529" s="487" t="e">
        <f>IF(Tabla46[[#This Row],[Tipos de Acciones]]="","",'Formulario PPGR1'!#REF!)</f>
        <v>#REF!</v>
      </c>
      <c r="G529" s="462" t="s">
        <v>935</v>
      </c>
      <c r="H529" s="462" t="s">
        <v>2240</v>
      </c>
      <c r="I529" s="484"/>
      <c r="J529" s="462"/>
      <c r="K529" s="462" t="s">
        <v>2275</v>
      </c>
      <c r="L529" s="462"/>
      <c r="M529" s="225"/>
      <c r="N529" s="225"/>
      <c r="O529" s="477"/>
      <c r="P529" s="226"/>
      <c r="Q529" s="204" t="s">
        <v>1904</v>
      </c>
      <c r="R529" s="474">
        <v>70</v>
      </c>
      <c r="S529" s="468">
        <v>139</v>
      </c>
      <c r="T529" s="475" t="e">
        <f>[2]!Tabla46[[#This Row],[Cantidad de Insumos]]*[2]!Tabla46[[#This Row],[Precio Unitario]]</f>
        <v>#REF!</v>
      </c>
      <c r="U529" s="208" t="s">
        <v>2243</v>
      </c>
      <c r="V529" s="470" t="s">
        <v>925</v>
      </c>
      <c r="W529" s="476"/>
    </row>
    <row r="530" spans="2:23" ht="36" customHeight="1" x14ac:dyDescent="0.2">
      <c r="B530" s="487" t="e">
        <f>IF(Tabla46[[#This Row],[Tipos de Acciones]]="","",CONCATENATE(Tabla46[[#This Row],[POA]],".",Tabla46[[#This Row],[SRS]],".",Tabla46[[#This Row],[AREA]],".",Tabla46[[#This Row],[TIPO]]))</f>
        <v>#REF!</v>
      </c>
      <c r="C530" s="487" t="e">
        <f>IF(Tabla46[[#This Row],[Tipos de Acciones]]="","",'Formulario PPGR1'!#REF!)</f>
        <v>#REF!</v>
      </c>
      <c r="D530" s="487" t="e">
        <f>IF(Tabla46[[#This Row],[Tipos de Acciones]]="","",'Formulario PPGR1'!#REF!)</f>
        <v>#REF!</v>
      </c>
      <c r="E530" s="487" t="e">
        <f>IF(Tabla46[[#This Row],[Tipos de Acciones]]="","",'Formulario PPGR1'!#REF!)</f>
        <v>#REF!</v>
      </c>
      <c r="F530" s="487" t="e">
        <f>IF(Tabla46[[#This Row],[Tipos de Acciones]]="","",'Formulario PPGR1'!#REF!)</f>
        <v>#REF!</v>
      </c>
      <c r="G530" s="462" t="s">
        <v>935</v>
      </c>
      <c r="H530" s="462" t="s">
        <v>2240</v>
      </c>
      <c r="I530" s="484"/>
      <c r="J530" s="462"/>
      <c r="K530" s="462" t="s">
        <v>2276</v>
      </c>
      <c r="L530" s="462"/>
      <c r="M530" s="225"/>
      <c r="N530" s="225"/>
      <c r="O530" s="477"/>
      <c r="P530" s="226"/>
      <c r="Q530" s="204" t="s">
        <v>1925</v>
      </c>
      <c r="R530" s="474">
        <v>50</v>
      </c>
      <c r="S530" s="468">
        <v>150</v>
      </c>
      <c r="T530" s="475" t="e">
        <f>[2]!Tabla46[[#This Row],[Cantidad de Insumos]]*[2]!Tabla46[[#This Row],[Precio Unitario]]</f>
        <v>#REF!</v>
      </c>
      <c r="U530" s="208" t="s">
        <v>2243</v>
      </c>
      <c r="V530" s="470" t="s">
        <v>925</v>
      </c>
      <c r="W530" s="476"/>
    </row>
    <row r="531" spans="2:23" ht="38.25" customHeight="1" x14ac:dyDescent="0.2">
      <c r="B531" s="487" t="e">
        <f>IF(Tabla46[[#This Row],[Tipos de Acciones]]="","",CONCATENATE(Tabla46[[#This Row],[POA]],".",Tabla46[[#This Row],[SRS]],".",Tabla46[[#This Row],[AREA]],".",Tabla46[[#This Row],[TIPO]]))</f>
        <v>#REF!</v>
      </c>
      <c r="C531" s="487" t="e">
        <f>IF(Tabla46[[#This Row],[Tipos de Acciones]]="","",'Formulario PPGR1'!#REF!)</f>
        <v>#REF!</v>
      </c>
      <c r="D531" s="487" t="e">
        <f>IF(Tabla46[[#This Row],[Tipos de Acciones]]="","",'Formulario PPGR1'!#REF!)</f>
        <v>#REF!</v>
      </c>
      <c r="E531" s="487" t="e">
        <f>IF(Tabla46[[#This Row],[Tipos de Acciones]]="","",'Formulario PPGR1'!#REF!)</f>
        <v>#REF!</v>
      </c>
      <c r="F531" s="487" t="e">
        <f>IF(Tabla46[[#This Row],[Tipos de Acciones]]="","",'Formulario PPGR1'!#REF!)</f>
        <v>#REF!</v>
      </c>
      <c r="G531" s="462" t="s">
        <v>935</v>
      </c>
      <c r="H531" s="462" t="s">
        <v>2159</v>
      </c>
      <c r="I531" s="484"/>
      <c r="J531" s="462"/>
      <c r="K531" s="462" t="s">
        <v>2277</v>
      </c>
      <c r="L531" s="462"/>
      <c r="M531" s="225"/>
      <c r="N531" s="225"/>
      <c r="O531" s="477"/>
      <c r="P531" s="226"/>
      <c r="Q531" s="204" t="s">
        <v>1904</v>
      </c>
      <c r="R531" s="474">
        <v>120</v>
      </c>
      <c r="S531" s="468">
        <v>10</v>
      </c>
      <c r="T531" s="475" t="e">
        <f>[2]!Tabla46[[#This Row],[Cantidad de Insumos]]*[2]!Tabla46[[#This Row],[Precio Unitario]]</f>
        <v>#REF!</v>
      </c>
      <c r="U531" s="208" t="s">
        <v>2117</v>
      </c>
      <c r="V531" s="470" t="s">
        <v>925</v>
      </c>
      <c r="W531" s="476"/>
    </row>
    <row r="532" spans="2:23" ht="33.75" customHeight="1" x14ac:dyDescent="0.2">
      <c r="B532" s="487" t="e">
        <f>IF(Tabla46[[#This Row],[Tipos de Acciones]]="","",CONCATENATE(Tabla46[[#This Row],[POA]],".",Tabla46[[#This Row],[SRS]],".",Tabla46[[#This Row],[AREA]],".",Tabla46[[#This Row],[TIPO]]))</f>
        <v>#REF!</v>
      </c>
      <c r="C532" s="487" t="e">
        <f>IF(Tabla46[[#This Row],[Tipos de Acciones]]="","",'Formulario PPGR1'!#REF!)</f>
        <v>#REF!</v>
      </c>
      <c r="D532" s="487" t="e">
        <f>IF(Tabla46[[#This Row],[Tipos de Acciones]]="","",'Formulario PPGR1'!#REF!)</f>
        <v>#REF!</v>
      </c>
      <c r="E532" s="487" t="e">
        <f>IF(Tabla46[[#This Row],[Tipos de Acciones]]="","",'Formulario PPGR1'!#REF!)</f>
        <v>#REF!</v>
      </c>
      <c r="F532" s="487" t="e">
        <f>IF(Tabla46[[#This Row],[Tipos de Acciones]]="","",'Formulario PPGR1'!#REF!)</f>
        <v>#REF!</v>
      </c>
      <c r="G532" s="462" t="s">
        <v>935</v>
      </c>
      <c r="H532" s="462" t="s">
        <v>2159</v>
      </c>
      <c r="I532" s="484"/>
      <c r="J532" s="462"/>
      <c r="K532" s="462" t="s">
        <v>2278</v>
      </c>
      <c r="L532" s="462"/>
      <c r="M532" s="225"/>
      <c r="N532" s="225"/>
      <c r="O532" s="477"/>
      <c r="P532" s="226"/>
      <c r="Q532" s="204" t="s">
        <v>1904</v>
      </c>
      <c r="R532" s="474">
        <v>75</v>
      </c>
      <c r="S532" s="468">
        <v>80</v>
      </c>
      <c r="T532" s="475" t="e">
        <f>[2]!Tabla46[[#This Row],[Cantidad de Insumos]]*[2]!Tabla46[[#This Row],[Precio Unitario]]</f>
        <v>#REF!</v>
      </c>
      <c r="U532" s="208" t="s">
        <v>2117</v>
      </c>
      <c r="V532" s="470" t="s">
        <v>925</v>
      </c>
      <c r="W532" s="476"/>
    </row>
    <row r="533" spans="2:23" ht="87" customHeight="1" x14ac:dyDescent="0.2">
      <c r="B533" s="487" t="e">
        <f>IF(Tabla46[[#This Row],[Tipos de Acciones]]="","",CONCATENATE(Tabla46[[#This Row],[POA]],".",Tabla46[[#This Row],[SRS]],".",Tabla46[[#This Row],[AREA]],".",Tabla46[[#This Row],[TIPO]]))</f>
        <v>#REF!</v>
      </c>
      <c r="C533" s="487" t="e">
        <f>IF(Tabla46[[#This Row],[Tipos de Acciones]]="","",'Formulario PPGR1'!#REF!)</f>
        <v>#REF!</v>
      </c>
      <c r="D533" s="487" t="e">
        <f>IF(Tabla46[[#This Row],[Tipos de Acciones]]="","",'Formulario PPGR1'!#REF!)</f>
        <v>#REF!</v>
      </c>
      <c r="E533" s="487" t="e">
        <f>IF(Tabla46[[#This Row],[Tipos de Acciones]]="","",'Formulario PPGR1'!#REF!)</f>
        <v>#REF!</v>
      </c>
      <c r="F533" s="487" t="e">
        <f>IF(Tabla46[[#This Row],[Tipos de Acciones]]="","",'Formulario PPGR1'!#REF!)</f>
        <v>#REF!</v>
      </c>
      <c r="G533" s="462" t="s">
        <v>935</v>
      </c>
      <c r="H533" s="462" t="s">
        <v>2130</v>
      </c>
      <c r="I533" s="484"/>
      <c r="J533" s="462"/>
      <c r="K533" s="462" t="s">
        <v>2279</v>
      </c>
      <c r="L533" s="462"/>
      <c r="M533" s="225"/>
      <c r="N533" s="225"/>
      <c r="O533" s="477"/>
      <c r="P533" s="226"/>
      <c r="Q533" s="204" t="s">
        <v>1904</v>
      </c>
      <c r="R533" s="474">
        <v>170</v>
      </c>
      <c r="S533" s="468">
        <v>6855</v>
      </c>
      <c r="T533" s="475" t="e">
        <f>[2]!Tabla46[[#This Row],[Cantidad de Insumos]]*[2]!Tabla46[[#This Row],[Precio Unitario]]</f>
        <v>#REF!</v>
      </c>
      <c r="U533" s="208" t="s">
        <v>2132</v>
      </c>
      <c r="V533" s="470" t="s">
        <v>925</v>
      </c>
      <c r="W533" s="476"/>
    </row>
    <row r="534" spans="2:23" ht="45.75" customHeight="1" x14ac:dyDescent="0.2">
      <c r="B534" s="487" t="e">
        <f>IF(Tabla46[[#This Row],[Tipos de Acciones]]="","",CONCATENATE(Tabla46[[#This Row],[POA]],".",Tabla46[[#This Row],[SRS]],".",Tabla46[[#This Row],[AREA]],".",Tabla46[[#This Row],[TIPO]]))</f>
        <v>#REF!</v>
      </c>
      <c r="C534" s="487" t="e">
        <f>IF(Tabla46[[#This Row],[Tipos de Acciones]]="","",'Formulario PPGR1'!#REF!)</f>
        <v>#REF!</v>
      </c>
      <c r="D534" s="487" t="e">
        <f>IF(Tabla46[[#This Row],[Tipos de Acciones]]="","",'Formulario PPGR1'!#REF!)</f>
        <v>#REF!</v>
      </c>
      <c r="E534" s="487" t="e">
        <f>IF(Tabla46[[#This Row],[Tipos de Acciones]]="","",'Formulario PPGR1'!#REF!)</f>
        <v>#REF!</v>
      </c>
      <c r="F534" s="487" t="e">
        <f>IF(Tabla46[[#This Row],[Tipos de Acciones]]="","",'Formulario PPGR1'!#REF!)</f>
        <v>#REF!</v>
      </c>
      <c r="G534" s="462" t="s">
        <v>935</v>
      </c>
      <c r="H534" s="462" t="s">
        <v>2234</v>
      </c>
      <c r="I534" s="484"/>
      <c r="J534" s="462"/>
      <c r="K534" s="462" t="s">
        <v>2280</v>
      </c>
      <c r="L534" s="462"/>
      <c r="M534" s="225"/>
      <c r="N534" s="225"/>
      <c r="O534" s="477"/>
      <c r="P534" s="226"/>
      <c r="Q534" s="204" t="s">
        <v>1904</v>
      </c>
      <c r="R534" s="474">
        <v>75</v>
      </c>
      <c r="S534" s="468">
        <v>153</v>
      </c>
      <c r="T534" s="475" t="e">
        <f>[2]!Tabla46[[#This Row],[Cantidad de Insumos]]*[2]!Tabla46[[#This Row],[Precio Unitario]]</f>
        <v>#REF!</v>
      </c>
      <c r="U534" s="208" t="s">
        <v>2236</v>
      </c>
      <c r="V534" s="470" t="s">
        <v>925</v>
      </c>
      <c r="W534" s="476"/>
    </row>
    <row r="535" spans="2:23" ht="46.5" customHeight="1" x14ac:dyDescent="0.2">
      <c r="B535" s="487" t="e">
        <f>IF(Tabla46[[#This Row],[Tipos de Acciones]]="","",CONCATENATE(Tabla46[[#This Row],[POA]],".",Tabla46[[#This Row],[SRS]],".",Tabla46[[#This Row],[AREA]],".",Tabla46[[#This Row],[TIPO]]))</f>
        <v>#REF!</v>
      </c>
      <c r="C535" s="487" t="e">
        <f>IF(Tabla46[[#This Row],[Tipos de Acciones]]="","",'Formulario PPGR1'!#REF!)</f>
        <v>#REF!</v>
      </c>
      <c r="D535" s="487" t="e">
        <f>IF(Tabla46[[#This Row],[Tipos de Acciones]]="","",'Formulario PPGR1'!#REF!)</f>
        <v>#REF!</v>
      </c>
      <c r="E535" s="487" t="e">
        <f>IF(Tabla46[[#This Row],[Tipos de Acciones]]="","",'Formulario PPGR1'!#REF!)</f>
        <v>#REF!</v>
      </c>
      <c r="F535" s="487" t="e">
        <f>IF(Tabla46[[#This Row],[Tipos de Acciones]]="","",'Formulario PPGR1'!#REF!)</f>
        <v>#REF!</v>
      </c>
      <c r="G535" s="462" t="s">
        <v>935</v>
      </c>
      <c r="H535" s="462" t="s">
        <v>2281</v>
      </c>
      <c r="I535" s="484"/>
      <c r="J535" s="462"/>
      <c r="K535" s="462" t="s">
        <v>2282</v>
      </c>
      <c r="L535" s="462"/>
      <c r="M535" s="225"/>
      <c r="N535" s="225"/>
      <c r="O535" s="477"/>
      <c r="P535" s="226"/>
      <c r="Q535" s="204" t="s">
        <v>1904</v>
      </c>
      <c r="R535" s="474">
        <v>6</v>
      </c>
      <c r="S535" s="468">
        <v>17023</v>
      </c>
      <c r="T535" s="475" t="e">
        <f>[2]!Tabla46[[#This Row],[Cantidad de Insumos]]*[2]!Tabla46[[#This Row],[Precio Unitario]]</f>
        <v>#REF!</v>
      </c>
      <c r="U535" s="208"/>
      <c r="V535" s="470" t="s">
        <v>925</v>
      </c>
      <c r="W535" s="476"/>
    </row>
    <row r="536" spans="2:23" ht="35.25" customHeight="1" x14ac:dyDescent="0.2">
      <c r="B536" s="487" t="e">
        <f>IF(Tabla46[[#This Row],[Tipos de Acciones]]="","",CONCATENATE(Tabla46[[#This Row],[POA]],".",Tabla46[[#This Row],[SRS]],".",Tabla46[[#This Row],[AREA]],".",Tabla46[[#This Row],[TIPO]]))</f>
        <v>#REF!</v>
      </c>
      <c r="C536" s="487" t="e">
        <f>IF(Tabla46[[#This Row],[Tipos de Acciones]]="","",'Formulario PPGR1'!#REF!)</f>
        <v>#REF!</v>
      </c>
      <c r="D536" s="487" t="e">
        <f>IF(Tabla46[[#This Row],[Tipos de Acciones]]="","",'Formulario PPGR1'!#REF!)</f>
        <v>#REF!</v>
      </c>
      <c r="E536" s="487" t="e">
        <f>IF(Tabla46[[#This Row],[Tipos de Acciones]]="","",'Formulario PPGR1'!#REF!)</f>
        <v>#REF!</v>
      </c>
      <c r="F536" s="487" t="e">
        <f>IF(Tabla46[[#This Row],[Tipos de Acciones]]="","",'Formulario PPGR1'!#REF!)</f>
        <v>#REF!</v>
      </c>
      <c r="G536" s="462" t="s">
        <v>935</v>
      </c>
      <c r="H536" s="462" t="s">
        <v>2283</v>
      </c>
      <c r="I536" s="484"/>
      <c r="J536" s="462"/>
      <c r="K536" s="462" t="s">
        <v>2284</v>
      </c>
      <c r="L536" s="462"/>
      <c r="M536" s="225"/>
      <c r="N536" s="225"/>
      <c r="O536" s="477"/>
      <c r="P536" s="226"/>
      <c r="Q536" s="204" t="s">
        <v>1904</v>
      </c>
      <c r="R536" s="474">
        <v>7</v>
      </c>
      <c r="S536" s="468">
        <v>4130</v>
      </c>
      <c r="T536" s="475" t="e">
        <f>[2]!Tabla46[[#This Row],[Cantidad de Insumos]]*[2]!Tabla46[[#This Row],[Precio Unitario]]</f>
        <v>#REF!</v>
      </c>
      <c r="U536" s="208" t="s">
        <v>880</v>
      </c>
      <c r="V536" s="470" t="s">
        <v>925</v>
      </c>
      <c r="W536" s="476"/>
    </row>
    <row r="537" spans="2:23" ht="39" customHeight="1" x14ac:dyDescent="0.2">
      <c r="B537" s="487" t="e">
        <f>IF(Tabla46[[#This Row],[Tipos de Acciones]]="","",CONCATENATE(Tabla46[[#This Row],[POA]],".",Tabla46[[#This Row],[SRS]],".",Tabla46[[#This Row],[AREA]],".",Tabla46[[#This Row],[TIPO]]))</f>
        <v>#REF!</v>
      </c>
      <c r="C537" s="487" t="e">
        <f>IF(Tabla46[[#This Row],[Tipos de Acciones]]="","",'Formulario PPGR1'!#REF!)</f>
        <v>#REF!</v>
      </c>
      <c r="D537" s="487" t="e">
        <f>IF(Tabla46[[#This Row],[Tipos de Acciones]]="","",'Formulario PPGR1'!#REF!)</f>
        <v>#REF!</v>
      </c>
      <c r="E537" s="487" t="e">
        <f>IF(Tabla46[[#This Row],[Tipos de Acciones]]="","",'Formulario PPGR1'!#REF!)</f>
        <v>#REF!</v>
      </c>
      <c r="F537" s="487" t="e">
        <f>IF(Tabla46[[#This Row],[Tipos de Acciones]]="","",'Formulario PPGR1'!#REF!)</f>
        <v>#REF!</v>
      </c>
      <c r="G537" s="462" t="s">
        <v>935</v>
      </c>
      <c r="H537" s="462" t="s">
        <v>2159</v>
      </c>
      <c r="I537" s="484"/>
      <c r="J537" s="462"/>
      <c r="K537" s="462" t="s">
        <v>2285</v>
      </c>
      <c r="L537" s="462"/>
      <c r="M537" s="225"/>
      <c r="N537" s="225"/>
      <c r="O537" s="477"/>
      <c r="P537" s="226"/>
      <c r="Q537" s="204" t="s">
        <v>1904</v>
      </c>
      <c r="R537" s="474">
        <v>50</v>
      </c>
      <c r="S537" s="468">
        <v>255</v>
      </c>
      <c r="T537" s="475" t="e">
        <f>[2]!Tabla46[[#This Row],[Cantidad de Insumos]]*[2]!Tabla46[[#This Row],[Precio Unitario]]</f>
        <v>#REF!</v>
      </c>
      <c r="U537" s="208" t="s">
        <v>2117</v>
      </c>
      <c r="V537" s="470" t="s">
        <v>925</v>
      </c>
      <c r="W537" s="476"/>
    </row>
    <row r="538" spans="2:23" ht="52.5" customHeight="1" x14ac:dyDescent="0.2">
      <c r="B538" s="487" t="e">
        <f>IF(Tabla46[[#This Row],[Tipos de Acciones]]="","",CONCATENATE(Tabla46[[#This Row],[POA]],".",Tabla46[[#This Row],[SRS]],".",Tabla46[[#This Row],[AREA]],".",Tabla46[[#This Row],[TIPO]]))</f>
        <v>#REF!</v>
      </c>
      <c r="C538" s="487" t="e">
        <f>IF(Tabla46[[#This Row],[Tipos de Acciones]]="","",'Formulario PPGR1'!#REF!)</f>
        <v>#REF!</v>
      </c>
      <c r="D538" s="487" t="e">
        <f>IF(Tabla46[[#This Row],[Tipos de Acciones]]="","",'Formulario PPGR1'!#REF!)</f>
        <v>#REF!</v>
      </c>
      <c r="E538" s="487" t="e">
        <f>IF(Tabla46[[#This Row],[Tipos de Acciones]]="","",'Formulario PPGR1'!#REF!)</f>
        <v>#REF!</v>
      </c>
      <c r="F538" s="487" t="e">
        <f>IF(Tabla46[[#This Row],[Tipos de Acciones]]="","",'Formulario PPGR1'!#REF!)</f>
        <v>#REF!</v>
      </c>
      <c r="G538" s="462" t="s">
        <v>935</v>
      </c>
      <c r="H538" s="462" t="s">
        <v>2159</v>
      </c>
      <c r="I538" s="484"/>
      <c r="J538" s="462"/>
      <c r="K538" s="462" t="s">
        <v>2286</v>
      </c>
      <c r="L538" s="462"/>
      <c r="M538" s="225"/>
      <c r="N538" s="225"/>
      <c r="O538" s="477"/>
      <c r="P538" s="226"/>
      <c r="Q538" s="204" t="s">
        <v>1904</v>
      </c>
      <c r="R538" s="474">
        <v>170</v>
      </c>
      <c r="S538" s="468">
        <v>500</v>
      </c>
      <c r="T538" s="475" t="e">
        <f>[2]!Tabla46[[#This Row],[Cantidad de Insumos]]*[2]!Tabla46[[#This Row],[Precio Unitario]]</f>
        <v>#REF!</v>
      </c>
      <c r="U538" s="208" t="s">
        <v>2117</v>
      </c>
      <c r="V538" s="470" t="s">
        <v>925</v>
      </c>
      <c r="W538" s="476"/>
    </row>
    <row r="539" spans="2:23" ht="30.75" customHeight="1" x14ac:dyDescent="0.2">
      <c r="B539" s="487" t="e">
        <f>IF(Tabla46[[#This Row],[Tipos de Acciones]]="","",CONCATENATE(Tabla46[[#This Row],[POA]],".",Tabla46[[#This Row],[SRS]],".",Tabla46[[#This Row],[AREA]],".",Tabla46[[#This Row],[TIPO]]))</f>
        <v>#REF!</v>
      </c>
      <c r="C539" s="487" t="e">
        <f>IF(Tabla46[[#This Row],[Tipos de Acciones]]="","",'Formulario PPGR1'!#REF!)</f>
        <v>#REF!</v>
      </c>
      <c r="D539" s="487" t="e">
        <f>IF(Tabla46[[#This Row],[Tipos de Acciones]]="","",'Formulario PPGR1'!#REF!)</f>
        <v>#REF!</v>
      </c>
      <c r="E539" s="487" t="e">
        <f>IF(Tabla46[[#This Row],[Tipos de Acciones]]="","",'Formulario PPGR1'!#REF!)</f>
        <v>#REF!</v>
      </c>
      <c r="F539" s="487" t="e">
        <f>IF(Tabla46[[#This Row],[Tipos de Acciones]]="","",'Formulario PPGR1'!#REF!)</f>
        <v>#REF!</v>
      </c>
      <c r="G539" s="462" t="s">
        <v>935</v>
      </c>
      <c r="H539" s="462" t="s">
        <v>2240</v>
      </c>
      <c r="I539" s="484"/>
      <c r="J539" s="462"/>
      <c r="K539" s="462" t="s">
        <v>2287</v>
      </c>
      <c r="L539" s="462"/>
      <c r="M539" s="225"/>
      <c r="N539" s="225"/>
      <c r="O539" s="477"/>
      <c r="P539" s="226"/>
      <c r="Q539" s="204" t="s">
        <v>1925</v>
      </c>
      <c r="R539" s="474">
        <v>40</v>
      </c>
      <c r="S539" s="468">
        <v>270</v>
      </c>
      <c r="T539" s="475" t="e">
        <f>[2]!Tabla46[[#This Row],[Cantidad de Insumos]]*[2]!Tabla46[[#This Row],[Precio Unitario]]</f>
        <v>#REF!</v>
      </c>
      <c r="U539" s="208" t="s">
        <v>2243</v>
      </c>
      <c r="V539" s="470" t="s">
        <v>925</v>
      </c>
      <c r="W539" s="476"/>
    </row>
    <row r="540" spans="2:23" ht="36.75" customHeight="1" x14ac:dyDescent="0.2">
      <c r="B540" s="487" t="e">
        <f>IF(Tabla46[[#This Row],[Tipos de Acciones]]="","",CONCATENATE(Tabla46[[#This Row],[POA]],".",Tabla46[[#This Row],[SRS]],".",Tabla46[[#This Row],[AREA]],".",Tabla46[[#This Row],[TIPO]]))</f>
        <v>#REF!</v>
      </c>
      <c r="C540" s="487" t="e">
        <f>IF(Tabla46[[#This Row],[Tipos de Acciones]]="","",'Formulario PPGR1'!#REF!)</f>
        <v>#REF!</v>
      </c>
      <c r="D540" s="487" t="e">
        <f>IF(Tabla46[[#This Row],[Tipos de Acciones]]="","",'Formulario PPGR1'!#REF!)</f>
        <v>#REF!</v>
      </c>
      <c r="E540" s="487" t="e">
        <f>IF(Tabla46[[#This Row],[Tipos de Acciones]]="","",'Formulario PPGR1'!#REF!)</f>
        <v>#REF!</v>
      </c>
      <c r="F540" s="487" t="e">
        <f>IF(Tabla46[[#This Row],[Tipos de Acciones]]="","",'Formulario PPGR1'!#REF!)</f>
        <v>#REF!</v>
      </c>
      <c r="G540" s="462" t="s">
        <v>935</v>
      </c>
      <c r="H540" s="462" t="s">
        <v>2159</v>
      </c>
      <c r="I540" s="484"/>
      <c r="J540" s="462"/>
      <c r="K540" s="462" t="s">
        <v>2288</v>
      </c>
      <c r="L540" s="462"/>
      <c r="M540" s="225"/>
      <c r="N540" s="225"/>
      <c r="O540" s="477"/>
      <c r="P540" s="226"/>
      <c r="Q540" s="204" t="s">
        <v>1904</v>
      </c>
      <c r="R540" s="474">
        <v>50</v>
      </c>
      <c r="S540" s="468">
        <v>11</v>
      </c>
      <c r="T540" s="475" t="e">
        <f>[2]!Tabla46[[#This Row],[Cantidad de Insumos]]*[2]!Tabla46[[#This Row],[Precio Unitario]]</f>
        <v>#REF!</v>
      </c>
      <c r="U540" s="208" t="s">
        <v>2117</v>
      </c>
      <c r="V540" s="470" t="s">
        <v>925</v>
      </c>
      <c r="W540" s="476"/>
    </row>
    <row r="541" spans="2:23" ht="53.25" customHeight="1" x14ac:dyDescent="0.2">
      <c r="B541" s="487" t="e">
        <f>IF(Tabla46[[#This Row],[Tipos de Acciones]]="","",CONCATENATE(Tabla46[[#This Row],[POA]],".",Tabla46[[#This Row],[SRS]],".",Tabla46[[#This Row],[AREA]],".",Tabla46[[#This Row],[TIPO]]))</f>
        <v>#REF!</v>
      </c>
      <c r="C541" s="487" t="e">
        <f>IF(Tabla46[[#This Row],[Tipos de Acciones]]="","",'Formulario PPGR1'!#REF!)</f>
        <v>#REF!</v>
      </c>
      <c r="D541" s="487" t="e">
        <f>IF(Tabla46[[#This Row],[Tipos de Acciones]]="","",'Formulario PPGR1'!#REF!)</f>
        <v>#REF!</v>
      </c>
      <c r="E541" s="487" t="e">
        <f>IF(Tabla46[[#This Row],[Tipos de Acciones]]="","",'Formulario PPGR1'!#REF!)</f>
        <v>#REF!</v>
      </c>
      <c r="F541" s="487" t="e">
        <f>IF(Tabla46[[#This Row],[Tipos de Acciones]]="","",'Formulario PPGR1'!#REF!)</f>
        <v>#REF!</v>
      </c>
      <c r="G541" s="462" t="s">
        <v>935</v>
      </c>
      <c r="H541" s="462" t="s">
        <v>2289</v>
      </c>
      <c r="I541" s="484"/>
      <c r="J541" s="462"/>
      <c r="K541" s="462" t="s">
        <v>2290</v>
      </c>
      <c r="L541" s="462"/>
      <c r="M541" s="225"/>
      <c r="N541" s="225"/>
      <c r="O541" s="477"/>
      <c r="P541" s="226"/>
      <c r="Q541" s="204" t="s">
        <v>1904</v>
      </c>
      <c r="R541" s="474">
        <v>350</v>
      </c>
      <c r="S541" s="468">
        <v>89</v>
      </c>
      <c r="T541" s="475" t="e">
        <f>[2]!Tabla46[[#This Row],[Cantidad de Insumos]]*[2]!Tabla46[[#This Row],[Precio Unitario]]</f>
        <v>#REF!</v>
      </c>
      <c r="U541" s="208" t="s">
        <v>2291</v>
      </c>
      <c r="V541" s="470" t="s">
        <v>925</v>
      </c>
      <c r="W541" s="476"/>
    </row>
    <row r="542" spans="2:23" ht="18.75" customHeight="1" x14ac:dyDescent="0.2">
      <c r="B542" s="487" t="e">
        <f>IF(Tabla46[[#This Row],[Tipos de Acciones]]="","",CONCATENATE(Tabla46[[#This Row],[POA]],".",Tabla46[[#This Row],[SRS]],".",Tabla46[[#This Row],[AREA]],".",Tabla46[[#This Row],[TIPO]]))</f>
        <v>#REF!</v>
      </c>
      <c r="C542" s="487" t="e">
        <f>IF(Tabla46[[#This Row],[Tipos de Acciones]]="","",'Formulario PPGR1'!#REF!)</f>
        <v>#REF!</v>
      </c>
      <c r="D542" s="487" t="e">
        <f>IF(Tabla46[[#This Row],[Tipos de Acciones]]="","",'Formulario PPGR1'!#REF!)</f>
        <v>#REF!</v>
      </c>
      <c r="E542" s="487" t="e">
        <f>IF(Tabla46[[#This Row],[Tipos de Acciones]]="","",'Formulario PPGR1'!#REF!)</f>
        <v>#REF!</v>
      </c>
      <c r="F542" s="487" t="e">
        <f>IF(Tabla46[[#This Row],[Tipos de Acciones]]="","",'Formulario PPGR1'!#REF!)</f>
        <v>#REF!</v>
      </c>
      <c r="G542" s="462" t="s">
        <v>935</v>
      </c>
      <c r="H542" s="462" t="s">
        <v>2240</v>
      </c>
      <c r="I542" s="484"/>
      <c r="J542" s="462"/>
      <c r="K542" s="462" t="s">
        <v>2292</v>
      </c>
      <c r="L542" s="462"/>
      <c r="M542" s="225"/>
      <c r="N542" s="225"/>
      <c r="O542" s="477"/>
      <c r="P542" s="226"/>
      <c r="Q542" s="204" t="s">
        <v>1904</v>
      </c>
      <c r="R542" s="474">
        <v>100</v>
      </c>
      <c r="S542" s="468">
        <v>300</v>
      </c>
      <c r="T542" s="475" t="e">
        <f>[2]!Tabla46[[#This Row],[Cantidad de Insumos]]*[2]!Tabla46[[#This Row],[Precio Unitario]]</f>
        <v>#REF!</v>
      </c>
      <c r="U542" s="208" t="s">
        <v>2243</v>
      </c>
      <c r="V542" s="470" t="s">
        <v>925</v>
      </c>
      <c r="W542" s="476"/>
    </row>
    <row r="543" spans="2:23" ht="57" customHeight="1" x14ac:dyDescent="0.2">
      <c r="B543" s="487" t="e">
        <f>IF(Tabla46[[#This Row],[Tipos de Acciones]]="","",CONCATENATE(Tabla46[[#This Row],[POA]],".",Tabla46[[#This Row],[SRS]],".",Tabla46[[#This Row],[AREA]],".",Tabla46[[#This Row],[TIPO]]))</f>
        <v>#REF!</v>
      </c>
      <c r="C543" s="487" t="e">
        <f>IF(Tabla46[[#This Row],[Tipos de Acciones]]="","",'Formulario PPGR1'!#REF!)</f>
        <v>#REF!</v>
      </c>
      <c r="D543" s="487" t="e">
        <f>IF(Tabla46[[#This Row],[Tipos de Acciones]]="","",'Formulario PPGR1'!#REF!)</f>
        <v>#REF!</v>
      </c>
      <c r="E543" s="487" t="e">
        <f>IF(Tabla46[[#This Row],[Tipos de Acciones]]="","",'Formulario PPGR1'!#REF!)</f>
        <v>#REF!</v>
      </c>
      <c r="F543" s="487" t="e">
        <f>IF(Tabla46[[#This Row],[Tipos de Acciones]]="","",'Formulario PPGR1'!#REF!)</f>
        <v>#REF!</v>
      </c>
      <c r="G543" s="462" t="s">
        <v>935</v>
      </c>
      <c r="H543" s="462" t="s">
        <v>2159</v>
      </c>
      <c r="I543" s="484"/>
      <c r="J543" s="462"/>
      <c r="K543" s="462" t="s">
        <v>2293</v>
      </c>
      <c r="L543" s="462"/>
      <c r="M543" s="225"/>
      <c r="N543" s="225"/>
      <c r="O543" s="477"/>
      <c r="P543" s="226"/>
      <c r="Q543" s="204" t="s">
        <v>1904</v>
      </c>
      <c r="R543" s="474">
        <v>7</v>
      </c>
      <c r="S543" s="468">
        <v>11000</v>
      </c>
      <c r="T543" s="475" t="e">
        <f>[2]!Tabla46[[#This Row],[Cantidad de Insumos]]*[2]!Tabla46[[#This Row],[Precio Unitario]]</f>
        <v>#REF!</v>
      </c>
      <c r="U543" s="208" t="s">
        <v>2117</v>
      </c>
      <c r="V543" s="470" t="s">
        <v>925</v>
      </c>
      <c r="W543" s="476"/>
    </row>
    <row r="544" spans="2:23" ht="39.75" customHeight="1" x14ac:dyDescent="0.2">
      <c r="B544" s="487" t="e">
        <f>IF(Tabla46[[#This Row],[Tipos de Acciones]]="","",CONCATENATE(Tabla46[[#This Row],[POA]],".",Tabla46[[#This Row],[SRS]],".",Tabla46[[#This Row],[AREA]],".",Tabla46[[#This Row],[TIPO]]))</f>
        <v>#REF!</v>
      </c>
      <c r="C544" s="487" t="e">
        <f>IF(Tabla46[[#This Row],[Tipos de Acciones]]="","",'Formulario PPGR1'!#REF!)</f>
        <v>#REF!</v>
      </c>
      <c r="D544" s="487" t="e">
        <f>IF(Tabla46[[#This Row],[Tipos de Acciones]]="","",'Formulario PPGR1'!#REF!)</f>
        <v>#REF!</v>
      </c>
      <c r="E544" s="487" t="e">
        <f>IF(Tabla46[[#This Row],[Tipos de Acciones]]="","",'Formulario PPGR1'!#REF!)</f>
        <v>#REF!</v>
      </c>
      <c r="F544" s="487" t="e">
        <f>IF(Tabla46[[#This Row],[Tipos de Acciones]]="","",'Formulario PPGR1'!#REF!)</f>
        <v>#REF!</v>
      </c>
      <c r="G544" s="462" t="s">
        <v>935</v>
      </c>
      <c r="H544" s="462" t="s">
        <v>2294</v>
      </c>
      <c r="I544" s="484"/>
      <c r="J544" s="462"/>
      <c r="K544" s="462" t="s">
        <v>2295</v>
      </c>
      <c r="L544" s="462"/>
      <c r="M544" s="225"/>
      <c r="N544" s="225"/>
      <c r="O544" s="477"/>
      <c r="P544" s="226"/>
      <c r="Q544" s="204" t="s">
        <v>1904</v>
      </c>
      <c r="R544" s="474">
        <v>170</v>
      </c>
      <c r="S544" s="468">
        <v>2330</v>
      </c>
      <c r="T544" s="475" t="e">
        <f>[2]!Tabla46[[#This Row],[Cantidad de Insumos]]*[2]!Tabla46[[#This Row],[Precio Unitario]]</f>
        <v>#REF!</v>
      </c>
      <c r="U544" s="208" t="s">
        <v>2296</v>
      </c>
      <c r="V544" s="470" t="s">
        <v>925</v>
      </c>
      <c r="W544" s="476"/>
    </row>
    <row r="545" spans="2:23" ht="38.25" customHeight="1" x14ac:dyDescent="0.2">
      <c r="B545" s="487" t="e">
        <f>IF(Tabla46[[#This Row],[Tipos de Acciones]]="","",CONCATENATE(Tabla46[[#This Row],[POA]],".",Tabla46[[#This Row],[SRS]],".",Tabla46[[#This Row],[AREA]],".",Tabla46[[#This Row],[TIPO]]))</f>
        <v>#REF!</v>
      </c>
      <c r="C545" s="487" t="e">
        <f>IF(Tabla46[[#This Row],[Tipos de Acciones]]="","",'Formulario PPGR1'!#REF!)</f>
        <v>#REF!</v>
      </c>
      <c r="D545" s="487" t="e">
        <f>IF(Tabla46[[#This Row],[Tipos de Acciones]]="","",'Formulario PPGR1'!#REF!)</f>
        <v>#REF!</v>
      </c>
      <c r="E545" s="487" t="e">
        <f>IF(Tabla46[[#This Row],[Tipos de Acciones]]="","",'Formulario PPGR1'!#REF!)</f>
        <v>#REF!</v>
      </c>
      <c r="F545" s="487" t="e">
        <f>IF(Tabla46[[#This Row],[Tipos de Acciones]]="","",'Formulario PPGR1'!#REF!)</f>
        <v>#REF!</v>
      </c>
      <c r="G545" s="462" t="s">
        <v>935</v>
      </c>
      <c r="H545" s="462" t="s">
        <v>2240</v>
      </c>
      <c r="I545" s="484"/>
      <c r="J545" s="462"/>
      <c r="K545" s="462" t="s">
        <v>2297</v>
      </c>
      <c r="L545" s="462"/>
      <c r="M545" s="225"/>
      <c r="N545" s="225"/>
      <c r="O545" s="477"/>
      <c r="P545" s="226"/>
      <c r="Q545" s="204" t="s">
        <v>1904</v>
      </c>
      <c r="R545" s="474">
        <v>170</v>
      </c>
      <c r="S545" s="468">
        <v>160</v>
      </c>
      <c r="T545" s="475" t="e">
        <f>[2]!Tabla46[[#This Row],[Cantidad de Insumos]]*[2]!Tabla46[[#This Row],[Precio Unitario]]</f>
        <v>#REF!</v>
      </c>
      <c r="U545" s="208" t="s">
        <v>2243</v>
      </c>
      <c r="V545" s="470" t="s">
        <v>925</v>
      </c>
      <c r="W545" s="476"/>
    </row>
    <row r="546" spans="2:23" ht="18.75" customHeight="1" x14ac:dyDescent="0.2">
      <c r="B546" s="487" t="e">
        <f>IF(Tabla46[[#This Row],[Tipos de Acciones]]="","",CONCATENATE(Tabla46[[#This Row],[POA]],".",Tabla46[[#This Row],[SRS]],".",Tabla46[[#This Row],[AREA]],".",Tabla46[[#This Row],[TIPO]]))</f>
        <v>#REF!</v>
      </c>
      <c r="C546" s="487" t="e">
        <f>IF(Tabla46[[#This Row],[Tipos de Acciones]]="","",'Formulario PPGR1'!#REF!)</f>
        <v>#REF!</v>
      </c>
      <c r="D546" s="487" t="e">
        <f>IF(Tabla46[[#This Row],[Tipos de Acciones]]="","",'Formulario PPGR1'!#REF!)</f>
        <v>#REF!</v>
      </c>
      <c r="E546" s="487" t="e">
        <f>IF(Tabla46[[#This Row],[Tipos de Acciones]]="","",'Formulario PPGR1'!#REF!)</f>
        <v>#REF!</v>
      </c>
      <c r="F546" s="487" t="e">
        <f>IF(Tabla46[[#This Row],[Tipos de Acciones]]="","",'Formulario PPGR1'!#REF!)</f>
        <v>#REF!</v>
      </c>
      <c r="G546" s="462" t="s">
        <v>935</v>
      </c>
      <c r="H546" s="462" t="s">
        <v>2144</v>
      </c>
      <c r="I546" s="484"/>
      <c r="J546" s="462"/>
      <c r="K546" s="462" t="s">
        <v>2298</v>
      </c>
      <c r="L546" s="462"/>
      <c r="M546" s="225"/>
      <c r="N546" s="225"/>
      <c r="O546" s="477"/>
      <c r="P546" s="226"/>
      <c r="Q546" s="204" t="s">
        <v>1904</v>
      </c>
      <c r="R546" s="474">
        <v>30</v>
      </c>
      <c r="S546" s="468">
        <v>4662</v>
      </c>
      <c r="T546" s="475" t="e">
        <f>[2]!Tabla46[[#This Row],[Cantidad de Insumos]]*[2]!Tabla46[[#This Row],[Precio Unitario]]</f>
        <v>#REF!</v>
      </c>
      <c r="U546" s="208" t="s">
        <v>2146</v>
      </c>
      <c r="V546" s="470" t="s">
        <v>925</v>
      </c>
      <c r="W546" s="476"/>
    </row>
    <row r="547" spans="2:23" ht="42.75" customHeight="1" x14ac:dyDescent="0.2">
      <c r="B547" s="487" t="e">
        <f>IF(Tabla46[[#This Row],[Tipos de Acciones]]="","",CONCATENATE(Tabla46[[#This Row],[POA]],".",Tabla46[[#This Row],[SRS]],".",Tabla46[[#This Row],[AREA]],".",Tabla46[[#This Row],[TIPO]]))</f>
        <v>#REF!</v>
      </c>
      <c r="C547" s="487" t="e">
        <f>IF(Tabla46[[#This Row],[Tipos de Acciones]]="","",'Formulario PPGR1'!#REF!)</f>
        <v>#REF!</v>
      </c>
      <c r="D547" s="487" t="e">
        <f>IF(Tabla46[[#This Row],[Tipos de Acciones]]="","",'Formulario PPGR1'!#REF!)</f>
        <v>#REF!</v>
      </c>
      <c r="E547" s="487" t="e">
        <f>IF(Tabla46[[#This Row],[Tipos de Acciones]]="","",'Formulario PPGR1'!#REF!)</f>
        <v>#REF!</v>
      </c>
      <c r="F547" s="487" t="e">
        <f>IF(Tabla46[[#This Row],[Tipos de Acciones]]="","",'Formulario PPGR1'!#REF!)</f>
        <v>#REF!</v>
      </c>
      <c r="G547" s="462" t="s">
        <v>935</v>
      </c>
      <c r="H547" s="462" t="s">
        <v>2159</v>
      </c>
      <c r="I547" s="484"/>
      <c r="J547" s="462"/>
      <c r="K547" s="462" t="s">
        <v>2299</v>
      </c>
      <c r="L547" s="462"/>
      <c r="M547" s="225"/>
      <c r="N547" s="225"/>
      <c r="O547" s="477"/>
      <c r="P547" s="226"/>
      <c r="Q547" s="204" t="s">
        <v>1904</v>
      </c>
      <c r="R547" s="474">
        <v>170</v>
      </c>
      <c r="S547" s="468">
        <v>35</v>
      </c>
      <c r="T547" s="475" t="e">
        <f>[2]!Tabla46[[#This Row],[Cantidad de Insumos]]*[2]!Tabla46[[#This Row],[Precio Unitario]]</f>
        <v>#REF!</v>
      </c>
      <c r="U547" s="208" t="s">
        <v>2117</v>
      </c>
      <c r="V547" s="470" t="s">
        <v>925</v>
      </c>
      <c r="W547" s="476"/>
    </row>
    <row r="548" spans="2:23" ht="39.75" customHeight="1" x14ac:dyDescent="0.2">
      <c r="B548" s="487" t="e">
        <f>IF(Tabla46[[#This Row],[Tipos de Acciones]]="","",CONCATENATE(Tabla46[[#This Row],[POA]],".",Tabla46[[#This Row],[SRS]],".",Tabla46[[#This Row],[AREA]],".",Tabla46[[#This Row],[TIPO]]))</f>
        <v>#REF!</v>
      </c>
      <c r="C548" s="487" t="e">
        <f>IF(Tabla46[[#This Row],[Tipos de Acciones]]="","",'Formulario PPGR1'!#REF!)</f>
        <v>#REF!</v>
      </c>
      <c r="D548" s="487" t="e">
        <f>IF(Tabla46[[#This Row],[Tipos de Acciones]]="","",'Formulario PPGR1'!#REF!)</f>
        <v>#REF!</v>
      </c>
      <c r="E548" s="487" t="e">
        <f>IF(Tabla46[[#This Row],[Tipos de Acciones]]="","",'Formulario PPGR1'!#REF!)</f>
        <v>#REF!</v>
      </c>
      <c r="F548" s="487" t="e">
        <f>IF(Tabla46[[#This Row],[Tipos de Acciones]]="","",'Formulario PPGR1'!#REF!)</f>
        <v>#REF!</v>
      </c>
      <c r="G548" s="462" t="s">
        <v>935</v>
      </c>
      <c r="H548" s="462" t="s">
        <v>2144</v>
      </c>
      <c r="I548" s="484"/>
      <c r="J548" s="462"/>
      <c r="K548" s="462" t="s">
        <v>2300</v>
      </c>
      <c r="L548" s="462"/>
      <c r="M548" s="225"/>
      <c r="N548" s="225"/>
      <c r="O548" s="477"/>
      <c r="P548" s="226"/>
      <c r="Q548" s="204" t="s">
        <v>1904</v>
      </c>
      <c r="R548" s="474">
        <v>170</v>
      </c>
      <c r="S548" s="468">
        <v>525</v>
      </c>
      <c r="T548" s="475" t="e">
        <f>[2]!Tabla46[[#This Row],[Cantidad de Insumos]]*[2]!Tabla46[[#This Row],[Precio Unitario]]</f>
        <v>#REF!</v>
      </c>
      <c r="U548" s="208"/>
      <c r="V548" s="470" t="s">
        <v>925</v>
      </c>
      <c r="W548" s="476"/>
    </row>
    <row r="549" spans="2:23" ht="36" customHeight="1" x14ac:dyDescent="0.2">
      <c r="B549" s="487" t="e">
        <f>IF(Tabla46[[#This Row],[Tipos de Acciones]]="","",CONCATENATE(Tabla46[[#This Row],[POA]],".",Tabla46[[#This Row],[SRS]],".",Tabla46[[#This Row],[AREA]],".",Tabla46[[#This Row],[TIPO]]))</f>
        <v>#REF!</v>
      </c>
      <c r="C549" s="487" t="e">
        <f>IF(Tabla46[[#This Row],[Tipos de Acciones]]="","",'Formulario PPGR1'!#REF!)</f>
        <v>#REF!</v>
      </c>
      <c r="D549" s="487" t="e">
        <f>IF(Tabla46[[#This Row],[Tipos de Acciones]]="","",'Formulario PPGR1'!#REF!)</f>
        <v>#REF!</v>
      </c>
      <c r="E549" s="487" t="e">
        <f>IF(Tabla46[[#This Row],[Tipos de Acciones]]="","",'Formulario PPGR1'!#REF!)</f>
        <v>#REF!</v>
      </c>
      <c r="F549" s="487" t="e">
        <f>IF(Tabla46[[#This Row],[Tipos de Acciones]]="","",'Formulario PPGR1'!#REF!)</f>
        <v>#REF!</v>
      </c>
      <c r="G549" s="462" t="s">
        <v>935</v>
      </c>
      <c r="H549" s="462" t="s">
        <v>2159</v>
      </c>
      <c r="I549" s="484"/>
      <c r="J549" s="462"/>
      <c r="K549" s="462" t="s">
        <v>2301</v>
      </c>
      <c r="L549" s="462"/>
      <c r="M549" s="225"/>
      <c r="N549" s="225"/>
      <c r="O549" s="477"/>
      <c r="P549" s="226"/>
      <c r="Q549" s="204" t="s">
        <v>1904</v>
      </c>
      <c r="R549" s="474">
        <v>350</v>
      </c>
      <c r="S549" s="468">
        <v>15</v>
      </c>
      <c r="T549" s="475" t="e">
        <f>[2]!Tabla46[[#This Row],[Cantidad de Insumos]]*[2]!Tabla46[[#This Row],[Precio Unitario]]</f>
        <v>#REF!</v>
      </c>
      <c r="U549" s="208" t="s">
        <v>2117</v>
      </c>
      <c r="V549" s="470" t="s">
        <v>925</v>
      </c>
      <c r="W549" s="476"/>
    </row>
    <row r="550" spans="2:23" ht="42" customHeight="1" x14ac:dyDescent="0.2">
      <c r="B550" s="487" t="e">
        <f>IF(Tabla46[[#This Row],[Tipos de Acciones]]="","",CONCATENATE(Tabla46[[#This Row],[POA]],".",Tabla46[[#This Row],[SRS]],".",Tabla46[[#This Row],[AREA]],".",Tabla46[[#This Row],[TIPO]]))</f>
        <v>#REF!</v>
      </c>
      <c r="C550" s="487" t="e">
        <f>IF(Tabla46[[#This Row],[Tipos de Acciones]]="","",'Formulario PPGR1'!#REF!)</f>
        <v>#REF!</v>
      </c>
      <c r="D550" s="487" t="e">
        <f>IF(Tabla46[[#This Row],[Tipos de Acciones]]="","",'Formulario PPGR1'!#REF!)</f>
        <v>#REF!</v>
      </c>
      <c r="E550" s="487" t="e">
        <f>IF(Tabla46[[#This Row],[Tipos de Acciones]]="","",'Formulario PPGR1'!#REF!)</f>
        <v>#REF!</v>
      </c>
      <c r="F550" s="487" t="e">
        <f>IF(Tabla46[[#This Row],[Tipos de Acciones]]="","",'Formulario PPGR1'!#REF!)</f>
        <v>#REF!</v>
      </c>
      <c r="G550" s="462" t="s">
        <v>935</v>
      </c>
      <c r="H550" s="462" t="s">
        <v>2159</v>
      </c>
      <c r="I550" s="484"/>
      <c r="J550" s="462"/>
      <c r="K550" s="462" t="s">
        <v>2302</v>
      </c>
      <c r="L550" s="462"/>
      <c r="M550" s="225"/>
      <c r="N550" s="225"/>
      <c r="O550" s="477"/>
      <c r="P550" s="226"/>
      <c r="Q550" s="204" t="s">
        <v>1904</v>
      </c>
      <c r="R550" s="474">
        <v>350</v>
      </c>
      <c r="S550" s="468">
        <v>20</v>
      </c>
      <c r="T550" s="475" t="e">
        <f>[2]!Tabla46[[#This Row],[Cantidad de Insumos]]*[2]!Tabla46[[#This Row],[Precio Unitario]]</f>
        <v>#REF!</v>
      </c>
      <c r="U550" s="208" t="s">
        <v>2117</v>
      </c>
      <c r="V550" s="470" t="s">
        <v>925</v>
      </c>
      <c r="W550" s="476"/>
    </row>
    <row r="551" spans="2:23" ht="36.75" customHeight="1" x14ac:dyDescent="0.2">
      <c r="B551" s="487" t="e">
        <f>IF(Tabla46[[#This Row],[Tipos de Acciones]]="","",CONCATENATE(Tabla46[[#This Row],[POA]],".",Tabla46[[#This Row],[SRS]],".",Tabla46[[#This Row],[AREA]],".",Tabla46[[#This Row],[TIPO]]))</f>
        <v>#REF!</v>
      </c>
      <c r="C551" s="487" t="e">
        <f>IF(Tabla46[[#This Row],[Tipos de Acciones]]="","",'Formulario PPGR1'!#REF!)</f>
        <v>#REF!</v>
      </c>
      <c r="D551" s="487" t="e">
        <f>IF(Tabla46[[#This Row],[Tipos de Acciones]]="","",'Formulario PPGR1'!#REF!)</f>
        <v>#REF!</v>
      </c>
      <c r="E551" s="487" t="e">
        <f>IF(Tabla46[[#This Row],[Tipos de Acciones]]="","",'Formulario PPGR1'!#REF!)</f>
        <v>#REF!</v>
      </c>
      <c r="F551" s="487" t="e">
        <f>IF(Tabla46[[#This Row],[Tipos de Acciones]]="","",'Formulario PPGR1'!#REF!)</f>
        <v>#REF!</v>
      </c>
      <c r="G551" s="462" t="s">
        <v>935</v>
      </c>
      <c r="H551" s="462" t="s">
        <v>2234</v>
      </c>
      <c r="I551" s="484"/>
      <c r="J551" s="462"/>
      <c r="K551" s="462" t="s">
        <v>2303</v>
      </c>
      <c r="L551" s="462"/>
      <c r="M551" s="225"/>
      <c r="N551" s="225"/>
      <c r="O551" s="477"/>
      <c r="P551" s="226"/>
      <c r="Q551" s="204" t="s">
        <v>1904</v>
      </c>
      <c r="R551" s="474">
        <v>14</v>
      </c>
      <c r="S551" s="468">
        <v>1398</v>
      </c>
      <c r="T551" s="475" t="e">
        <f>[2]!Tabla46[[#This Row],[Cantidad de Insumos]]*[2]!Tabla46[[#This Row],[Precio Unitario]]</f>
        <v>#REF!</v>
      </c>
      <c r="U551" s="208" t="s">
        <v>2236</v>
      </c>
      <c r="V551" s="470" t="s">
        <v>925</v>
      </c>
      <c r="W551" s="476"/>
    </row>
    <row r="552" spans="2:23" ht="34.5" customHeight="1" x14ac:dyDescent="0.2">
      <c r="B552" s="487" t="e">
        <f>IF(Tabla46[[#This Row],[Tipos de Acciones]]="","",CONCATENATE(Tabla46[[#This Row],[POA]],".",Tabla46[[#This Row],[SRS]],".",Tabla46[[#This Row],[AREA]],".",Tabla46[[#This Row],[TIPO]]))</f>
        <v>#REF!</v>
      </c>
      <c r="C552" s="487" t="e">
        <f>IF(Tabla46[[#This Row],[Tipos de Acciones]]="","",'Formulario PPGR1'!#REF!)</f>
        <v>#REF!</v>
      </c>
      <c r="D552" s="487" t="e">
        <f>IF(Tabla46[[#This Row],[Tipos de Acciones]]="","",'Formulario PPGR1'!#REF!)</f>
        <v>#REF!</v>
      </c>
      <c r="E552" s="487" t="e">
        <f>IF(Tabla46[[#This Row],[Tipos de Acciones]]="","",'Formulario PPGR1'!#REF!)</f>
        <v>#REF!</v>
      </c>
      <c r="F552" s="487" t="e">
        <f>IF(Tabla46[[#This Row],[Tipos de Acciones]]="","",'Formulario PPGR1'!#REF!)</f>
        <v>#REF!</v>
      </c>
      <c r="G552" s="462" t="s">
        <v>935</v>
      </c>
      <c r="H552" s="462" t="s">
        <v>2234</v>
      </c>
      <c r="I552" s="484"/>
      <c r="J552" s="462"/>
      <c r="K552" s="462" t="s">
        <v>2304</v>
      </c>
      <c r="L552" s="462"/>
      <c r="M552" s="225"/>
      <c r="N552" s="225"/>
      <c r="O552" s="477"/>
      <c r="P552" s="226"/>
      <c r="Q552" s="204" t="s">
        <v>2239</v>
      </c>
      <c r="R552" s="474">
        <v>200</v>
      </c>
      <c r="S552" s="468">
        <v>250</v>
      </c>
      <c r="T552" s="475" t="e">
        <f>[2]!Tabla46[[#This Row],[Cantidad de Insumos]]*[2]!Tabla46[[#This Row],[Precio Unitario]]</f>
        <v>#REF!</v>
      </c>
      <c r="U552" s="208" t="s">
        <v>2236</v>
      </c>
      <c r="V552" s="470" t="s">
        <v>925</v>
      </c>
      <c r="W552" s="476"/>
    </row>
    <row r="553" spans="2:23" ht="34.5" customHeight="1" x14ac:dyDescent="0.2">
      <c r="B553" s="487" t="e">
        <f>IF(Tabla46[[#This Row],[Tipos de Acciones]]="","",CONCATENATE(Tabla46[[#This Row],[POA]],".",Tabla46[[#This Row],[SRS]],".",Tabla46[[#This Row],[AREA]],".",Tabla46[[#This Row],[TIPO]]))</f>
        <v>#REF!</v>
      </c>
      <c r="C553" s="487" t="e">
        <f>IF(Tabla46[[#This Row],[Tipos de Acciones]]="","",'Formulario PPGR1'!#REF!)</f>
        <v>#REF!</v>
      </c>
      <c r="D553" s="487" t="e">
        <f>IF(Tabla46[[#This Row],[Tipos de Acciones]]="","",'Formulario PPGR1'!#REF!)</f>
        <v>#REF!</v>
      </c>
      <c r="E553" s="487" t="e">
        <f>IF(Tabla46[[#This Row],[Tipos de Acciones]]="","",'Formulario PPGR1'!#REF!)</f>
        <v>#REF!</v>
      </c>
      <c r="F553" s="487" t="e">
        <f>IF(Tabla46[[#This Row],[Tipos de Acciones]]="","",'Formulario PPGR1'!#REF!)</f>
        <v>#REF!</v>
      </c>
      <c r="G553" s="462" t="s">
        <v>935</v>
      </c>
      <c r="H553" s="462" t="s">
        <v>2234</v>
      </c>
      <c r="I553" s="484"/>
      <c r="J553" s="462"/>
      <c r="K553" s="462" t="s">
        <v>2305</v>
      </c>
      <c r="L553" s="462"/>
      <c r="M553" s="225"/>
      <c r="N553" s="225"/>
      <c r="O553" s="477"/>
      <c r="P553" s="226"/>
      <c r="Q553" s="204" t="s">
        <v>2239</v>
      </c>
      <c r="R553" s="474">
        <v>75</v>
      </c>
      <c r="S553" s="468">
        <v>280</v>
      </c>
      <c r="T553" s="475" t="e">
        <f>[2]!Tabla46[[#This Row],[Cantidad de Insumos]]*[2]!Tabla46[[#This Row],[Precio Unitario]]</f>
        <v>#REF!</v>
      </c>
      <c r="U553" s="208" t="s">
        <v>2236</v>
      </c>
      <c r="V553" s="470" t="s">
        <v>925</v>
      </c>
      <c r="W553" s="476"/>
    </row>
    <row r="554" spans="2:23" ht="36" customHeight="1" x14ac:dyDescent="0.2">
      <c r="B554" s="487" t="e">
        <f>IF(Tabla46[[#This Row],[Tipos de Acciones]]="","",CONCATENATE(Tabla46[[#This Row],[POA]],".",Tabla46[[#This Row],[SRS]],".",Tabla46[[#This Row],[AREA]],".",Tabla46[[#This Row],[TIPO]]))</f>
        <v>#REF!</v>
      </c>
      <c r="C554" s="487" t="e">
        <f>IF(Tabla46[[#This Row],[Tipos de Acciones]]="","",'Formulario PPGR1'!#REF!)</f>
        <v>#REF!</v>
      </c>
      <c r="D554" s="487" t="e">
        <f>IF(Tabla46[[#This Row],[Tipos de Acciones]]="","",'Formulario PPGR1'!#REF!)</f>
        <v>#REF!</v>
      </c>
      <c r="E554" s="487" t="e">
        <f>IF(Tabla46[[#This Row],[Tipos de Acciones]]="","",'Formulario PPGR1'!#REF!)</f>
        <v>#REF!</v>
      </c>
      <c r="F554" s="487" t="e">
        <f>IF(Tabla46[[#This Row],[Tipos de Acciones]]="","",'Formulario PPGR1'!#REF!)</f>
        <v>#REF!</v>
      </c>
      <c r="G554" s="462" t="s">
        <v>935</v>
      </c>
      <c r="H554" s="462" t="s">
        <v>2159</v>
      </c>
      <c r="I554" s="484"/>
      <c r="J554" s="462"/>
      <c r="K554" s="462" t="s">
        <v>2306</v>
      </c>
      <c r="L554" s="462"/>
      <c r="M554" s="225"/>
      <c r="N554" s="225"/>
      <c r="O554" s="477"/>
      <c r="P554" s="226"/>
      <c r="Q554" s="204" t="s">
        <v>1904</v>
      </c>
      <c r="R554" s="474">
        <v>70</v>
      </c>
      <c r="S554" s="468">
        <v>4900</v>
      </c>
      <c r="T554" s="475" t="e">
        <f>[2]!Tabla46[[#This Row],[Cantidad de Insumos]]*[2]!Tabla46[[#This Row],[Precio Unitario]]</f>
        <v>#REF!</v>
      </c>
      <c r="U554" s="208" t="s">
        <v>2117</v>
      </c>
      <c r="V554" s="470" t="s">
        <v>925</v>
      </c>
      <c r="W554" s="476"/>
    </row>
    <row r="555" spans="2:23" ht="48.75" customHeight="1" x14ac:dyDescent="0.2">
      <c r="B555" s="487" t="e">
        <f>IF(Tabla46[[#This Row],[Tipos de Acciones]]="","",CONCATENATE(Tabla46[[#This Row],[POA]],".",Tabla46[[#This Row],[SRS]],".",Tabla46[[#This Row],[AREA]],".",Tabla46[[#This Row],[TIPO]]))</f>
        <v>#REF!</v>
      </c>
      <c r="C555" s="487" t="e">
        <f>IF(Tabla46[[#This Row],[Tipos de Acciones]]="","",'Formulario PPGR1'!#REF!)</f>
        <v>#REF!</v>
      </c>
      <c r="D555" s="487" t="e">
        <f>IF(Tabla46[[#This Row],[Tipos de Acciones]]="","",'Formulario PPGR1'!#REF!)</f>
        <v>#REF!</v>
      </c>
      <c r="E555" s="487" t="e">
        <f>IF(Tabla46[[#This Row],[Tipos de Acciones]]="","",'Formulario PPGR1'!#REF!)</f>
        <v>#REF!</v>
      </c>
      <c r="F555" s="487" t="e">
        <f>IF(Tabla46[[#This Row],[Tipos de Acciones]]="","",'Formulario PPGR1'!#REF!)</f>
        <v>#REF!</v>
      </c>
      <c r="G555" s="462" t="s">
        <v>935</v>
      </c>
      <c r="H555" s="462" t="s">
        <v>2159</v>
      </c>
      <c r="I555" s="484"/>
      <c r="J555" s="462"/>
      <c r="K555" s="462" t="s">
        <v>2307</v>
      </c>
      <c r="L555" s="462"/>
      <c r="M555" s="225"/>
      <c r="N555" s="225"/>
      <c r="O555" s="477"/>
      <c r="P555" s="226"/>
      <c r="Q555" s="204" t="s">
        <v>1904</v>
      </c>
      <c r="R555" s="474">
        <v>170</v>
      </c>
      <c r="S555" s="468">
        <v>15</v>
      </c>
      <c r="T555" s="475" t="e">
        <f>[2]!Tabla46[[#This Row],[Cantidad de Insumos]]*[2]!Tabla46[[#This Row],[Precio Unitario]]</f>
        <v>#REF!</v>
      </c>
      <c r="U555" s="208" t="s">
        <v>2117</v>
      </c>
      <c r="V555" s="470" t="s">
        <v>925</v>
      </c>
      <c r="W555" s="476"/>
    </row>
    <row r="556" spans="2:23" ht="42" customHeight="1" x14ac:dyDescent="0.2">
      <c r="B556" s="487" t="e">
        <f>IF(Tabla46[[#This Row],[Tipos de Acciones]]="","",CONCATENATE(Tabla46[[#This Row],[POA]],".",Tabla46[[#This Row],[SRS]],".",Tabla46[[#This Row],[AREA]],".",Tabla46[[#This Row],[TIPO]]))</f>
        <v>#REF!</v>
      </c>
      <c r="C556" s="487" t="e">
        <f>IF(Tabla46[[#This Row],[Tipos de Acciones]]="","",'Formulario PPGR1'!#REF!)</f>
        <v>#REF!</v>
      </c>
      <c r="D556" s="487" t="e">
        <f>IF(Tabla46[[#This Row],[Tipos de Acciones]]="","",'Formulario PPGR1'!#REF!)</f>
        <v>#REF!</v>
      </c>
      <c r="E556" s="487" t="e">
        <f>IF(Tabla46[[#This Row],[Tipos de Acciones]]="","",'Formulario PPGR1'!#REF!)</f>
        <v>#REF!</v>
      </c>
      <c r="F556" s="487" t="e">
        <f>IF(Tabla46[[#This Row],[Tipos de Acciones]]="","",'Formulario PPGR1'!#REF!)</f>
        <v>#REF!</v>
      </c>
      <c r="G556" s="462" t="s">
        <v>935</v>
      </c>
      <c r="H556" s="462" t="s">
        <v>2240</v>
      </c>
      <c r="I556" s="484"/>
      <c r="J556" s="462"/>
      <c r="K556" s="462" t="s">
        <v>2308</v>
      </c>
      <c r="L556" s="462"/>
      <c r="M556" s="225"/>
      <c r="N556" s="225"/>
      <c r="O556" s="477"/>
      <c r="P556" s="226"/>
      <c r="Q556" s="204" t="s">
        <v>1904</v>
      </c>
      <c r="R556" s="474">
        <v>100</v>
      </c>
      <c r="S556" s="468">
        <v>880</v>
      </c>
      <c r="T556" s="475" t="e">
        <f>[2]!Tabla46[[#This Row],[Cantidad de Insumos]]*[2]!Tabla46[[#This Row],[Precio Unitario]]</f>
        <v>#REF!</v>
      </c>
      <c r="U556" s="208" t="s">
        <v>2243</v>
      </c>
      <c r="V556" s="470" t="s">
        <v>925</v>
      </c>
      <c r="W556" s="476"/>
    </row>
    <row r="557" spans="2:23" ht="28.5" customHeight="1" x14ac:dyDescent="0.2">
      <c r="B557" s="487" t="e">
        <f>IF(Tabla46[[#This Row],[Tipos de Acciones]]="","",CONCATENATE(Tabla46[[#This Row],[POA]],".",Tabla46[[#This Row],[SRS]],".",Tabla46[[#This Row],[AREA]],".",Tabla46[[#This Row],[TIPO]]))</f>
        <v>#REF!</v>
      </c>
      <c r="C557" s="487" t="e">
        <f>IF(Tabla46[[#This Row],[Tipos de Acciones]]="","",'Formulario PPGR1'!#REF!)</f>
        <v>#REF!</v>
      </c>
      <c r="D557" s="487" t="e">
        <f>IF(Tabla46[[#This Row],[Tipos de Acciones]]="","",'Formulario PPGR1'!#REF!)</f>
        <v>#REF!</v>
      </c>
      <c r="E557" s="487" t="e">
        <f>IF(Tabla46[[#This Row],[Tipos de Acciones]]="","",'Formulario PPGR1'!#REF!)</f>
        <v>#REF!</v>
      </c>
      <c r="F557" s="487" t="e">
        <f>IF(Tabla46[[#This Row],[Tipos de Acciones]]="","",'Formulario PPGR1'!#REF!)</f>
        <v>#REF!</v>
      </c>
      <c r="G557" s="462" t="s">
        <v>935</v>
      </c>
      <c r="H557" s="462" t="s">
        <v>2159</v>
      </c>
      <c r="I557" s="484"/>
      <c r="J557" s="462"/>
      <c r="K557" s="462" t="s">
        <v>2309</v>
      </c>
      <c r="L557" s="462"/>
      <c r="M557" s="225"/>
      <c r="N557" s="225"/>
      <c r="O557" s="477"/>
      <c r="P557" s="226"/>
      <c r="Q557" s="204" t="s">
        <v>1904</v>
      </c>
      <c r="R557" s="474">
        <v>170</v>
      </c>
      <c r="S557" s="468">
        <v>1888</v>
      </c>
      <c r="T557" s="475" t="e">
        <f>[2]!Tabla46[[#This Row],[Cantidad de Insumos]]*[2]!Tabla46[[#This Row],[Precio Unitario]]</f>
        <v>#REF!</v>
      </c>
      <c r="U557" s="208" t="s">
        <v>2117</v>
      </c>
      <c r="V557" s="470" t="s">
        <v>925</v>
      </c>
      <c r="W557" s="476"/>
    </row>
    <row r="558" spans="2:23" ht="36.75" customHeight="1" x14ac:dyDescent="0.2">
      <c r="B558" s="487" t="e">
        <f>IF(Tabla46[[#This Row],[Tipos de Acciones]]="","",CONCATENATE(Tabla46[[#This Row],[POA]],".",Tabla46[[#This Row],[SRS]],".",Tabla46[[#This Row],[AREA]],".",Tabla46[[#This Row],[TIPO]]))</f>
        <v>#REF!</v>
      </c>
      <c r="C558" s="487" t="e">
        <f>IF(Tabla46[[#This Row],[Tipos de Acciones]]="","",'Formulario PPGR1'!#REF!)</f>
        <v>#REF!</v>
      </c>
      <c r="D558" s="487" t="e">
        <f>IF(Tabla46[[#This Row],[Tipos de Acciones]]="","",'Formulario PPGR1'!#REF!)</f>
        <v>#REF!</v>
      </c>
      <c r="E558" s="487" t="e">
        <f>IF(Tabla46[[#This Row],[Tipos de Acciones]]="","",'Formulario PPGR1'!#REF!)</f>
        <v>#REF!</v>
      </c>
      <c r="F558" s="487" t="e">
        <f>IF(Tabla46[[#This Row],[Tipos de Acciones]]="","",'Formulario PPGR1'!#REF!)</f>
        <v>#REF!</v>
      </c>
      <c r="G558" s="462" t="s">
        <v>935</v>
      </c>
      <c r="H558" s="462" t="s">
        <v>2159</v>
      </c>
      <c r="I558" s="484"/>
      <c r="J558" s="462"/>
      <c r="K558" s="462" t="s">
        <v>2310</v>
      </c>
      <c r="L558" s="462"/>
      <c r="M558" s="225"/>
      <c r="N558" s="225"/>
      <c r="O558" s="477"/>
      <c r="P558" s="226"/>
      <c r="Q558" s="204" t="s">
        <v>1904</v>
      </c>
      <c r="R558" s="474">
        <v>170</v>
      </c>
      <c r="S558" s="468">
        <v>1888</v>
      </c>
      <c r="T558" s="475" t="e">
        <f>[2]!Tabla46[[#This Row],[Cantidad de Insumos]]*[2]!Tabla46[[#This Row],[Precio Unitario]]</f>
        <v>#REF!</v>
      </c>
      <c r="U558" s="208" t="s">
        <v>2117</v>
      </c>
      <c r="V558" s="470" t="s">
        <v>925</v>
      </c>
      <c r="W558" s="476"/>
    </row>
    <row r="559" spans="2:23" ht="42" customHeight="1" x14ac:dyDescent="0.2">
      <c r="B559" s="487" t="e">
        <f>IF(Tabla46[[#This Row],[Tipos de Acciones]]="","",CONCATENATE(Tabla46[[#This Row],[POA]],".",Tabla46[[#This Row],[SRS]],".",Tabla46[[#This Row],[AREA]],".",Tabla46[[#This Row],[TIPO]]))</f>
        <v>#REF!</v>
      </c>
      <c r="C559" s="487" t="e">
        <f>IF(Tabla46[[#This Row],[Tipos de Acciones]]="","",'Formulario PPGR1'!#REF!)</f>
        <v>#REF!</v>
      </c>
      <c r="D559" s="487" t="e">
        <f>IF(Tabla46[[#This Row],[Tipos de Acciones]]="","",'Formulario PPGR1'!#REF!)</f>
        <v>#REF!</v>
      </c>
      <c r="E559" s="487" t="e">
        <f>IF(Tabla46[[#This Row],[Tipos de Acciones]]="","",'Formulario PPGR1'!#REF!)</f>
        <v>#REF!</v>
      </c>
      <c r="F559" s="487" t="e">
        <f>IF(Tabla46[[#This Row],[Tipos de Acciones]]="","",'Formulario PPGR1'!#REF!)</f>
        <v>#REF!</v>
      </c>
      <c r="G559" s="462" t="s">
        <v>935</v>
      </c>
      <c r="H559" s="462" t="s">
        <v>2159</v>
      </c>
      <c r="I559" s="484"/>
      <c r="J559" s="462"/>
      <c r="K559" s="462" t="s">
        <v>2311</v>
      </c>
      <c r="L559" s="462"/>
      <c r="M559" s="225"/>
      <c r="N559" s="225"/>
      <c r="O559" s="477"/>
      <c r="P559" s="226"/>
      <c r="Q559" s="204" t="s">
        <v>1904</v>
      </c>
      <c r="R559" s="474">
        <v>170</v>
      </c>
      <c r="S559" s="468">
        <v>1858</v>
      </c>
      <c r="T559" s="475" t="e">
        <f>[2]!Tabla46[[#This Row],[Cantidad de Insumos]]*[2]!Tabla46[[#This Row],[Precio Unitario]]</f>
        <v>#REF!</v>
      </c>
      <c r="U559" s="208" t="s">
        <v>2117</v>
      </c>
      <c r="V559" s="470" t="s">
        <v>925</v>
      </c>
      <c r="W559" s="476"/>
    </row>
    <row r="560" spans="2:23" ht="93.75" customHeight="1" x14ac:dyDescent="0.2">
      <c r="B560" s="487" t="e">
        <f>IF(Tabla46[[#This Row],[Tipos de Acciones]]="","",CONCATENATE(Tabla46[[#This Row],[POA]],".",Tabla46[[#This Row],[SRS]],".",Tabla46[[#This Row],[AREA]],".",Tabla46[[#This Row],[TIPO]]))</f>
        <v>#REF!</v>
      </c>
      <c r="C560" s="487" t="e">
        <f>IF(Tabla46[[#This Row],[Tipos de Acciones]]="","",'Formulario PPGR1'!#REF!)</f>
        <v>#REF!</v>
      </c>
      <c r="D560" s="487" t="e">
        <f>IF(Tabla46[[#This Row],[Tipos de Acciones]]="","",'Formulario PPGR1'!#REF!)</f>
        <v>#REF!</v>
      </c>
      <c r="E560" s="487" t="e">
        <f>IF(Tabla46[[#This Row],[Tipos de Acciones]]="","",'Formulario PPGR1'!#REF!)</f>
        <v>#REF!</v>
      </c>
      <c r="F560" s="487" t="e">
        <f>IF(Tabla46[[#This Row],[Tipos de Acciones]]="","",'Formulario PPGR1'!#REF!)</f>
        <v>#REF!</v>
      </c>
      <c r="G560" s="462" t="s">
        <v>935</v>
      </c>
      <c r="H560" s="462" t="s">
        <v>2294</v>
      </c>
      <c r="I560" s="484"/>
      <c r="J560" s="462"/>
      <c r="K560" s="462" t="s">
        <v>2312</v>
      </c>
      <c r="L560" s="462"/>
      <c r="M560" s="225"/>
      <c r="N560" s="225"/>
      <c r="O560" s="477"/>
      <c r="P560" s="226"/>
      <c r="Q560" s="204" t="s">
        <v>1904</v>
      </c>
      <c r="R560" s="474">
        <v>170</v>
      </c>
      <c r="S560" s="468">
        <v>1150</v>
      </c>
      <c r="T560" s="475" t="e">
        <f>[2]!Tabla46[[#This Row],[Cantidad de Insumos]]*[2]!Tabla46[[#This Row],[Precio Unitario]]</f>
        <v>#REF!</v>
      </c>
      <c r="U560" s="208" t="s">
        <v>2296</v>
      </c>
      <c r="V560" s="470" t="s">
        <v>925</v>
      </c>
      <c r="W560" s="476"/>
    </row>
    <row r="561" spans="2:23" ht="57.75" customHeight="1" x14ac:dyDescent="0.2">
      <c r="B561" s="487" t="e">
        <f>IF(Tabla46[[#This Row],[Tipos de Acciones]]="","",CONCATENATE(Tabla46[[#This Row],[POA]],".",Tabla46[[#This Row],[SRS]],".",Tabla46[[#This Row],[AREA]],".",Tabla46[[#This Row],[TIPO]]))</f>
        <v>#REF!</v>
      </c>
      <c r="C561" s="487" t="e">
        <f>IF(Tabla46[[#This Row],[Tipos de Acciones]]="","",'Formulario PPGR1'!#REF!)</f>
        <v>#REF!</v>
      </c>
      <c r="D561" s="487" t="e">
        <f>IF(Tabla46[[#This Row],[Tipos de Acciones]]="","",'Formulario PPGR1'!#REF!)</f>
        <v>#REF!</v>
      </c>
      <c r="E561" s="487" t="e">
        <f>IF(Tabla46[[#This Row],[Tipos de Acciones]]="","",'Formulario PPGR1'!#REF!)</f>
        <v>#REF!</v>
      </c>
      <c r="F561" s="487" t="e">
        <f>IF(Tabla46[[#This Row],[Tipos de Acciones]]="","",'Formulario PPGR1'!#REF!)</f>
        <v>#REF!</v>
      </c>
      <c r="G561" s="462" t="s">
        <v>935</v>
      </c>
      <c r="H561" s="462" t="s">
        <v>2294</v>
      </c>
      <c r="I561" s="484"/>
      <c r="J561" s="462"/>
      <c r="K561" s="462" t="s">
        <v>2313</v>
      </c>
      <c r="L561" s="462"/>
      <c r="M561" s="225"/>
      <c r="N561" s="225"/>
      <c r="O561" s="477"/>
      <c r="P561" s="226"/>
      <c r="Q561" s="204" t="s">
        <v>1904</v>
      </c>
      <c r="R561" s="474">
        <v>170</v>
      </c>
      <c r="S561" s="468">
        <v>1950</v>
      </c>
      <c r="T561" s="475" t="e">
        <f>[2]!Tabla46[[#This Row],[Cantidad de Insumos]]*[2]!Tabla46[[#This Row],[Precio Unitario]]</f>
        <v>#REF!</v>
      </c>
      <c r="U561" s="208" t="s">
        <v>2296</v>
      </c>
      <c r="V561" s="470" t="s">
        <v>925</v>
      </c>
      <c r="W561" s="476"/>
    </row>
    <row r="562" spans="2:23" ht="58.5" customHeight="1" x14ac:dyDescent="0.2">
      <c r="B562" s="487" t="e">
        <f>IF(Tabla46[[#This Row],[Tipos de Acciones]]="","",CONCATENATE(Tabla46[[#This Row],[POA]],".",Tabla46[[#This Row],[SRS]],".",Tabla46[[#This Row],[AREA]],".",Tabla46[[#This Row],[TIPO]]))</f>
        <v>#REF!</v>
      </c>
      <c r="C562" s="487" t="e">
        <f>IF(Tabla46[[#This Row],[Tipos de Acciones]]="","",'Formulario PPGR1'!#REF!)</f>
        <v>#REF!</v>
      </c>
      <c r="D562" s="487" t="e">
        <f>IF(Tabla46[[#This Row],[Tipos de Acciones]]="","",'Formulario PPGR1'!#REF!)</f>
        <v>#REF!</v>
      </c>
      <c r="E562" s="487" t="e">
        <f>IF(Tabla46[[#This Row],[Tipos de Acciones]]="","",'Formulario PPGR1'!#REF!)</f>
        <v>#REF!</v>
      </c>
      <c r="F562" s="487" t="e">
        <f>IF(Tabla46[[#This Row],[Tipos de Acciones]]="","",'Formulario PPGR1'!#REF!)</f>
        <v>#REF!</v>
      </c>
      <c r="G562" s="462" t="s">
        <v>935</v>
      </c>
      <c r="H562" s="462" t="s">
        <v>2294</v>
      </c>
      <c r="I562" s="484"/>
      <c r="J562" s="462"/>
      <c r="K562" s="462" t="s">
        <v>2314</v>
      </c>
      <c r="L562" s="462"/>
      <c r="M562" s="225"/>
      <c r="N562" s="225"/>
      <c r="O562" s="477"/>
      <c r="P562" s="226"/>
      <c r="Q562" s="204" t="s">
        <v>1904</v>
      </c>
      <c r="R562" s="474">
        <v>170</v>
      </c>
      <c r="S562" s="468">
        <v>2212</v>
      </c>
      <c r="T562" s="475" t="e">
        <f>[2]!Tabla46[[#This Row],[Cantidad de Insumos]]*[2]!Tabla46[[#This Row],[Precio Unitario]]</f>
        <v>#REF!</v>
      </c>
      <c r="U562" s="208" t="s">
        <v>2296</v>
      </c>
      <c r="V562" s="470" t="s">
        <v>925</v>
      </c>
      <c r="W562" s="476"/>
    </row>
    <row r="563" spans="2:23" ht="18.75" customHeight="1" x14ac:dyDescent="0.2">
      <c r="B563" s="487" t="e">
        <f>IF(Tabla46[[#This Row],[Tipos de Acciones]]="","",CONCATENATE(Tabla46[[#This Row],[POA]],".",Tabla46[[#This Row],[SRS]],".",Tabla46[[#This Row],[AREA]],".",Tabla46[[#This Row],[TIPO]]))</f>
        <v>#REF!</v>
      </c>
      <c r="C563" s="487" t="e">
        <f>IF(Tabla46[[#This Row],[Tipos de Acciones]]="","",'Formulario PPGR1'!#REF!)</f>
        <v>#REF!</v>
      </c>
      <c r="D563" s="487" t="e">
        <f>IF(Tabla46[[#This Row],[Tipos de Acciones]]="","",'Formulario PPGR1'!#REF!)</f>
        <v>#REF!</v>
      </c>
      <c r="E563" s="487" t="e">
        <f>IF(Tabla46[[#This Row],[Tipos de Acciones]]="","",'Formulario PPGR1'!#REF!)</f>
        <v>#REF!</v>
      </c>
      <c r="F563" s="487" t="e">
        <f>IF(Tabla46[[#This Row],[Tipos de Acciones]]="","",'Formulario PPGR1'!#REF!)</f>
        <v>#REF!</v>
      </c>
      <c r="G563" s="462" t="s">
        <v>935</v>
      </c>
      <c r="H563" s="462" t="s">
        <v>2159</v>
      </c>
      <c r="I563" s="484"/>
      <c r="J563" s="462"/>
      <c r="K563" s="462" t="s">
        <v>2315</v>
      </c>
      <c r="L563" s="462"/>
      <c r="M563" s="225"/>
      <c r="N563" s="225"/>
      <c r="O563" s="477"/>
      <c r="P563" s="226"/>
      <c r="Q563" s="204" t="s">
        <v>2242</v>
      </c>
      <c r="R563" s="474">
        <v>25</v>
      </c>
      <c r="S563" s="468">
        <v>28</v>
      </c>
      <c r="T563" s="475" t="e">
        <f>[2]!Tabla46[[#This Row],[Cantidad de Insumos]]*[2]!Tabla46[[#This Row],[Precio Unitario]]</f>
        <v>#REF!</v>
      </c>
      <c r="U563" s="208" t="s">
        <v>2117</v>
      </c>
      <c r="V563" s="470" t="s">
        <v>925</v>
      </c>
      <c r="W563" s="476"/>
    </row>
    <row r="564" spans="2:23" ht="48.75" customHeight="1" x14ac:dyDescent="0.2">
      <c r="B564" s="487" t="e">
        <f>IF(Tabla46[[#This Row],[Tipos de Acciones]]="","",CONCATENATE(Tabla46[[#This Row],[POA]],".",Tabla46[[#This Row],[SRS]],".",Tabla46[[#This Row],[AREA]],".",Tabla46[[#This Row],[TIPO]]))</f>
        <v>#REF!</v>
      </c>
      <c r="C564" s="487" t="e">
        <f>IF(Tabla46[[#This Row],[Tipos de Acciones]]="","",'Formulario PPGR1'!#REF!)</f>
        <v>#REF!</v>
      </c>
      <c r="D564" s="487" t="e">
        <f>IF(Tabla46[[#This Row],[Tipos de Acciones]]="","",'Formulario PPGR1'!#REF!)</f>
        <v>#REF!</v>
      </c>
      <c r="E564" s="487" t="e">
        <f>IF(Tabla46[[#This Row],[Tipos de Acciones]]="","",'Formulario PPGR1'!#REF!)</f>
        <v>#REF!</v>
      </c>
      <c r="F564" s="487" t="e">
        <f>IF(Tabla46[[#This Row],[Tipos de Acciones]]="","",'Formulario PPGR1'!#REF!)</f>
        <v>#REF!</v>
      </c>
      <c r="G564" s="462" t="s">
        <v>935</v>
      </c>
      <c r="H564" s="462" t="s">
        <v>2283</v>
      </c>
      <c r="I564" s="484"/>
      <c r="J564" s="462"/>
      <c r="K564" s="462" t="s">
        <v>2316</v>
      </c>
      <c r="L564" s="462"/>
      <c r="M564" s="225"/>
      <c r="N564" s="225"/>
      <c r="O564" s="477"/>
      <c r="P564" s="226"/>
      <c r="Q564" s="204" t="s">
        <v>1904</v>
      </c>
      <c r="R564" s="474">
        <v>10</v>
      </c>
      <c r="S564" s="468">
        <v>4500</v>
      </c>
      <c r="T564" s="475" t="e">
        <f>[2]!Tabla46[[#This Row],[Cantidad de Insumos]]*[2]!Tabla46[[#This Row],[Precio Unitario]]</f>
        <v>#REF!</v>
      </c>
      <c r="U564" s="208" t="s">
        <v>880</v>
      </c>
      <c r="V564" s="470" t="s">
        <v>925</v>
      </c>
      <c r="W564" s="476"/>
    </row>
    <row r="565" spans="2:23" ht="63.75" customHeight="1" x14ac:dyDescent="0.2">
      <c r="B565" s="487" t="e">
        <f>IF(Tabla46[[#This Row],[Tipos de Acciones]]="","",CONCATENATE(Tabla46[[#This Row],[POA]],".",Tabla46[[#This Row],[SRS]],".",Tabla46[[#This Row],[AREA]],".",Tabla46[[#This Row],[TIPO]]))</f>
        <v>#REF!</v>
      </c>
      <c r="C565" s="487" t="e">
        <f>IF(Tabla46[[#This Row],[Tipos de Acciones]]="","",'Formulario PPGR1'!#REF!)</f>
        <v>#REF!</v>
      </c>
      <c r="D565" s="487" t="e">
        <f>IF(Tabla46[[#This Row],[Tipos de Acciones]]="","",'Formulario PPGR1'!#REF!)</f>
        <v>#REF!</v>
      </c>
      <c r="E565" s="487" t="e">
        <f>IF(Tabla46[[#This Row],[Tipos de Acciones]]="","",'Formulario PPGR1'!#REF!)</f>
        <v>#REF!</v>
      </c>
      <c r="F565" s="487" t="e">
        <f>IF(Tabla46[[#This Row],[Tipos de Acciones]]="","",'Formulario PPGR1'!#REF!)</f>
        <v>#REF!</v>
      </c>
      <c r="G565" s="462" t="s">
        <v>935</v>
      </c>
      <c r="H565" s="462" t="s">
        <v>2283</v>
      </c>
      <c r="I565" s="484"/>
      <c r="J565" s="462"/>
      <c r="K565" s="462" t="s">
        <v>2317</v>
      </c>
      <c r="L565" s="462"/>
      <c r="M565" s="225"/>
      <c r="N565" s="225"/>
      <c r="O565" s="477"/>
      <c r="P565" s="226"/>
      <c r="Q565" s="204" t="s">
        <v>1904</v>
      </c>
      <c r="R565" s="474">
        <v>10</v>
      </c>
      <c r="S565" s="468">
        <v>8850</v>
      </c>
      <c r="T565" s="475" t="e">
        <f>[2]!Tabla46[[#This Row],[Cantidad de Insumos]]*[2]!Tabla46[[#This Row],[Precio Unitario]]</f>
        <v>#REF!</v>
      </c>
      <c r="U565" s="208" t="s">
        <v>880</v>
      </c>
      <c r="V565" s="470" t="s">
        <v>925</v>
      </c>
      <c r="W565" s="476"/>
    </row>
    <row r="566" spans="2:23" ht="39.75" customHeight="1" x14ac:dyDescent="0.2">
      <c r="B566" s="487" t="e">
        <f>IF(Tabla46[[#This Row],[Tipos de Acciones]]="","",CONCATENATE(Tabla46[[#This Row],[POA]],".",Tabla46[[#This Row],[SRS]],".",Tabla46[[#This Row],[AREA]],".",Tabla46[[#This Row],[TIPO]]))</f>
        <v>#REF!</v>
      </c>
      <c r="C566" s="487" t="e">
        <f>IF(Tabla46[[#This Row],[Tipos de Acciones]]="","",'Formulario PPGR1'!#REF!)</f>
        <v>#REF!</v>
      </c>
      <c r="D566" s="487" t="e">
        <f>IF(Tabla46[[#This Row],[Tipos de Acciones]]="","",'Formulario PPGR1'!#REF!)</f>
        <v>#REF!</v>
      </c>
      <c r="E566" s="487" t="e">
        <f>IF(Tabla46[[#This Row],[Tipos de Acciones]]="","",'Formulario PPGR1'!#REF!)</f>
        <v>#REF!</v>
      </c>
      <c r="F566" s="487" t="e">
        <f>IF(Tabla46[[#This Row],[Tipos de Acciones]]="","",'Formulario PPGR1'!#REF!)</f>
        <v>#REF!</v>
      </c>
      <c r="G566" s="462" t="s">
        <v>935</v>
      </c>
      <c r="H566" s="462" t="s">
        <v>2159</v>
      </c>
      <c r="I566" s="484"/>
      <c r="J566" s="462"/>
      <c r="K566" s="462" t="s">
        <v>2318</v>
      </c>
      <c r="L566" s="462"/>
      <c r="M566" s="225"/>
      <c r="N566" s="225"/>
      <c r="O566" s="477"/>
      <c r="P566" s="226"/>
      <c r="Q566" s="204" t="s">
        <v>1904</v>
      </c>
      <c r="R566" s="474">
        <v>170</v>
      </c>
      <c r="S566" s="468">
        <v>34</v>
      </c>
      <c r="T566" s="475" t="e">
        <f>[2]!Tabla46[[#This Row],[Cantidad de Insumos]]*[2]!Tabla46[[#This Row],[Precio Unitario]]</f>
        <v>#REF!</v>
      </c>
      <c r="U566" s="208" t="s">
        <v>2117</v>
      </c>
      <c r="V566" s="470" t="s">
        <v>925</v>
      </c>
      <c r="W566" s="476"/>
    </row>
    <row r="567" spans="2:23" ht="32.25" customHeight="1" x14ac:dyDescent="0.2">
      <c r="B567" s="487" t="e">
        <f>IF(Tabla46[[#This Row],[Tipos de Acciones]]="","",CONCATENATE(Tabla46[[#This Row],[POA]],".",Tabla46[[#This Row],[SRS]],".",Tabla46[[#This Row],[AREA]],".",Tabla46[[#This Row],[TIPO]]))</f>
        <v>#REF!</v>
      </c>
      <c r="C567" s="487" t="e">
        <f>IF(Tabla46[[#This Row],[Tipos de Acciones]]="","",'Formulario PPGR1'!#REF!)</f>
        <v>#REF!</v>
      </c>
      <c r="D567" s="487" t="e">
        <f>IF(Tabla46[[#This Row],[Tipos de Acciones]]="","",'Formulario PPGR1'!#REF!)</f>
        <v>#REF!</v>
      </c>
      <c r="E567" s="487" t="e">
        <f>IF(Tabla46[[#This Row],[Tipos de Acciones]]="","",'Formulario PPGR1'!#REF!)</f>
        <v>#REF!</v>
      </c>
      <c r="F567" s="487" t="e">
        <f>IF(Tabla46[[#This Row],[Tipos de Acciones]]="","",'Formulario PPGR1'!#REF!)</f>
        <v>#REF!</v>
      </c>
      <c r="G567" s="462" t="s">
        <v>935</v>
      </c>
      <c r="H567" s="462" t="s">
        <v>2240</v>
      </c>
      <c r="I567" s="484"/>
      <c r="J567" s="462"/>
      <c r="K567" s="462" t="s">
        <v>2319</v>
      </c>
      <c r="L567" s="462"/>
      <c r="M567" s="225"/>
      <c r="N567" s="225"/>
      <c r="O567" s="477"/>
      <c r="P567" s="226"/>
      <c r="Q567" s="204" t="s">
        <v>1904</v>
      </c>
      <c r="R567" s="474">
        <v>500</v>
      </c>
      <c r="S567" s="468">
        <v>125</v>
      </c>
      <c r="T567" s="475" t="e">
        <f>[2]!Tabla46[[#This Row],[Cantidad de Insumos]]*[2]!Tabla46[[#This Row],[Precio Unitario]]</f>
        <v>#REF!</v>
      </c>
      <c r="U567" s="208" t="s">
        <v>2243</v>
      </c>
      <c r="V567" s="470" t="s">
        <v>925</v>
      </c>
      <c r="W567" s="476"/>
    </row>
    <row r="568" spans="2:23" ht="35.25" customHeight="1" x14ac:dyDescent="0.2">
      <c r="B568" s="487" t="e">
        <f>IF(Tabla46[[#This Row],[Tipos de Acciones]]="","",CONCATENATE(Tabla46[[#This Row],[POA]],".",Tabla46[[#This Row],[SRS]],".",Tabla46[[#This Row],[AREA]],".",Tabla46[[#This Row],[TIPO]]))</f>
        <v>#REF!</v>
      </c>
      <c r="C568" s="487" t="e">
        <f>IF(Tabla46[[#This Row],[Tipos de Acciones]]="","",'Formulario PPGR1'!#REF!)</f>
        <v>#REF!</v>
      </c>
      <c r="D568" s="487" t="e">
        <f>IF(Tabla46[[#This Row],[Tipos de Acciones]]="","",'Formulario PPGR1'!#REF!)</f>
        <v>#REF!</v>
      </c>
      <c r="E568" s="487" t="e">
        <f>IF(Tabla46[[#This Row],[Tipos de Acciones]]="","",'Formulario PPGR1'!#REF!)</f>
        <v>#REF!</v>
      </c>
      <c r="F568" s="487" t="e">
        <f>IF(Tabla46[[#This Row],[Tipos de Acciones]]="","",'Formulario PPGR1'!#REF!)</f>
        <v>#REF!</v>
      </c>
      <c r="G568" s="462" t="s">
        <v>935</v>
      </c>
      <c r="H568" s="462" t="s">
        <v>2159</v>
      </c>
      <c r="I568" s="484"/>
      <c r="J568" s="462"/>
      <c r="K568" s="462" t="s">
        <v>2320</v>
      </c>
      <c r="L568" s="462"/>
      <c r="M568" s="225"/>
      <c r="N568" s="225"/>
      <c r="O568" s="477"/>
      <c r="P568" s="226"/>
      <c r="Q568" s="204" t="s">
        <v>1904</v>
      </c>
      <c r="R568" s="474">
        <v>170</v>
      </c>
      <c r="S568" s="468">
        <v>47</v>
      </c>
      <c r="T568" s="475" t="e">
        <f>[2]!Tabla46[[#This Row],[Cantidad de Insumos]]*[2]!Tabla46[[#This Row],[Precio Unitario]]</f>
        <v>#REF!</v>
      </c>
      <c r="U568" s="208" t="s">
        <v>2117</v>
      </c>
      <c r="V568" s="470" t="s">
        <v>925</v>
      </c>
      <c r="W568" s="476"/>
    </row>
    <row r="569" spans="2:23" ht="42" customHeight="1" x14ac:dyDescent="0.2">
      <c r="B569" s="487" t="e">
        <f>IF(Tabla46[[#This Row],[Tipos de Acciones]]="","",CONCATENATE(Tabla46[[#This Row],[POA]],".",Tabla46[[#This Row],[SRS]],".",Tabla46[[#This Row],[AREA]],".",Tabla46[[#This Row],[TIPO]]))</f>
        <v>#REF!</v>
      </c>
      <c r="C569" s="487" t="e">
        <f>IF(Tabla46[[#This Row],[Tipos de Acciones]]="","",'Formulario PPGR1'!#REF!)</f>
        <v>#REF!</v>
      </c>
      <c r="D569" s="487" t="e">
        <f>IF(Tabla46[[#This Row],[Tipos de Acciones]]="","",'Formulario PPGR1'!#REF!)</f>
        <v>#REF!</v>
      </c>
      <c r="E569" s="487" t="e">
        <f>IF(Tabla46[[#This Row],[Tipos de Acciones]]="","",'Formulario PPGR1'!#REF!)</f>
        <v>#REF!</v>
      </c>
      <c r="F569" s="487" t="e">
        <f>IF(Tabla46[[#This Row],[Tipos de Acciones]]="","",'Formulario PPGR1'!#REF!)</f>
        <v>#REF!</v>
      </c>
      <c r="G569" s="462" t="s">
        <v>935</v>
      </c>
      <c r="H569" s="462" t="s">
        <v>2144</v>
      </c>
      <c r="I569" s="484"/>
      <c r="J569" s="462"/>
      <c r="K569" s="462" t="s">
        <v>2321</v>
      </c>
      <c r="L569" s="462"/>
      <c r="M569" s="225"/>
      <c r="N569" s="225"/>
      <c r="O569" s="477"/>
      <c r="P569" s="226"/>
      <c r="Q569" s="204" t="s">
        <v>1904</v>
      </c>
      <c r="R569" s="474">
        <v>170</v>
      </c>
      <c r="S569" s="468">
        <v>900</v>
      </c>
      <c r="T569" s="475" t="e">
        <f>[2]!Tabla46[[#This Row],[Cantidad de Insumos]]*[2]!Tabla46[[#This Row],[Precio Unitario]]</f>
        <v>#REF!</v>
      </c>
      <c r="U569" s="208" t="s">
        <v>2146</v>
      </c>
      <c r="V569" s="470" t="s">
        <v>925</v>
      </c>
      <c r="W569" s="476"/>
    </row>
    <row r="570" spans="2:23" ht="36.75" customHeight="1" x14ac:dyDescent="0.2">
      <c r="B570" s="487" t="e">
        <f>IF(Tabla46[[#This Row],[Tipos de Acciones]]="","",CONCATENATE(Tabla46[[#This Row],[POA]],".",Tabla46[[#This Row],[SRS]],".",Tabla46[[#This Row],[AREA]],".",Tabla46[[#This Row],[TIPO]]))</f>
        <v>#REF!</v>
      </c>
      <c r="C570" s="487" t="e">
        <f>IF(Tabla46[[#This Row],[Tipos de Acciones]]="","",'Formulario PPGR1'!#REF!)</f>
        <v>#REF!</v>
      </c>
      <c r="D570" s="487" t="e">
        <f>IF(Tabla46[[#This Row],[Tipos de Acciones]]="","",'Formulario PPGR1'!#REF!)</f>
        <v>#REF!</v>
      </c>
      <c r="E570" s="487" t="e">
        <f>IF(Tabla46[[#This Row],[Tipos de Acciones]]="","",'Formulario PPGR1'!#REF!)</f>
        <v>#REF!</v>
      </c>
      <c r="F570" s="487" t="e">
        <f>IF(Tabla46[[#This Row],[Tipos de Acciones]]="","",'Formulario PPGR1'!#REF!)</f>
        <v>#REF!</v>
      </c>
      <c r="G570" s="462" t="s">
        <v>935</v>
      </c>
      <c r="H570" s="462" t="s">
        <v>2322</v>
      </c>
      <c r="I570" s="484"/>
      <c r="J570" s="462"/>
      <c r="K570" s="462" t="s">
        <v>2323</v>
      </c>
      <c r="L570" s="462"/>
      <c r="M570" s="225"/>
      <c r="N570" s="225"/>
      <c r="O570" s="477"/>
      <c r="P570" s="226"/>
      <c r="Q570" s="204" t="s">
        <v>1904</v>
      </c>
      <c r="R570" s="474">
        <v>350</v>
      </c>
      <c r="S570" s="468">
        <v>280</v>
      </c>
      <c r="T570" s="475" t="e">
        <f>[2]!Tabla46[[#This Row],[Cantidad de Insumos]]*[2]!Tabla46[[#This Row],[Precio Unitario]]</f>
        <v>#REF!</v>
      </c>
      <c r="U570" s="208" t="s">
        <v>2324</v>
      </c>
      <c r="V570" s="470" t="s">
        <v>925</v>
      </c>
      <c r="W570" s="476"/>
    </row>
    <row r="571" spans="2:23" ht="49.5" customHeight="1" x14ac:dyDescent="0.2">
      <c r="B571" s="487" t="e">
        <f>IF(Tabla46[[#This Row],[Tipos de Acciones]]="","",CONCATENATE(Tabla46[[#This Row],[POA]],".",Tabla46[[#This Row],[SRS]],".",Tabla46[[#This Row],[AREA]],".",Tabla46[[#This Row],[TIPO]]))</f>
        <v>#REF!</v>
      </c>
      <c r="C571" s="487" t="e">
        <f>IF(Tabla46[[#This Row],[Tipos de Acciones]]="","",'Formulario PPGR1'!#REF!)</f>
        <v>#REF!</v>
      </c>
      <c r="D571" s="487" t="e">
        <f>IF(Tabla46[[#This Row],[Tipos de Acciones]]="","",'Formulario PPGR1'!#REF!)</f>
        <v>#REF!</v>
      </c>
      <c r="E571" s="487" t="e">
        <f>IF(Tabla46[[#This Row],[Tipos de Acciones]]="","",'Formulario PPGR1'!#REF!)</f>
        <v>#REF!</v>
      </c>
      <c r="F571" s="487" t="e">
        <f>IF(Tabla46[[#This Row],[Tipos de Acciones]]="","",'Formulario PPGR1'!#REF!)</f>
        <v>#REF!</v>
      </c>
      <c r="G571" s="462" t="s">
        <v>935</v>
      </c>
      <c r="H571" s="462" t="s">
        <v>2322</v>
      </c>
      <c r="I571" s="484"/>
      <c r="J571" s="462"/>
      <c r="K571" s="462" t="s">
        <v>2325</v>
      </c>
      <c r="L571" s="462"/>
      <c r="M571" s="225"/>
      <c r="N571" s="225"/>
      <c r="O571" s="477"/>
      <c r="P571" s="226"/>
      <c r="Q571" s="204" t="s">
        <v>1904</v>
      </c>
      <c r="R571" s="474">
        <v>500</v>
      </c>
      <c r="S571" s="468">
        <v>280</v>
      </c>
      <c r="T571" s="475" t="e">
        <f>[2]!Tabla46[[#This Row],[Cantidad de Insumos]]*[2]!Tabla46[[#This Row],[Precio Unitario]]</f>
        <v>#REF!</v>
      </c>
      <c r="U571" s="208" t="s">
        <v>2324</v>
      </c>
      <c r="V571" s="470" t="s">
        <v>925</v>
      </c>
      <c r="W571" s="476"/>
    </row>
    <row r="572" spans="2:23" ht="36" customHeight="1" x14ac:dyDescent="0.2">
      <c r="B572" s="487" t="e">
        <f>IF(Tabla46[[#This Row],[Tipos de Acciones]]="","",CONCATENATE(Tabla46[[#This Row],[POA]],".",Tabla46[[#This Row],[SRS]],".",Tabla46[[#This Row],[AREA]],".",Tabla46[[#This Row],[TIPO]]))</f>
        <v>#REF!</v>
      </c>
      <c r="C572" s="487" t="e">
        <f>IF(Tabla46[[#This Row],[Tipos de Acciones]]="","",'Formulario PPGR1'!#REF!)</f>
        <v>#REF!</v>
      </c>
      <c r="D572" s="487" t="e">
        <f>IF(Tabla46[[#This Row],[Tipos de Acciones]]="","",'Formulario PPGR1'!#REF!)</f>
        <v>#REF!</v>
      </c>
      <c r="E572" s="487" t="e">
        <f>IF(Tabla46[[#This Row],[Tipos de Acciones]]="","",'Formulario PPGR1'!#REF!)</f>
        <v>#REF!</v>
      </c>
      <c r="F572" s="487" t="e">
        <f>IF(Tabla46[[#This Row],[Tipos de Acciones]]="","",'Formulario PPGR1'!#REF!)</f>
        <v>#REF!</v>
      </c>
      <c r="G572" s="462" t="s">
        <v>935</v>
      </c>
      <c r="H572" s="462" t="s">
        <v>2159</v>
      </c>
      <c r="I572" s="484"/>
      <c r="J572" s="462"/>
      <c r="K572" s="462" t="s">
        <v>2326</v>
      </c>
      <c r="L572" s="462"/>
      <c r="M572" s="225"/>
      <c r="N572" s="225"/>
      <c r="O572" s="477"/>
      <c r="P572" s="226"/>
      <c r="Q572" s="204" t="s">
        <v>1904</v>
      </c>
      <c r="R572" s="474">
        <v>170</v>
      </c>
      <c r="S572" s="468">
        <v>50</v>
      </c>
      <c r="T572" s="475" t="e">
        <f>[2]!Tabla46[[#This Row],[Cantidad de Insumos]]*[2]!Tabla46[[#This Row],[Precio Unitario]]</f>
        <v>#REF!</v>
      </c>
      <c r="U572" s="208" t="s">
        <v>2117</v>
      </c>
      <c r="V572" s="470" t="s">
        <v>925</v>
      </c>
      <c r="W572" s="476"/>
    </row>
    <row r="573" spans="2:23" ht="35.25" customHeight="1" x14ac:dyDescent="0.2">
      <c r="B573" s="487" t="e">
        <f>IF(Tabla46[[#This Row],[Tipos de Acciones]]="","",CONCATENATE(Tabla46[[#This Row],[POA]],".",Tabla46[[#This Row],[SRS]],".",Tabla46[[#This Row],[AREA]],".",Tabla46[[#This Row],[TIPO]]))</f>
        <v>#REF!</v>
      </c>
      <c r="C573" s="487" t="e">
        <f>IF(Tabla46[[#This Row],[Tipos de Acciones]]="","",'Formulario PPGR1'!#REF!)</f>
        <v>#REF!</v>
      </c>
      <c r="D573" s="487" t="e">
        <f>IF(Tabla46[[#This Row],[Tipos de Acciones]]="","",'Formulario PPGR1'!#REF!)</f>
        <v>#REF!</v>
      </c>
      <c r="E573" s="487" t="e">
        <f>IF(Tabla46[[#This Row],[Tipos de Acciones]]="","",'Formulario PPGR1'!#REF!)</f>
        <v>#REF!</v>
      </c>
      <c r="F573" s="487" t="e">
        <f>IF(Tabla46[[#This Row],[Tipos de Acciones]]="","",'Formulario PPGR1'!#REF!)</f>
        <v>#REF!</v>
      </c>
      <c r="G573" s="462" t="s">
        <v>935</v>
      </c>
      <c r="H573" s="462" t="s">
        <v>2159</v>
      </c>
      <c r="I573" s="484"/>
      <c r="J573" s="462"/>
      <c r="K573" s="462" t="s">
        <v>2327</v>
      </c>
      <c r="L573" s="462"/>
      <c r="M573" s="225"/>
      <c r="N573" s="225"/>
      <c r="O573" s="477"/>
      <c r="P573" s="226"/>
      <c r="Q573" s="204" t="s">
        <v>1904</v>
      </c>
      <c r="R573" s="474">
        <v>75</v>
      </c>
      <c r="S573" s="468">
        <v>1340</v>
      </c>
      <c r="T573" s="475" t="e">
        <f>[2]!Tabla46[[#This Row],[Cantidad de Insumos]]*[2]!Tabla46[[#This Row],[Precio Unitario]]</f>
        <v>#REF!</v>
      </c>
      <c r="U573" s="208" t="s">
        <v>2117</v>
      </c>
      <c r="V573" s="470" t="s">
        <v>925</v>
      </c>
      <c r="W573" s="476"/>
    </row>
    <row r="574" spans="2:23" ht="32.25" customHeight="1" x14ac:dyDescent="0.2">
      <c r="B574" s="487" t="e">
        <f>IF(Tabla46[[#This Row],[Tipos de Acciones]]="","",CONCATENATE(Tabla46[[#This Row],[POA]],".",Tabla46[[#This Row],[SRS]],".",Tabla46[[#This Row],[AREA]],".",Tabla46[[#This Row],[TIPO]]))</f>
        <v>#REF!</v>
      </c>
      <c r="C574" s="487" t="e">
        <f>IF(Tabla46[[#This Row],[Tipos de Acciones]]="","",'Formulario PPGR1'!#REF!)</f>
        <v>#REF!</v>
      </c>
      <c r="D574" s="487" t="e">
        <f>IF(Tabla46[[#This Row],[Tipos de Acciones]]="","",'Formulario PPGR1'!#REF!)</f>
        <v>#REF!</v>
      </c>
      <c r="E574" s="487" t="e">
        <f>IF(Tabla46[[#This Row],[Tipos de Acciones]]="","",'Formulario PPGR1'!#REF!)</f>
        <v>#REF!</v>
      </c>
      <c r="F574" s="487" t="e">
        <f>IF(Tabla46[[#This Row],[Tipos de Acciones]]="","",'Formulario PPGR1'!#REF!)</f>
        <v>#REF!</v>
      </c>
      <c r="G574" s="462" t="s">
        <v>935</v>
      </c>
      <c r="H574" s="462" t="s">
        <v>2144</v>
      </c>
      <c r="I574" s="484"/>
      <c r="J574" s="462"/>
      <c r="K574" s="462" t="s">
        <v>2328</v>
      </c>
      <c r="L574" s="462"/>
      <c r="M574" s="225"/>
      <c r="N574" s="225"/>
      <c r="O574" s="477"/>
      <c r="P574" s="226"/>
      <c r="Q574" s="204" t="s">
        <v>1904</v>
      </c>
      <c r="R574" s="474">
        <v>75</v>
      </c>
      <c r="S574" s="468">
        <v>1335</v>
      </c>
      <c r="T574" s="475" t="e">
        <f>[2]!Tabla46[[#This Row],[Cantidad de Insumos]]*[2]!Tabla46[[#This Row],[Precio Unitario]]</f>
        <v>#REF!</v>
      </c>
      <c r="U574" s="208" t="s">
        <v>2146</v>
      </c>
      <c r="V574" s="470" t="s">
        <v>925</v>
      </c>
      <c r="W574" s="476"/>
    </row>
    <row r="575" spans="2:23" ht="32.25" customHeight="1" x14ac:dyDescent="0.2">
      <c r="B575" s="487" t="e">
        <f>IF(Tabla46[[#This Row],[Tipos de Acciones]]="","",CONCATENATE(Tabla46[[#This Row],[POA]],".",Tabla46[[#This Row],[SRS]],".",Tabla46[[#This Row],[AREA]],".",Tabla46[[#This Row],[TIPO]]))</f>
        <v>#REF!</v>
      </c>
      <c r="C575" s="487" t="e">
        <f>IF(Tabla46[[#This Row],[Tipos de Acciones]]="","",'Formulario PPGR1'!#REF!)</f>
        <v>#REF!</v>
      </c>
      <c r="D575" s="487" t="e">
        <f>IF(Tabla46[[#This Row],[Tipos de Acciones]]="","",'Formulario PPGR1'!#REF!)</f>
        <v>#REF!</v>
      </c>
      <c r="E575" s="487" t="e">
        <f>IF(Tabla46[[#This Row],[Tipos de Acciones]]="","",'Formulario PPGR1'!#REF!)</f>
        <v>#REF!</v>
      </c>
      <c r="F575" s="487" t="e">
        <f>IF(Tabla46[[#This Row],[Tipos de Acciones]]="","",'Formulario PPGR1'!#REF!)</f>
        <v>#REF!</v>
      </c>
      <c r="G575" s="462" t="s">
        <v>935</v>
      </c>
      <c r="H575" s="462" t="s">
        <v>2159</v>
      </c>
      <c r="I575" s="484"/>
      <c r="J575" s="462"/>
      <c r="K575" s="462" t="s">
        <v>2329</v>
      </c>
      <c r="L575" s="462"/>
      <c r="M575" s="225"/>
      <c r="N575" s="225"/>
      <c r="O575" s="477"/>
      <c r="P575" s="226"/>
      <c r="Q575" s="204" t="s">
        <v>1904</v>
      </c>
      <c r="R575" s="474">
        <v>170</v>
      </c>
      <c r="S575" s="468">
        <v>15</v>
      </c>
      <c r="T575" s="475" t="e">
        <f>[2]!Tabla46[[#This Row],[Cantidad de Insumos]]*[2]!Tabla46[[#This Row],[Precio Unitario]]</f>
        <v>#REF!</v>
      </c>
      <c r="U575" s="208" t="s">
        <v>2114</v>
      </c>
      <c r="V575" s="470" t="s">
        <v>925</v>
      </c>
      <c r="W575" s="476"/>
    </row>
    <row r="576" spans="2:23" ht="33" customHeight="1" x14ac:dyDescent="0.2">
      <c r="B576" s="487" t="e">
        <f>IF(Tabla46[[#This Row],[Tipos de Acciones]]="","",CONCATENATE(Tabla46[[#This Row],[POA]],".",Tabla46[[#This Row],[SRS]],".",Tabla46[[#This Row],[AREA]],".",Tabla46[[#This Row],[TIPO]]))</f>
        <v>#REF!</v>
      </c>
      <c r="C576" s="487" t="e">
        <f>IF(Tabla46[[#This Row],[Tipos de Acciones]]="","",'Formulario PPGR1'!#REF!)</f>
        <v>#REF!</v>
      </c>
      <c r="D576" s="487" t="e">
        <f>IF(Tabla46[[#This Row],[Tipos de Acciones]]="","",'Formulario PPGR1'!#REF!)</f>
        <v>#REF!</v>
      </c>
      <c r="E576" s="487" t="e">
        <f>IF(Tabla46[[#This Row],[Tipos de Acciones]]="","",'Formulario PPGR1'!#REF!)</f>
        <v>#REF!</v>
      </c>
      <c r="F576" s="487" t="e">
        <f>IF(Tabla46[[#This Row],[Tipos de Acciones]]="","",'Formulario PPGR1'!#REF!)</f>
        <v>#REF!</v>
      </c>
      <c r="G576" s="462" t="s">
        <v>935</v>
      </c>
      <c r="H576" s="462" t="s">
        <v>2159</v>
      </c>
      <c r="I576" s="484"/>
      <c r="J576" s="462"/>
      <c r="K576" s="462" t="s">
        <v>2330</v>
      </c>
      <c r="L576" s="462"/>
      <c r="M576" s="225"/>
      <c r="N576" s="225"/>
      <c r="O576" s="477"/>
      <c r="P576" s="226"/>
      <c r="Q576" s="204" t="s">
        <v>1904</v>
      </c>
      <c r="R576" s="474">
        <v>14</v>
      </c>
      <c r="S576" s="468">
        <v>1800</v>
      </c>
      <c r="T576" s="475" t="e">
        <f>[2]!Tabla46[[#This Row],[Cantidad de Insumos]]*[2]!Tabla46[[#This Row],[Precio Unitario]]</f>
        <v>#REF!</v>
      </c>
      <c r="U576" s="208" t="s">
        <v>2114</v>
      </c>
      <c r="V576" s="470" t="s">
        <v>925</v>
      </c>
      <c r="W576" s="476"/>
    </row>
  </sheetData>
  <dataValidations count="4">
    <dataValidation type="list" allowBlank="1" showInputMessage="1" showErrorMessage="1" sqref="L9:L576">
      <formula1>LsTipoEESS</formula1>
    </dataValidation>
    <dataValidation type="list" allowBlank="1" showInputMessage="1" showErrorMessage="1" sqref="N9:P576">
      <formula1>Provincias</formula1>
    </dataValidation>
    <dataValidation type="list" allowBlank="1" showInputMessage="1" showErrorMessage="1" sqref="G9:G576">
      <formula1>ls_TiposAcciones</formula1>
    </dataValidation>
    <dataValidation type="list" allowBlank="1" showInputMessage="1" showErrorMessage="1" sqref="W386:W392 V9:V488 W406:W409 V491:V576">
      <formula1>lsFuentesFinanciamiento</formula1>
    </dataValidation>
  </dataValidations>
  <pageMargins left="1.2598425196850394" right="0.27559055118110237" top="1.1023622047244095" bottom="0.15748031496062992" header="0" footer="0"/>
  <pageSetup scale="95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4034" r:id="rId4" name="CommandButton1">
          <controlPr defaultSize="0" autoLine="0" r:id="rId5">
            <anchor moveWithCells="1">
              <from>
                <xdr:col>6</xdr:col>
                <xdr:colOff>0</xdr:colOff>
                <xdr:row>4</xdr:row>
                <xdr:rowOff>161925</xdr:rowOff>
              </from>
              <to>
                <xdr:col>6</xdr:col>
                <xdr:colOff>1457325</xdr:colOff>
                <xdr:row>5</xdr:row>
                <xdr:rowOff>209550</xdr:rowOff>
              </to>
            </anchor>
          </controlPr>
        </control>
      </mc:Choice>
      <mc:Fallback>
        <control shapeId="44034" r:id="rId4" name="CommandButton1"/>
      </mc:Fallback>
    </mc:AlternateContent>
  </controls>
  <tableParts count="1"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:BH212"/>
  <sheetViews>
    <sheetView showGridLines="0" topLeftCell="A4" workbookViewId="0">
      <selection activeCell="E7" sqref="E7"/>
    </sheetView>
  </sheetViews>
  <sheetFormatPr baseColWidth="10" defaultRowHeight="15" x14ac:dyDescent="0.25"/>
  <cols>
    <col min="1" max="4" width="8.42578125" style="6" customWidth="1"/>
    <col min="5" max="5" width="53.42578125" style="6" customWidth="1"/>
    <col min="6" max="6" width="14.140625" style="6" customWidth="1"/>
    <col min="7" max="7" width="11.42578125" style="6"/>
    <col min="8" max="60" width="11.42578125" style="31"/>
    <col min="61" max="16384" width="11.42578125" style="4"/>
  </cols>
  <sheetData>
    <row r="1" spans="1:49" customFormat="1" x14ac:dyDescent="0.2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5"/>
      <c r="Q1" s="71"/>
      <c r="R1" s="71"/>
      <c r="S1" s="71"/>
      <c r="T1" s="73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</row>
    <row r="2" spans="1:49" customForma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75"/>
      <c r="Q2" s="71"/>
      <c r="R2" s="71"/>
      <c r="S2" s="71"/>
      <c r="T2" s="73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</row>
    <row r="3" spans="1:49" customFormat="1" ht="15.75" x14ac:dyDescent="0.25">
      <c r="C3" s="6"/>
      <c r="D3" s="2"/>
      <c r="E3" s="60" t="str">
        <f>'Formulario PPGR1'!H2</f>
        <v>Servicio Nacional de Salud</v>
      </c>
      <c r="F3" s="2"/>
      <c r="G3" s="2"/>
      <c r="H3" s="2"/>
      <c r="I3" s="2"/>
      <c r="J3" s="2"/>
      <c r="K3" s="2"/>
      <c r="L3" s="2"/>
      <c r="M3" s="2"/>
      <c r="N3" s="2"/>
      <c r="O3" s="2"/>
      <c r="P3" s="75"/>
      <c r="Q3" s="71"/>
      <c r="R3" s="71"/>
      <c r="S3" s="71"/>
      <c r="T3" s="73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</row>
    <row r="4" spans="1:49" customFormat="1" x14ac:dyDescent="0.25">
      <c r="C4" s="6"/>
      <c r="D4" s="2"/>
      <c r="E4" s="61" t="str">
        <f>'Formulario PPGR1'!H3</f>
        <v>Dirección de Planificación y Desarrollo</v>
      </c>
      <c r="F4" s="2"/>
      <c r="G4" s="2"/>
      <c r="H4" s="2"/>
      <c r="I4" s="2"/>
      <c r="J4" s="2"/>
      <c r="K4" s="2"/>
      <c r="L4" s="2"/>
      <c r="M4" s="2"/>
      <c r="N4" s="2"/>
      <c r="O4" s="2"/>
      <c r="P4" s="75"/>
      <c r="Q4" s="71"/>
      <c r="R4" s="71"/>
      <c r="S4" s="71"/>
      <c r="T4" s="73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</row>
    <row r="5" spans="1:49" customFormat="1" x14ac:dyDescent="0.25">
      <c r="C5" s="6"/>
      <c r="D5" s="2"/>
      <c r="E5" s="62" t="s">
        <v>2121</v>
      </c>
      <c r="F5" s="2"/>
      <c r="G5" s="2"/>
      <c r="H5" s="2"/>
      <c r="I5" s="2"/>
      <c r="J5" s="2"/>
      <c r="K5" s="2"/>
      <c r="L5" s="2"/>
      <c r="M5" s="2"/>
      <c r="N5" s="2"/>
      <c r="O5" s="2"/>
      <c r="P5" s="75"/>
      <c r="Q5" s="71"/>
      <c r="R5" s="71"/>
      <c r="S5" s="71"/>
      <c r="T5" s="73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</row>
    <row r="6" spans="1:49" customFormat="1" x14ac:dyDescent="0.25">
      <c r="C6" s="6"/>
      <c r="D6" s="2"/>
      <c r="E6" s="62" t="s">
        <v>1203</v>
      </c>
      <c r="F6" s="2"/>
      <c r="G6" s="2"/>
      <c r="H6" s="2"/>
      <c r="I6" s="2"/>
      <c r="J6" s="2"/>
      <c r="K6" s="2"/>
      <c r="L6" s="2"/>
      <c r="M6" s="2"/>
      <c r="N6" s="2"/>
      <c r="O6" s="2"/>
      <c r="P6" s="75"/>
      <c r="Q6" s="71"/>
      <c r="R6" s="71"/>
      <c r="S6" s="71"/>
      <c r="T6" s="73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</row>
    <row r="7" spans="1:49" customFormat="1" x14ac:dyDescent="0.25">
      <c r="C7" s="2"/>
      <c r="D7" s="2"/>
      <c r="E7" s="62" t="str">
        <f>'Formulario PPGR1'!$N$3</f>
        <v>R2 - SRS Norcentral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71"/>
      <c r="S7" s="71"/>
      <c r="T7" s="73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</row>
    <row r="8" spans="1:49" ht="16.5" customHeight="1" x14ac:dyDescent="0.2">
      <c r="A8" s="31"/>
      <c r="B8" s="31"/>
      <c r="C8" s="31"/>
      <c r="D8" s="31"/>
      <c r="E8" s="31" t="s">
        <v>2120</v>
      </c>
      <c r="F8" s="31"/>
      <c r="G8" s="31"/>
    </row>
    <row r="9" spans="1:49" ht="48" customHeight="1" x14ac:dyDescent="0.2">
      <c r="A9" s="421" t="s">
        <v>436</v>
      </c>
      <c r="B9" s="421" t="s">
        <v>29</v>
      </c>
      <c r="C9" s="421" t="s">
        <v>6</v>
      </c>
      <c r="D9" s="421" t="s">
        <v>7</v>
      </c>
      <c r="E9" s="422" t="s">
        <v>72</v>
      </c>
      <c r="F9" s="423" t="s">
        <v>326</v>
      </c>
      <c r="G9" s="423" t="s">
        <v>8</v>
      </c>
    </row>
    <row r="10" spans="1:49" ht="12.75" x14ac:dyDescent="0.2">
      <c r="A10" s="424">
        <v>3</v>
      </c>
      <c r="B10" s="425"/>
      <c r="C10" s="425"/>
      <c r="D10" s="425"/>
      <c r="E10" s="426" t="s">
        <v>30</v>
      </c>
      <c r="F10" s="427">
        <f>+F11</f>
        <v>104379993.39</v>
      </c>
      <c r="G10" s="427">
        <f>G11</f>
        <v>24.299861318296454</v>
      </c>
    </row>
    <row r="11" spans="1:49" ht="12.75" x14ac:dyDescent="0.2">
      <c r="A11" s="428"/>
      <c r="B11" s="428">
        <v>31</v>
      </c>
      <c r="C11" s="429"/>
      <c r="D11" s="429"/>
      <c r="E11" s="430" t="s">
        <v>31</v>
      </c>
      <c r="F11" s="431">
        <f>SUM(F12:F13)</f>
        <v>104379993.39</v>
      </c>
      <c r="G11" s="432">
        <f>G12+G13</f>
        <v>24.299861318296454</v>
      </c>
    </row>
    <row r="12" spans="1:49" ht="12.75" x14ac:dyDescent="0.2">
      <c r="A12" s="433"/>
      <c r="B12" s="433"/>
      <c r="C12" s="433">
        <v>311</v>
      </c>
      <c r="D12" s="434"/>
      <c r="E12" s="435" t="s">
        <v>32</v>
      </c>
      <c r="F12" s="436"/>
      <c r="G12" s="437">
        <f>IFERROR(F12/$F$31*100,"0.00")</f>
        <v>0</v>
      </c>
    </row>
    <row r="13" spans="1:49" ht="12.75" x14ac:dyDescent="0.2">
      <c r="A13" s="433"/>
      <c r="B13" s="433"/>
      <c r="C13" s="433">
        <v>312</v>
      </c>
      <c r="D13" s="434"/>
      <c r="E13" s="435" t="s">
        <v>64</v>
      </c>
      <c r="F13" s="436">
        <v>104379993.39</v>
      </c>
      <c r="G13" s="437">
        <f>IFERROR(F13/$F$31*100,"0.00")</f>
        <v>24.299861318296454</v>
      </c>
    </row>
    <row r="14" spans="1:49" ht="12.75" x14ac:dyDescent="0.2">
      <c r="A14" s="424">
        <v>4</v>
      </c>
      <c r="B14" s="425"/>
      <c r="C14" s="425"/>
      <c r="D14" s="425"/>
      <c r="E14" s="426" t="s">
        <v>33</v>
      </c>
      <c r="F14" s="427">
        <f>+F15+F20</f>
        <v>97398054.930000007</v>
      </c>
      <c r="G14" s="427">
        <f>G15+G20</f>
        <v>22.674452743331607</v>
      </c>
    </row>
    <row r="15" spans="1:49" ht="12.75" x14ac:dyDescent="0.2">
      <c r="A15" s="428"/>
      <c r="B15" s="428">
        <v>41</v>
      </c>
      <c r="C15" s="428"/>
      <c r="D15" s="429"/>
      <c r="E15" s="438" t="s">
        <v>34</v>
      </c>
      <c r="F15" s="439">
        <f>SUM(F16:F19)</f>
        <v>97398054.930000007</v>
      </c>
      <c r="G15" s="440">
        <f>SUM(G16:G19)</f>
        <v>22.674452743331607</v>
      </c>
    </row>
    <row r="16" spans="1:49" ht="12.75" x14ac:dyDescent="0.2">
      <c r="A16" s="433"/>
      <c r="B16" s="433"/>
      <c r="C16" s="433">
        <v>411</v>
      </c>
      <c r="D16" s="434"/>
      <c r="E16" s="435" t="s">
        <v>474</v>
      </c>
      <c r="F16" s="436"/>
      <c r="G16" s="437">
        <f>IFERROR(F16/$F$31*100,"0.00")</f>
        <v>0</v>
      </c>
    </row>
    <row r="17" spans="1:7" ht="12.75" x14ac:dyDescent="0.2">
      <c r="A17" s="433"/>
      <c r="B17" s="433"/>
      <c r="C17" s="433">
        <v>412</v>
      </c>
      <c r="D17" s="434"/>
      <c r="E17" s="435" t="s">
        <v>65</v>
      </c>
      <c r="F17" s="436">
        <v>21945708.699999999</v>
      </c>
      <c r="G17" s="437">
        <f>IFERROR(F17/$F$31*100,"0.00")</f>
        <v>5.109002794713934</v>
      </c>
    </row>
    <row r="18" spans="1:7" ht="12.75" x14ac:dyDescent="0.2">
      <c r="A18" s="433"/>
      <c r="B18" s="433"/>
      <c r="C18" s="433">
        <v>413</v>
      </c>
      <c r="D18" s="434"/>
      <c r="E18" s="435" t="s">
        <v>477</v>
      </c>
      <c r="F18" s="436"/>
      <c r="G18" s="437">
        <f>IFERROR(F18/$F$31*100,"0.00")</f>
        <v>0</v>
      </c>
    </row>
    <row r="19" spans="1:7" ht="12.75" x14ac:dyDescent="0.2">
      <c r="A19" s="433"/>
      <c r="B19" s="433"/>
      <c r="C19" s="433">
        <v>414</v>
      </c>
      <c r="D19" s="434"/>
      <c r="E19" s="441" t="s">
        <v>73</v>
      </c>
      <c r="F19" s="436">
        <v>75452346.230000004</v>
      </c>
      <c r="G19" s="437">
        <f>IFERROR(F19/$F$31*100,"0.00")</f>
        <v>17.565449948617673</v>
      </c>
    </row>
    <row r="20" spans="1:7" ht="12.75" x14ac:dyDescent="0.2">
      <c r="A20" s="428"/>
      <c r="B20" s="428">
        <v>42</v>
      </c>
      <c r="C20" s="428"/>
      <c r="D20" s="429"/>
      <c r="E20" s="430" t="s">
        <v>35</v>
      </c>
      <c r="F20" s="439">
        <f>SUM(F21:F22)</f>
        <v>0</v>
      </c>
      <c r="G20" s="440">
        <f>G21+G22</f>
        <v>0</v>
      </c>
    </row>
    <row r="21" spans="1:7" ht="12.75" x14ac:dyDescent="0.2">
      <c r="A21" s="433"/>
      <c r="B21" s="433"/>
      <c r="C21" s="433">
        <v>421</v>
      </c>
      <c r="D21" s="434"/>
      <c r="E21" s="435" t="s">
        <v>475</v>
      </c>
      <c r="F21" s="436"/>
      <c r="G21" s="437">
        <f>IFERROR(F21/$F$31*100,"0.00")</f>
        <v>0</v>
      </c>
    </row>
    <row r="22" spans="1:7" ht="12.75" x14ac:dyDescent="0.2">
      <c r="A22" s="433"/>
      <c r="B22" s="433"/>
      <c r="C22" s="433">
        <v>422</v>
      </c>
      <c r="D22" s="434"/>
      <c r="E22" s="435" t="s">
        <v>476</v>
      </c>
      <c r="F22" s="436"/>
      <c r="G22" s="437">
        <f>IFERROR(F22/$F$31*100,"0.00")</f>
        <v>0</v>
      </c>
    </row>
    <row r="23" spans="1:7" ht="12.75" x14ac:dyDescent="0.2">
      <c r="A23" s="424">
        <v>5</v>
      </c>
      <c r="B23" s="425"/>
      <c r="C23" s="425"/>
      <c r="D23" s="425"/>
      <c r="E23" s="426" t="s">
        <v>36</v>
      </c>
      <c r="F23" s="427">
        <f>+F24</f>
        <v>227771701.05000001</v>
      </c>
      <c r="G23" s="427">
        <f>G24</f>
        <v>53.025685938371943</v>
      </c>
    </row>
    <row r="24" spans="1:7" ht="12.75" x14ac:dyDescent="0.2">
      <c r="A24" s="428"/>
      <c r="B24" s="428">
        <v>52</v>
      </c>
      <c r="C24" s="428"/>
      <c r="D24" s="429"/>
      <c r="E24" s="438" t="s">
        <v>37</v>
      </c>
      <c r="F24" s="439">
        <f>SUM(F25:F30)</f>
        <v>227771701.05000001</v>
      </c>
      <c r="G24" s="440">
        <f>SUM(G25:G30)</f>
        <v>53.025685938371943</v>
      </c>
    </row>
    <row r="25" spans="1:7" ht="14.25" customHeight="1" x14ac:dyDescent="0.2">
      <c r="A25" s="434"/>
      <c r="B25" s="433"/>
      <c r="C25" s="433">
        <v>521</v>
      </c>
      <c r="D25" s="434"/>
      <c r="E25" s="442" t="s">
        <v>38</v>
      </c>
      <c r="F25" s="436">
        <v>100250951.56999999</v>
      </c>
      <c r="G25" s="437">
        <f t="shared" ref="G25:G30" si="0">IFERROR(F25/$F$31*100,"0.00")</f>
        <v>23.338612516252947</v>
      </c>
    </row>
    <row r="26" spans="1:7" ht="12.75" x14ac:dyDescent="0.2">
      <c r="A26" s="434"/>
      <c r="B26" s="434"/>
      <c r="C26" s="433">
        <v>522</v>
      </c>
      <c r="D26" s="434"/>
      <c r="E26" s="442" t="s">
        <v>39</v>
      </c>
      <c r="F26" s="436">
        <v>117520749.48</v>
      </c>
      <c r="G26" s="437">
        <f t="shared" si="0"/>
        <v>27.359054370852746</v>
      </c>
    </row>
    <row r="27" spans="1:7" ht="14.25" customHeight="1" x14ac:dyDescent="0.2">
      <c r="A27" s="434"/>
      <c r="B27" s="434"/>
      <c r="C27" s="433">
        <v>523</v>
      </c>
      <c r="D27" s="434"/>
      <c r="E27" s="442" t="s">
        <v>40</v>
      </c>
      <c r="F27" s="436">
        <v>10000000</v>
      </c>
      <c r="G27" s="437">
        <f t="shared" si="0"/>
        <v>2.3280190512662431</v>
      </c>
    </row>
    <row r="28" spans="1:7" ht="12.75" x14ac:dyDescent="0.2">
      <c r="A28" s="434"/>
      <c r="B28" s="434"/>
      <c r="C28" s="433">
        <v>524</v>
      </c>
      <c r="D28" s="434"/>
      <c r="E28" s="442" t="s">
        <v>41</v>
      </c>
      <c r="F28" s="436"/>
      <c r="G28" s="437">
        <f t="shared" si="0"/>
        <v>0</v>
      </c>
    </row>
    <row r="29" spans="1:7" ht="12.75" x14ac:dyDescent="0.2">
      <c r="A29" s="434"/>
      <c r="B29" s="434"/>
      <c r="C29" s="433">
        <v>525</v>
      </c>
      <c r="D29" s="434"/>
      <c r="E29" s="442" t="s">
        <v>42</v>
      </c>
      <c r="F29" s="436"/>
      <c r="G29" s="437">
        <f t="shared" si="0"/>
        <v>0</v>
      </c>
    </row>
    <row r="30" spans="1:7" ht="12.75" x14ac:dyDescent="0.2">
      <c r="A30" s="434"/>
      <c r="B30" s="434"/>
      <c r="C30" s="433">
        <v>526</v>
      </c>
      <c r="D30" s="434"/>
      <c r="E30" s="442" t="s">
        <v>43</v>
      </c>
      <c r="F30" s="436"/>
      <c r="G30" s="437">
        <f t="shared" si="0"/>
        <v>0</v>
      </c>
    </row>
    <row r="31" spans="1:7" ht="12.75" x14ac:dyDescent="0.2">
      <c r="A31" s="443"/>
      <c r="B31" s="443"/>
      <c r="C31" s="443"/>
      <c r="D31" s="443"/>
      <c r="E31" s="444" t="s">
        <v>44</v>
      </c>
      <c r="F31" s="445">
        <f>+F23+F14+F10</f>
        <v>429549749.37</v>
      </c>
      <c r="G31" s="445">
        <f>+G23+G14+G10</f>
        <v>100</v>
      </c>
    </row>
    <row r="32" spans="1:7" s="31" customFormat="1" x14ac:dyDescent="0.25">
      <c r="A32" s="32"/>
      <c r="B32" s="32"/>
      <c r="C32" s="32"/>
      <c r="D32" s="32"/>
      <c r="E32" s="32"/>
      <c r="F32" s="32"/>
      <c r="G32" s="32"/>
    </row>
    <row r="33" spans="1:7" s="31" customFormat="1" x14ac:dyDescent="0.25">
      <c r="A33" s="32"/>
      <c r="B33" s="32"/>
      <c r="C33" s="32"/>
      <c r="D33" s="32"/>
      <c r="E33" s="32"/>
      <c r="F33" s="32"/>
      <c r="G33" s="32"/>
    </row>
    <row r="34" spans="1:7" s="31" customFormat="1" x14ac:dyDescent="0.25">
      <c r="A34" s="32"/>
      <c r="B34" s="32"/>
      <c r="C34" s="32"/>
      <c r="D34" s="32"/>
      <c r="E34" s="32"/>
      <c r="F34" s="32"/>
      <c r="G34" s="32"/>
    </row>
    <row r="35" spans="1:7" s="31" customFormat="1" x14ac:dyDescent="0.25">
      <c r="A35" s="32"/>
      <c r="B35" s="32"/>
      <c r="C35" s="32"/>
      <c r="D35" s="32"/>
      <c r="E35" s="32"/>
      <c r="F35" s="32"/>
      <c r="G35" s="32"/>
    </row>
    <row r="36" spans="1:7" s="31" customFormat="1" x14ac:dyDescent="0.25">
      <c r="A36" s="32"/>
      <c r="B36" s="32"/>
      <c r="C36" s="32"/>
      <c r="D36" s="32"/>
      <c r="E36" s="32"/>
      <c r="F36" s="32"/>
      <c r="G36" s="32"/>
    </row>
    <row r="37" spans="1:7" s="31" customFormat="1" x14ac:dyDescent="0.25">
      <c r="A37" s="32"/>
      <c r="B37" s="32"/>
      <c r="C37" s="32"/>
      <c r="D37" s="32"/>
      <c r="E37" s="32"/>
      <c r="F37" s="32"/>
      <c r="G37" s="32"/>
    </row>
    <row r="38" spans="1:7" s="31" customFormat="1" x14ac:dyDescent="0.25">
      <c r="A38" s="32"/>
      <c r="B38" s="32"/>
      <c r="C38" s="32"/>
      <c r="D38" s="32"/>
      <c r="E38" s="32"/>
      <c r="F38" s="32"/>
      <c r="G38" s="32"/>
    </row>
    <row r="39" spans="1:7" s="31" customFormat="1" x14ac:dyDescent="0.25">
      <c r="A39" s="32"/>
      <c r="B39" s="32"/>
      <c r="C39" s="32"/>
      <c r="D39" s="32"/>
      <c r="E39" s="32"/>
      <c r="F39" s="32"/>
      <c r="G39" s="32"/>
    </row>
    <row r="40" spans="1:7" s="31" customFormat="1" x14ac:dyDescent="0.25">
      <c r="A40" s="33"/>
      <c r="B40" s="33"/>
      <c r="C40" s="33"/>
      <c r="D40" s="33"/>
      <c r="E40" s="33"/>
      <c r="F40" s="33"/>
      <c r="G40" s="33"/>
    </row>
    <row r="41" spans="1:7" s="31" customFormat="1" x14ac:dyDescent="0.25">
      <c r="A41" s="33"/>
      <c r="B41" s="33"/>
      <c r="C41" s="33"/>
      <c r="D41" s="33"/>
      <c r="E41" s="33"/>
      <c r="F41" s="33"/>
      <c r="G41" s="33"/>
    </row>
    <row r="42" spans="1:7" s="31" customFormat="1" x14ac:dyDescent="0.25">
      <c r="A42" s="33"/>
      <c r="B42" s="33"/>
      <c r="C42" s="33"/>
      <c r="D42" s="33"/>
      <c r="E42" s="33"/>
      <c r="F42" s="33"/>
      <c r="G42" s="33"/>
    </row>
    <row r="43" spans="1:7" s="31" customFormat="1" x14ac:dyDescent="0.25">
      <c r="A43" s="33"/>
      <c r="B43" s="33"/>
      <c r="C43" s="33"/>
      <c r="D43" s="33"/>
      <c r="E43" s="33"/>
      <c r="F43" s="33"/>
      <c r="G43" s="33"/>
    </row>
    <row r="44" spans="1:7" s="31" customFormat="1" x14ac:dyDescent="0.25">
      <c r="A44" s="33"/>
      <c r="B44" s="33"/>
      <c r="C44" s="33"/>
      <c r="D44" s="33"/>
      <c r="E44" s="33"/>
      <c r="F44" s="33"/>
      <c r="G44" s="33"/>
    </row>
    <row r="45" spans="1:7" s="31" customFormat="1" x14ac:dyDescent="0.25">
      <c r="A45" s="33"/>
      <c r="B45" s="33"/>
      <c r="C45" s="33"/>
      <c r="D45" s="33"/>
      <c r="E45" s="33"/>
      <c r="F45" s="33"/>
      <c r="G45" s="33"/>
    </row>
    <row r="46" spans="1:7" s="31" customFormat="1" x14ac:dyDescent="0.25">
      <c r="A46" s="33"/>
      <c r="B46" s="33"/>
      <c r="C46" s="33"/>
      <c r="D46" s="33"/>
      <c r="E46" s="33"/>
      <c r="F46" s="33"/>
      <c r="G46" s="33"/>
    </row>
    <row r="47" spans="1:7" s="31" customFormat="1" x14ac:dyDescent="0.25">
      <c r="A47" s="33"/>
      <c r="B47" s="33"/>
      <c r="C47" s="33"/>
      <c r="D47" s="33"/>
      <c r="E47" s="33"/>
      <c r="F47" s="33"/>
      <c r="G47" s="33"/>
    </row>
    <row r="48" spans="1:7" s="31" customFormat="1" x14ac:dyDescent="0.25">
      <c r="A48" s="33"/>
      <c r="B48" s="33"/>
      <c r="C48" s="33"/>
      <c r="D48" s="33"/>
      <c r="E48" s="33"/>
      <c r="F48" s="33"/>
      <c r="G48" s="33"/>
    </row>
    <row r="49" spans="1:7" s="31" customFormat="1" x14ac:dyDescent="0.25">
      <c r="A49" s="33"/>
      <c r="B49" s="33"/>
      <c r="C49" s="33"/>
      <c r="D49" s="33"/>
      <c r="E49" s="33"/>
      <c r="F49" s="33"/>
      <c r="G49" s="33"/>
    </row>
    <row r="50" spans="1:7" s="31" customFormat="1" x14ac:dyDescent="0.25">
      <c r="A50" s="33"/>
      <c r="B50" s="33"/>
      <c r="C50" s="33"/>
      <c r="D50" s="33"/>
      <c r="E50" s="33"/>
      <c r="F50" s="33"/>
      <c r="G50" s="33"/>
    </row>
    <row r="51" spans="1:7" s="31" customFormat="1" x14ac:dyDescent="0.25">
      <c r="A51" s="33"/>
      <c r="B51" s="33"/>
      <c r="C51" s="33"/>
      <c r="D51" s="33"/>
      <c r="E51" s="33"/>
      <c r="F51" s="33"/>
      <c r="G51" s="33"/>
    </row>
    <row r="52" spans="1:7" s="31" customFormat="1" x14ac:dyDescent="0.25">
      <c r="A52" s="33"/>
      <c r="B52" s="33"/>
      <c r="C52" s="33"/>
      <c r="D52" s="33"/>
      <c r="E52" s="33"/>
      <c r="F52" s="33"/>
      <c r="G52" s="33"/>
    </row>
    <row r="53" spans="1:7" s="31" customFormat="1" x14ac:dyDescent="0.25">
      <c r="A53" s="33"/>
      <c r="B53" s="33"/>
      <c r="C53" s="33"/>
      <c r="D53" s="33"/>
      <c r="E53" s="33"/>
      <c r="F53" s="33"/>
      <c r="G53" s="33"/>
    </row>
    <row r="54" spans="1:7" s="31" customFormat="1" x14ac:dyDescent="0.25">
      <c r="A54" s="33"/>
      <c r="B54" s="33"/>
      <c r="C54" s="33"/>
      <c r="D54" s="33"/>
      <c r="E54" s="33"/>
      <c r="F54" s="33"/>
      <c r="G54" s="33"/>
    </row>
    <row r="55" spans="1:7" s="31" customFormat="1" x14ac:dyDescent="0.25">
      <c r="A55" s="33"/>
      <c r="B55" s="33"/>
      <c r="C55" s="33"/>
      <c r="D55" s="33"/>
      <c r="E55" s="33"/>
      <c r="F55" s="33"/>
      <c r="G55" s="33"/>
    </row>
    <row r="56" spans="1:7" s="31" customFormat="1" x14ac:dyDescent="0.25">
      <c r="A56" s="33"/>
      <c r="B56" s="33"/>
      <c r="C56" s="33"/>
      <c r="D56" s="33"/>
      <c r="E56" s="33"/>
      <c r="F56" s="33"/>
      <c r="G56" s="33"/>
    </row>
    <row r="57" spans="1:7" s="31" customFormat="1" x14ac:dyDescent="0.25">
      <c r="A57" s="33"/>
      <c r="B57" s="33"/>
      <c r="C57" s="33"/>
      <c r="D57" s="33"/>
      <c r="E57" s="33"/>
      <c r="F57" s="33"/>
      <c r="G57" s="33"/>
    </row>
    <row r="58" spans="1:7" s="31" customFormat="1" x14ac:dyDescent="0.25">
      <c r="A58" s="33"/>
      <c r="B58" s="33"/>
      <c r="C58" s="33"/>
      <c r="D58" s="33"/>
      <c r="E58" s="33"/>
      <c r="F58" s="33"/>
      <c r="G58" s="33"/>
    </row>
    <row r="59" spans="1:7" s="31" customFormat="1" x14ac:dyDescent="0.25">
      <c r="A59" s="33"/>
      <c r="B59" s="33"/>
      <c r="C59" s="33"/>
      <c r="D59" s="33"/>
      <c r="E59" s="33"/>
      <c r="F59" s="33"/>
      <c r="G59" s="33"/>
    </row>
    <row r="60" spans="1:7" s="31" customFormat="1" x14ac:dyDescent="0.25">
      <c r="A60" s="33"/>
      <c r="B60" s="33"/>
      <c r="C60" s="33"/>
      <c r="D60" s="33"/>
      <c r="E60" s="33"/>
      <c r="F60" s="33"/>
      <c r="G60" s="33"/>
    </row>
    <row r="61" spans="1:7" s="31" customFormat="1" x14ac:dyDescent="0.25">
      <c r="A61" s="33"/>
      <c r="B61" s="33"/>
      <c r="C61" s="33"/>
      <c r="D61" s="33"/>
      <c r="E61" s="33"/>
      <c r="F61" s="33"/>
      <c r="G61" s="33"/>
    </row>
    <row r="62" spans="1:7" s="31" customFormat="1" x14ac:dyDescent="0.25">
      <c r="A62" s="33"/>
      <c r="B62" s="33"/>
      <c r="C62" s="33"/>
      <c r="D62" s="33"/>
      <c r="E62" s="33"/>
      <c r="F62" s="33"/>
      <c r="G62" s="33"/>
    </row>
    <row r="63" spans="1:7" s="31" customFormat="1" x14ac:dyDescent="0.25">
      <c r="A63" s="33"/>
      <c r="B63" s="33"/>
      <c r="C63" s="33"/>
      <c r="D63" s="33"/>
      <c r="E63" s="33"/>
      <c r="F63" s="33"/>
      <c r="G63" s="33"/>
    </row>
    <row r="64" spans="1:7" s="31" customFormat="1" x14ac:dyDescent="0.25">
      <c r="A64" s="33"/>
      <c r="B64" s="33"/>
      <c r="C64" s="33"/>
      <c r="D64" s="33"/>
      <c r="E64" s="33"/>
      <c r="F64" s="33"/>
      <c r="G64" s="33"/>
    </row>
    <row r="65" spans="1:7" s="31" customFormat="1" x14ac:dyDescent="0.25">
      <c r="A65" s="33"/>
      <c r="B65" s="33"/>
      <c r="C65" s="33"/>
      <c r="D65" s="33"/>
      <c r="E65" s="33"/>
      <c r="F65" s="33"/>
      <c r="G65" s="33"/>
    </row>
    <row r="66" spans="1:7" s="31" customFormat="1" x14ac:dyDescent="0.25">
      <c r="A66" s="33"/>
      <c r="B66" s="33"/>
      <c r="C66" s="33"/>
      <c r="D66" s="33"/>
      <c r="E66" s="33"/>
      <c r="F66" s="33"/>
      <c r="G66" s="33"/>
    </row>
    <row r="67" spans="1:7" s="31" customFormat="1" x14ac:dyDescent="0.25">
      <c r="A67" s="33"/>
      <c r="B67" s="33"/>
      <c r="C67" s="33"/>
      <c r="D67" s="33"/>
      <c r="E67" s="33"/>
      <c r="F67" s="33"/>
      <c r="G67" s="33"/>
    </row>
    <row r="68" spans="1:7" s="31" customFormat="1" x14ac:dyDescent="0.25">
      <c r="A68" s="33"/>
      <c r="B68" s="33"/>
      <c r="C68" s="33"/>
      <c r="D68" s="33"/>
      <c r="E68" s="33"/>
      <c r="F68" s="33"/>
      <c r="G68" s="33"/>
    </row>
    <row r="69" spans="1:7" s="31" customFormat="1" x14ac:dyDescent="0.25">
      <c r="A69" s="33"/>
      <c r="B69" s="33"/>
      <c r="C69" s="33"/>
      <c r="D69" s="33"/>
      <c r="E69" s="33"/>
      <c r="F69" s="33"/>
      <c r="G69" s="33"/>
    </row>
    <row r="70" spans="1:7" s="31" customFormat="1" x14ac:dyDescent="0.25">
      <c r="A70" s="33"/>
      <c r="B70" s="33"/>
      <c r="C70" s="33"/>
      <c r="D70" s="33"/>
      <c r="E70" s="33"/>
      <c r="F70" s="33"/>
      <c r="G70" s="33"/>
    </row>
    <row r="71" spans="1:7" s="31" customFormat="1" x14ac:dyDescent="0.25">
      <c r="A71" s="33"/>
      <c r="B71" s="33"/>
      <c r="C71" s="33"/>
      <c r="D71" s="33"/>
      <c r="E71" s="33"/>
      <c r="F71" s="33"/>
      <c r="G71" s="33"/>
    </row>
    <row r="72" spans="1:7" s="31" customFormat="1" x14ac:dyDescent="0.25">
      <c r="A72" s="33"/>
      <c r="B72" s="33"/>
      <c r="C72" s="33"/>
      <c r="D72" s="33"/>
      <c r="E72" s="33"/>
      <c r="F72" s="33"/>
      <c r="G72" s="33"/>
    </row>
    <row r="73" spans="1:7" s="31" customFormat="1" x14ac:dyDescent="0.25">
      <c r="A73" s="33"/>
      <c r="B73" s="33"/>
      <c r="C73" s="33"/>
      <c r="D73" s="33"/>
      <c r="E73" s="33"/>
      <c r="F73" s="33"/>
      <c r="G73" s="33"/>
    </row>
    <row r="74" spans="1:7" s="31" customFormat="1" x14ac:dyDescent="0.25">
      <c r="A74" s="33"/>
      <c r="B74" s="33"/>
      <c r="C74" s="33"/>
      <c r="D74" s="33"/>
      <c r="E74" s="33"/>
      <c r="F74" s="33"/>
      <c r="G74" s="33"/>
    </row>
    <row r="75" spans="1:7" s="31" customFormat="1" x14ac:dyDescent="0.25">
      <c r="A75" s="33"/>
      <c r="B75" s="33"/>
      <c r="C75" s="33"/>
      <c r="D75" s="33"/>
      <c r="E75" s="33"/>
      <c r="F75" s="33"/>
      <c r="G75" s="33"/>
    </row>
    <row r="76" spans="1:7" s="31" customFormat="1" x14ac:dyDescent="0.25">
      <c r="A76" s="33"/>
      <c r="B76" s="33"/>
      <c r="C76" s="33"/>
      <c r="D76" s="33"/>
      <c r="E76" s="33"/>
      <c r="F76" s="33"/>
      <c r="G76" s="33"/>
    </row>
    <row r="77" spans="1:7" s="31" customFormat="1" x14ac:dyDescent="0.25">
      <c r="A77" s="33"/>
      <c r="B77" s="33"/>
      <c r="C77" s="33"/>
      <c r="D77" s="33"/>
      <c r="E77" s="33"/>
      <c r="F77" s="33"/>
      <c r="G77" s="33"/>
    </row>
    <row r="78" spans="1:7" s="31" customFormat="1" x14ac:dyDescent="0.25">
      <c r="A78" s="33"/>
      <c r="B78" s="33"/>
      <c r="C78" s="33"/>
      <c r="D78" s="33"/>
      <c r="E78" s="33"/>
      <c r="F78" s="33"/>
      <c r="G78" s="33"/>
    </row>
    <row r="79" spans="1:7" s="31" customFormat="1" x14ac:dyDescent="0.25">
      <c r="A79" s="33"/>
      <c r="B79" s="33"/>
      <c r="C79" s="33"/>
      <c r="D79" s="33"/>
      <c r="E79" s="33"/>
      <c r="F79" s="33"/>
      <c r="G79" s="33"/>
    </row>
    <row r="80" spans="1:7" s="31" customFormat="1" x14ac:dyDescent="0.25">
      <c r="A80" s="33"/>
      <c r="B80" s="33"/>
      <c r="C80" s="33"/>
      <c r="D80" s="33"/>
      <c r="E80" s="33"/>
      <c r="F80" s="33"/>
      <c r="G80" s="33"/>
    </row>
    <row r="81" spans="1:7" s="31" customFormat="1" x14ac:dyDescent="0.25">
      <c r="A81" s="33"/>
      <c r="B81" s="33"/>
      <c r="C81" s="33"/>
      <c r="D81" s="33"/>
      <c r="E81" s="33"/>
      <c r="F81" s="33"/>
      <c r="G81" s="33"/>
    </row>
    <row r="82" spans="1:7" s="31" customFormat="1" x14ac:dyDescent="0.25">
      <c r="A82" s="33"/>
      <c r="B82" s="33"/>
      <c r="C82" s="33"/>
      <c r="D82" s="33"/>
      <c r="E82" s="33"/>
      <c r="F82" s="33"/>
      <c r="G82" s="33"/>
    </row>
    <row r="83" spans="1:7" s="31" customFormat="1" x14ac:dyDescent="0.25">
      <c r="A83" s="33"/>
      <c r="B83" s="33"/>
      <c r="C83" s="33"/>
      <c r="D83" s="33"/>
      <c r="E83" s="33"/>
      <c r="F83" s="33"/>
      <c r="G83" s="33"/>
    </row>
    <row r="84" spans="1:7" s="31" customFormat="1" x14ac:dyDescent="0.25">
      <c r="A84" s="33"/>
      <c r="B84" s="33"/>
      <c r="C84" s="33"/>
      <c r="D84" s="33"/>
      <c r="E84" s="33"/>
      <c r="F84" s="33"/>
      <c r="G84" s="33"/>
    </row>
    <row r="85" spans="1:7" s="31" customFormat="1" x14ac:dyDescent="0.25">
      <c r="A85" s="33"/>
      <c r="B85" s="33"/>
      <c r="C85" s="33"/>
      <c r="D85" s="33"/>
      <c r="E85" s="33"/>
      <c r="F85" s="33"/>
      <c r="G85" s="33"/>
    </row>
    <row r="86" spans="1:7" s="31" customFormat="1" x14ac:dyDescent="0.25">
      <c r="A86" s="33"/>
      <c r="B86" s="33"/>
      <c r="C86" s="33"/>
      <c r="D86" s="33"/>
      <c r="E86" s="33"/>
      <c r="F86" s="33"/>
      <c r="G86" s="33"/>
    </row>
    <row r="87" spans="1:7" s="31" customFormat="1" x14ac:dyDescent="0.25">
      <c r="A87" s="33"/>
      <c r="B87" s="33"/>
      <c r="C87" s="33"/>
      <c r="D87" s="33"/>
      <c r="E87" s="33"/>
      <c r="F87" s="33"/>
      <c r="G87" s="33"/>
    </row>
    <row r="88" spans="1:7" s="31" customFormat="1" x14ac:dyDescent="0.25">
      <c r="A88" s="33"/>
      <c r="B88" s="33"/>
      <c r="C88" s="33"/>
      <c r="D88" s="33"/>
      <c r="E88" s="33"/>
      <c r="F88" s="33"/>
      <c r="G88" s="33"/>
    </row>
    <row r="89" spans="1:7" s="31" customFormat="1" x14ac:dyDescent="0.25">
      <c r="A89" s="33"/>
      <c r="B89" s="33"/>
      <c r="C89" s="33"/>
      <c r="D89" s="33"/>
      <c r="E89" s="33"/>
      <c r="F89" s="33"/>
      <c r="G89" s="33"/>
    </row>
    <row r="90" spans="1:7" s="31" customFormat="1" x14ac:dyDescent="0.25">
      <c r="A90" s="33"/>
      <c r="B90" s="33"/>
      <c r="C90" s="33"/>
      <c r="D90" s="33"/>
      <c r="E90" s="33"/>
      <c r="F90" s="33"/>
      <c r="G90" s="33"/>
    </row>
    <row r="91" spans="1:7" s="31" customFormat="1" x14ac:dyDescent="0.25">
      <c r="A91" s="33"/>
      <c r="B91" s="33"/>
      <c r="C91" s="33"/>
      <c r="D91" s="33"/>
      <c r="E91" s="33"/>
      <c r="F91" s="33"/>
      <c r="G91" s="33"/>
    </row>
    <row r="92" spans="1:7" s="31" customFormat="1" x14ac:dyDescent="0.25">
      <c r="A92" s="33"/>
      <c r="B92" s="33"/>
      <c r="C92" s="33"/>
      <c r="D92" s="33"/>
      <c r="E92" s="33"/>
      <c r="F92" s="33"/>
      <c r="G92" s="33"/>
    </row>
    <row r="93" spans="1:7" s="31" customFormat="1" x14ac:dyDescent="0.25">
      <c r="A93" s="33"/>
      <c r="B93" s="33"/>
      <c r="C93" s="33"/>
      <c r="D93" s="33"/>
      <c r="E93" s="33"/>
      <c r="F93" s="33"/>
      <c r="G93" s="33"/>
    </row>
    <row r="94" spans="1:7" s="31" customFormat="1" x14ac:dyDescent="0.25">
      <c r="A94" s="33"/>
      <c r="B94" s="33"/>
      <c r="C94" s="33"/>
      <c r="D94" s="33"/>
      <c r="E94" s="33"/>
      <c r="F94" s="33"/>
      <c r="G94" s="33"/>
    </row>
    <row r="95" spans="1:7" s="31" customFormat="1" x14ac:dyDescent="0.25">
      <c r="A95" s="33"/>
      <c r="B95" s="33"/>
      <c r="C95" s="33"/>
      <c r="D95" s="33"/>
      <c r="E95" s="33"/>
      <c r="F95" s="33"/>
      <c r="G95" s="33"/>
    </row>
    <row r="96" spans="1:7" s="31" customFormat="1" x14ac:dyDescent="0.25">
      <c r="A96" s="33"/>
      <c r="B96" s="33"/>
      <c r="C96" s="33"/>
      <c r="D96" s="33"/>
      <c r="E96" s="33"/>
      <c r="F96" s="33"/>
      <c r="G96" s="33"/>
    </row>
    <row r="97" spans="1:7" s="31" customFormat="1" x14ac:dyDescent="0.25">
      <c r="A97" s="33"/>
      <c r="B97" s="33"/>
      <c r="C97" s="33"/>
      <c r="D97" s="33"/>
      <c r="E97" s="33"/>
      <c r="F97" s="33"/>
      <c r="G97" s="33"/>
    </row>
    <row r="98" spans="1:7" s="31" customFormat="1" x14ac:dyDescent="0.25">
      <c r="A98" s="33"/>
      <c r="B98" s="33"/>
      <c r="C98" s="33"/>
      <c r="D98" s="33"/>
      <c r="E98" s="33"/>
      <c r="F98" s="33"/>
      <c r="G98" s="33"/>
    </row>
    <row r="99" spans="1:7" s="31" customFormat="1" x14ac:dyDescent="0.25">
      <c r="A99" s="33"/>
      <c r="B99" s="33"/>
      <c r="C99" s="33"/>
      <c r="D99" s="33"/>
      <c r="E99" s="33"/>
      <c r="F99" s="33"/>
      <c r="G99" s="33"/>
    </row>
    <row r="100" spans="1:7" s="31" customFormat="1" x14ac:dyDescent="0.25">
      <c r="A100" s="33"/>
      <c r="B100" s="33"/>
      <c r="C100" s="33"/>
      <c r="D100" s="33"/>
      <c r="E100" s="33"/>
      <c r="F100" s="33"/>
      <c r="G100" s="33"/>
    </row>
    <row r="101" spans="1:7" s="31" customFormat="1" x14ac:dyDescent="0.25">
      <c r="A101" s="33"/>
      <c r="B101" s="33"/>
      <c r="C101" s="33"/>
      <c r="D101" s="33"/>
      <c r="E101" s="33"/>
      <c r="F101" s="33"/>
      <c r="G101" s="33"/>
    </row>
    <row r="102" spans="1:7" s="31" customFormat="1" x14ac:dyDescent="0.25">
      <c r="A102" s="33"/>
      <c r="B102" s="33"/>
      <c r="C102" s="33"/>
      <c r="D102" s="33"/>
      <c r="E102" s="33"/>
      <c r="F102" s="33"/>
      <c r="G102" s="33"/>
    </row>
    <row r="103" spans="1:7" s="31" customFormat="1" x14ac:dyDescent="0.25">
      <c r="A103" s="33"/>
      <c r="B103" s="33"/>
      <c r="C103" s="33"/>
      <c r="D103" s="33"/>
      <c r="E103" s="33"/>
      <c r="F103" s="33"/>
      <c r="G103" s="33"/>
    </row>
    <row r="104" spans="1:7" s="31" customFormat="1" x14ac:dyDescent="0.25">
      <c r="A104" s="33"/>
      <c r="B104" s="33"/>
      <c r="C104" s="33"/>
      <c r="D104" s="33"/>
      <c r="E104" s="33"/>
      <c r="F104" s="33"/>
      <c r="G104" s="33"/>
    </row>
    <row r="105" spans="1:7" s="31" customFormat="1" x14ac:dyDescent="0.25">
      <c r="A105" s="33"/>
      <c r="B105" s="33"/>
      <c r="C105" s="33"/>
      <c r="D105" s="33"/>
      <c r="E105" s="33"/>
      <c r="F105" s="33"/>
      <c r="G105" s="33"/>
    </row>
    <row r="106" spans="1:7" s="31" customFormat="1" x14ac:dyDescent="0.25">
      <c r="A106" s="33"/>
      <c r="B106" s="33"/>
      <c r="C106" s="33"/>
      <c r="D106" s="33"/>
      <c r="E106" s="33"/>
      <c r="F106" s="33"/>
      <c r="G106" s="33"/>
    </row>
    <row r="107" spans="1:7" s="31" customFormat="1" x14ac:dyDescent="0.25">
      <c r="A107" s="33"/>
      <c r="B107" s="33"/>
      <c r="C107" s="33"/>
      <c r="D107" s="33"/>
      <c r="E107" s="33"/>
      <c r="F107" s="33"/>
      <c r="G107" s="33"/>
    </row>
    <row r="108" spans="1:7" s="31" customFormat="1" x14ac:dyDescent="0.25">
      <c r="A108" s="33"/>
      <c r="B108" s="33"/>
      <c r="C108" s="33"/>
      <c r="D108" s="33"/>
      <c r="E108" s="33"/>
      <c r="F108" s="33"/>
      <c r="G108" s="33"/>
    </row>
    <row r="109" spans="1:7" s="31" customFormat="1" x14ac:dyDescent="0.25">
      <c r="A109" s="33"/>
      <c r="B109" s="33"/>
      <c r="C109" s="33"/>
      <c r="D109" s="33"/>
      <c r="E109" s="33"/>
      <c r="F109" s="33"/>
      <c r="G109" s="33"/>
    </row>
    <row r="110" spans="1:7" s="31" customFormat="1" x14ac:dyDescent="0.25">
      <c r="A110" s="33"/>
      <c r="B110" s="33"/>
      <c r="C110" s="33"/>
      <c r="D110" s="33"/>
      <c r="E110" s="33"/>
      <c r="F110" s="33"/>
      <c r="G110" s="33"/>
    </row>
    <row r="111" spans="1:7" s="31" customFormat="1" x14ac:dyDescent="0.25">
      <c r="A111" s="33"/>
      <c r="B111" s="33"/>
      <c r="C111" s="33"/>
      <c r="D111" s="33"/>
      <c r="E111" s="33"/>
      <c r="F111" s="33"/>
      <c r="G111" s="33"/>
    </row>
    <row r="112" spans="1:7" s="31" customFormat="1" x14ac:dyDescent="0.25">
      <c r="A112" s="33"/>
      <c r="B112" s="33"/>
      <c r="C112" s="33"/>
      <c r="D112" s="33"/>
      <c r="E112" s="33"/>
      <c r="F112" s="33"/>
      <c r="G112" s="33"/>
    </row>
    <row r="113" spans="1:7" s="31" customFormat="1" x14ac:dyDescent="0.25">
      <c r="A113" s="33"/>
      <c r="B113" s="33"/>
      <c r="C113" s="33"/>
      <c r="D113" s="33"/>
      <c r="E113" s="33"/>
      <c r="F113" s="33"/>
      <c r="G113" s="33"/>
    </row>
    <row r="114" spans="1:7" s="31" customFormat="1" x14ac:dyDescent="0.25">
      <c r="A114" s="33"/>
      <c r="B114" s="33"/>
      <c r="C114" s="33"/>
      <c r="D114" s="33"/>
      <c r="E114" s="33"/>
      <c r="F114" s="33"/>
      <c r="G114" s="33"/>
    </row>
    <row r="115" spans="1:7" s="31" customFormat="1" x14ac:dyDescent="0.25">
      <c r="A115" s="33"/>
      <c r="B115" s="33"/>
      <c r="C115" s="33"/>
      <c r="D115" s="33"/>
      <c r="E115" s="33"/>
      <c r="F115" s="33"/>
      <c r="G115" s="33"/>
    </row>
    <row r="116" spans="1:7" s="31" customFormat="1" x14ac:dyDescent="0.25">
      <c r="A116" s="33"/>
      <c r="B116" s="33"/>
      <c r="C116" s="33"/>
      <c r="D116" s="33"/>
      <c r="E116" s="33"/>
      <c r="F116" s="33"/>
      <c r="G116" s="33"/>
    </row>
    <row r="117" spans="1:7" s="31" customFormat="1" x14ac:dyDescent="0.25">
      <c r="A117" s="33"/>
      <c r="B117" s="33"/>
      <c r="C117" s="33"/>
      <c r="D117" s="33"/>
      <c r="E117" s="33"/>
      <c r="F117" s="33"/>
      <c r="G117" s="33"/>
    </row>
    <row r="118" spans="1:7" s="31" customFormat="1" x14ac:dyDescent="0.25">
      <c r="A118" s="33"/>
      <c r="B118" s="33"/>
      <c r="C118" s="33"/>
      <c r="D118" s="33"/>
      <c r="E118" s="33"/>
      <c r="F118" s="33"/>
      <c r="G118" s="33"/>
    </row>
    <row r="119" spans="1:7" s="31" customFormat="1" x14ac:dyDescent="0.25">
      <c r="A119" s="33"/>
      <c r="B119" s="33"/>
      <c r="C119" s="33"/>
      <c r="D119" s="33"/>
      <c r="E119" s="33"/>
      <c r="F119" s="33"/>
      <c r="G119" s="33"/>
    </row>
    <row r="120" spans="1:7" s="31" customFormat="1" x14ac:dyDescent="0.25">
      <c r="A120" s="33"/>
      <c r="B120" s="33"/>
      <c r="C120" s="33"/>
      <c r="D120" s="33"/>
      <c r="E120" s="33"/>
      <c r="F120" s="33"/>
      <c r="G120" s="33"/>
    </row>
    <row r="121" spans="1:7" s="31" customFormat="1" x14ac:dyDescent="0.25">
      <c r="A121" s="33"/>
      <c r="B121" s="33"/>
      <c r="C121" s="33"/>
      <c r="D121" s="33"/>
      <c r="E121" s="33"/>
      <c r="F121" s="33"/>
      <c r="G121" s="33"/>
    </row>
    <row r="122" spans="1:7" s="31" customFormat="1" x14ac:dyDescent="0.25">
      <c r="A122" s="33"/>
      <c r="B122" s="33"/>
      <c r="C122" s="33"/>
      <c r="D122" s="33"/>
      <c r="E122" s="33"/>
      <c r="F122" s="33"/>
      <c r="G122" s="33"/>
    </row>
    <row r="123" spans="1:7" s="31" customFormat="1" x14ac:dyDescent="0.25">
      <c r="A123" s="33"/>
      <c r="B123" s="33"/>
      <c r="C123" s="33"/>
      <c r="D123" s="33"/>
      <c r="E123" s="33"/>
      <c r="F123" s="33"/>
      <c r="G123" s="33"/>
    </row>
    <row r="124" spans="1:7" s="31" customFormat="1" x14ac:dyDescent="0.25">
      <c r="A124" s="33"/>
      <c r="B124" s="33"/>
      <c r="C124" s="33"/>
      <c r="D124" s="33"/>
      <c r="E124" s="33"/>
      <c r="F124" s="33"/>
      <c r="G124" s="33"/>
    </row>
    <row r="125" spans="1:7" s="31" customFormat="1" x14ac:dyDescent="0.25">
      <c r="A125" s="33"/>
      <c r="B125" s="33"/>
      <c r="C125" s="33"/>
      <c r="D125" s="33"/>
      <c r="E125" s="33"/>
      <c r="F125" s="33"/>
      <c r="G125" s="33"/>
    </row>
    <row r="126" spans="1:7" s="31" customFormat="1" x14ac:dyDescent="0.25">
      <c r="A126" s="33"/>
      <c r="B126" s="33"/>
      <c r="C126" s="33"/>
      <c r="D126" s="33"/>
      <c r="E126" s="33"/>
      <c r="F126" s="33"/>
      <c r="G126" s="33"/>
    </row>
    <row r="127" spans="1:7" s="31" customFormat="1" x14ac:dyDescent="0.25">
      <c r="A127" s="33"/>
      <c r="B127" s="33"/>
      <c r="C127" s="33"/>
      <c r="D127" s="33"/>
      <c r="E127" s="33"/>
      <c r="F127" s="33"/>
      <c r="G127" s="33"/>
    </row>
    <row r="128" spans="1:7" s="31" customFormat="1" x14ac:dyDescent="0.25">
      <c r="A128" s="33"/>
      <c r="B128" s="33"/>
      <c r="C128" s="33"/>
      <c r="D128" s="33"/>
      <c r="E128" s="33"/>
      <c r="F128" s="33"/>
      <c r="G128" s="33"/>
    </row>
    <row r="129" spans="1:7" s="31" customFormat="1" x14ac:dyDescent="0.25">
      <c r="A129" s="33"/>
      <c r="B129" s="33"/>
      <c r="C129" s="33"/>
      <c r="D129" s="33"/>
      <c r="E129" s="33"/>
      <c r="F129" s="33"/>
      <c r="G129" s="33"/>
    </row>
    <row r="130" spans="1:7" s="31" customFormat="1" x14ac:dyDescent="0.25">
      <c r="A130" s="33"/>
      <c r="B130" s="33"/>
      <c r="C130" s="33"/>
      <c r="D130" s="33"/>
      <c r="E130" s="33"/>
      <c r="F130" s="33"/>
      <c r="G130" s="33"/>
    </row>
    <row r="131" spans="1:7" s="31" customFormat="1" x14ac:dyDescent="0.25">
      <c r="A131" s="33"/>
      <c r="B131" s="33"/>
      <c r="C131" s="33"/>
      <c r="D131" s="33"/>
      <c r="E131" s="33"/>
      <c r="F131" s="33"/>
      <c r="G131" s="33"/>
    </row>
    <row r="132" spans="1:7" s="31" customFormat="1" x14ac:dyDescent="0.25">
      <c r="A132" s="33"/>
      <c r="B132" s="33"/>
      <c r="C132" s="33"/>
      <c r="D132" s="33"/>
      <c r="E132" s="33"/>
      <c r="F132" s="33"/>
      <c r="G132" s="33"/>
    </row>
    <row r="133" spans="1:7" s="31" customFormat="1" x14ac:dyDescent="0.25">
      <c r="A133" s="33"/>
      <c r="B133" s="33"/>
      <c r="C133" s="33"/>
      <c r="D133" s="33"/>
      <c r="E133" s="33"/>
      <c r="F133" s="33"/>
      <c r="G133" s="33"/>
    </row>
    <row r="134" spans="1:7" s="31" customFormat="1" x14ac:dyDescent="0.25">
      <c r="A134" s="33"/>
      <c r="B134" s="33"/>
      <c r="C134" s="33"/>
      <c r="D134" s="33"/>
      <c r="E134" s="33"/>
      <c r="F134" s="33"/>
      <c r="G134" s="33"/>
    </row>
    <row r="135" spans="1:7" s="31" customFormat="1" x14ac:dyDescent="0.25">
      <c r="A135" s="33"/>
      <c r="B135" s="33"/>
      <c r="C135" s="33"/>
      <c r="D135" s="33"/>
      <c r="E135" s="33"/>
      <c r="F135" s="33"/>
      <c r="G135" s="33"/>
    </row>
    <row r="136" spans="1:7" s="31" customFormat="1" x14ac:dyDescent="0.25">
      <c r="A136" s="33"/>
      <c r="B136" s="33"/>
      <c r="C136" s="33"/>
      <c r="D136" s="33"/>
      <c r="E136" s="33"/>
      <c r="F136" s="33"/>
      <c r="G136" s="33"/>
    </row>
    <row r="137" spans="1:7" s="31" customFormat="1" x14ac:dyDescent="0.25">
      <c r="A137" s="33"/>
      <c r="B137" s="33"/>
      <c r="C137" s="33"/>
      <c r="D137" s="33"/>
      <c r="E137" s="33"/>
      <c r="F137" s="33"/>
      <c r="G137" s="33"/>
    </row>
    <row r="138" spans="1:7" s="31" customFormat="1" x14ac:dyDescent="0.25">
      <c r="A138" s="33"/>
      <c r="B138" s="33"/>
      <c r="C138" s="33"/>
      <c r="D138" s="33"/>
      <c r="E138" s="33"/>
      <c r="F138" s="33"/>
      <c r="G138" s="33"/>
    </row>
    <row r="139" spans="1:7" s="31" customFormat="1" x14ac:dyDescent="0.25">
      <c r="A139" s="33"/>
      <c r="B139" s="33"/>
      <c r="C139" s="33"/>
      <c r="D139" s="33"/>
      <c r="E139" s="33"/>
      <c r="F139" s="33"/>
      <c r="G139" s="33"/>
    </row>
    <row r="140" spans="1:7" s="31" customFormat="1" x14ac:dyDescent="0.25">
      <c r="A140" s="33"/>
      <c r="B140" s="33"/>
      <c r="C140" s="33"/>
      <c r="D140" s="33"/>
      <c r="E140" s="33"/>
      <c r="F140" s="33"/>
      <c r="G140" s="33"/>
    </row>
    <row r="141" spans="1:7" s="31" customFormat="1" x14ac:dyDescent="0.25">
      <c r="A141" s="33"/>
      <c r="B141" s="33"/>
      <c r="C141" s="33"/>
      <c r="D141" s="33"/>
      <c r="E141" s="33"/>
      <c r="F141" s="33"/>
      <c r="G141" s="33"/>
    </row>
    <row r="142" spans="1:7" s="31" customFormat="1" x14ac:dyDescent="0.25">
      <c r="A142" s="33"/>
      <c r="B142" s="33"/>
      <c r="C142" s="33"/>
      <c r="D142" s="33"/>
      <c r="E142" s="33"/>
      <c r="F142" s="33"/>
      <c r="G142" s="33"/>
    </row>
    <row r="143" spans="1:7" s="31" customFormat="1" x14ac:dyDescent="0.25">
      <c r="A143" s="33"/>
      <c r="B143" s="33"/>
      <c r="C143" s="33"/>
      <c r="D143" s="33"/>
      <c r="E143" s="33"/>
      <c r="F143" s="33"/>
      <c r="G143" s="33"/>
    </row>
    <row r="144" spans="1:7" s="31" customFormat="1" x14ac:dyDescent="0.25">
      <c r="A144" s="33"/>
      <c r="B144" s="33"/>
      <c r="C144" s="33"/>
      <c r="D144" s="33"/>
      <c r="E144" s="33"/>
      <c r="F144" s="33"/>
      <c r="G144" s="33"/>
    </row>
    <row r="145" spans="1:7" s="31" customFormat="1" x14ac:dyDescent="0.25">
      <c r="A145" s="33"/>
      <c r="B145" s="33"/>
      <c r="C145" s="33"/>
      <c r="D145" s="33"/>
      <c r="E145" s="33"/>
      <c r="F145" s="33"/>
      <c r="G145" s="33"/>
    </row>
    <row r="146" spans="1:7" s="31" customFormat="1" x14ac:dyDescent="0.25">
      <c r="A146" s="33"/>
      <c r="B146" s="33"/>
      <c r="C146" s="33"/>
      <c r="D146" s="33"/>
      <c r="E146" s="33"/>
      <c r="F146" s="33"/>
      <c r="G146" s="33"/>
    </row>
    <row r="147" spans="1:7" s="31" customFormat="1" x14ac:dyDescent="0.25">
      <c r="A147" s="33"/>
      <c r="B147" s="33"/>
      <c r="C147" s="33"/>
      <c r="D147" s="33"/>
      <c r="E147" s="33"/>
      <c r="F147" s="33"/>
      <c r="G147" s="33"/>
    </row>
    <row r="148" spans="1:7" s="31" customFormat="1" x14ac:dyDescent="0.25">
      <c r="A148" s="33"/>
      <c r="B148" s="33"/>
      <c r="C148" s="33"/>
      <c r="D148" s="33"/>
      <c r="E148" s="33"/>
      <c r="F148" s="33"/>
      <c r="G148" s="33"/>
    </row>
    <row r="149" spans="1:7" s="31" customFormat="1" x14ac:dyDescent="0.25">
      <c r="A149" s="33"/>
      <c r="B149" s="33"/>
      <c r="C149" s="33"/>
      <c r="D149" s="33"/>
      <c r="E149" s="33"/>
      <c r="F149" s="33"/>
      <c r="G149" s="33"/>
    </row>
    <row r="150" spans="1:7" s="31" customFormat="1" x14ac:dyDescent="0.25">
      <c r="A150" s="33"/>
      <c r="B150" s="33"/>
      <c r="C150" s="33"/>
      <c r="D150" s="33"/>
      <c r="E150" s="33"/>
      <c r="F150" s="33"/>
      <c r="G150" s="33"/>
    </row>
    <row r="151" spans="1:7" s="31" customFormat="1" x14ac:dyDescent="0.25">
      <c r="A151" s="33"/>
      <c r="B151" s="33"/>
      <c r="C151" s="33"/>
      <c r="D151" s="33"/>
      <c r="E151" s="33"/>
      <c r="F151" s="33"/>
      <c r="G151" s="33"/>
    </row>
    <row r="152" spans="1:7" s="31" customFormat="1" x14ac:dyDescent="0.25">
      <c r="A152" s="33"/>
      <c r="B152" s="33"/>
      <c r="C152" s="33"/>
      <c r="D152" s="33"/>
      <c r="E152" s="33"/>
      <c r="F152" s="33"/>
      <c r="G152" s="33"/>
    </row>
    <row r="153" spans="1:7" s="31" customFormat="1" x14ac:dyDescent="0.25">
      <c r="A153" s="33"/>
      <c r="B153" s="33"/>
      <c r="C153" s="33"/>
      <c r="D153" s="33"/>
      <c r="E153" s="33"/>
      <c r="F153" s="33"/>
      <c r="G153" s="33"/>
    </row>
    <row r="154" spans="1:7" s="31" customFormat="1" x14ac:dyDescent="0.25">
      <c r="A154" s="33"/>
      <c r="B154" s="33"/>
      <c r="C154" s="33"/>
      <c r="D154" s="33"/>
      <c r="E154" s="33"/>
      <c r="F154" s="33"/>
      <c r="G154" s="33"/>
    </row>
    <row r="155" spans="1:7" s="31" customFormat="1" x14ac:dyDescent="0.25">
      <c r="A155" s="33"/>
      <c r="B155" s="33"/>
      <c r="C155" s="33"/>
      <c r="D155" s="33"/>
      <c r="E155" s="33"/>
      <c r="F155" s="33"/>
      <c r="G155" s="33"/>
    </row>
    <row r="156" spans="1:7" s="31" customFormat="1" x14ac:dyDescent="0.25">
      <c r="A156" s="33"/>
      <c r="B156" s="33"/>
      <c r="C156" s="33"/>
      <c r="D156" s="33"/>
      <c r="E156" s="33"/>
      <c r="F156" s="33"/>
      <c r="G156" s="33"/>
    </row>
    <row r="157" spans="1:7" s="31" customFormat="1" x14ac:dyDescent="0.25">
      <c r="A157" s="33"/>
      <c r="B157" s="33"/>
      <c r="C157" s="33"/>
      <c r="D157" s="33"/>
      <c r="E157" s="33"/>
      <c r="F157" s="33"/>
      <c r="G157" s="33"/>
    </row>
    <row r="158" spans="1:7" s="31" customFormat="1" x14ac:dyDescent="0.25">
      <c r="A158" s="33"/>
      <c r="B158" s="33"/>
      <c r="C158" s="33"/>
      <c r="D158" s="33"/>
      <c r="E158" s="33"/>
      <c r="F158" s="33"/>
      <c r="G158" s="33"/>
    </row>
    <row r="159" spans="1:7" s="31" customFormat="1" x14ac:dyDescent="0.25">
      <c r="A159" s="33"/>
      <c r="B159" s="33"/>
      <c r="C159" s="33"/>
      <c r="D159" s="33"/>
      <c r="E159" s="33"/>
      <c r="F159" s="33"/>
      <c r="G159" s="33"/>
    </row>
    <row r="160" spans="1:7" s="31" customFormat="1" x14ac:dyDescent="0.25">
      <c r="A160" s="33"/>
      <c r="B160" s="33"/>
      <c r="C160" s="33"/>
      <c r="D160" s="33"/>
      <c r="E160" s="33"/>
      <c r="F160" s="33"/>
      <c r="G160" s="33"/>
    </row>
    <row r="161" spans="1:7" s="31" customFormat="1" x14ac:dyDescent="0.25">
      <c r="A161" s="33"/>
      <c r="B161" s="33"/>
      <c r="C161" s="33"/>
      <c r="D161" s="33"/>
      <c r="E161" s="33"/>
      <c r="F161" s="33"/>
      <c r="G161" s="33"/>
    </row>
    <row r="162" spans="1:7" s="31" customFormat="1" x14ac:dyDescent="0.25">
      <c r="A162" s="33"/>
      <c r="B162" s="33"/>
      <c r="C162" s="33"/>
      <c r="D162" s="33"/>
      <c r="E162" s="33"/>
      <c r="F162" s="33"/>
      <c r="G162" s="33"/>
    </row>
    <row r="163" spans="1:7" s="31" customFormat="1" x14ac:dyDescent="0.25">
      <c r="A163" s="33"/>
      <c r="B163" s="33"/>
      <c r="C163" s="33"/>
      <c r="D163" s="33"/>
      <c r="E163" s="33"/>
      <c r="F163" s="33"/>
      <c r="G163" s="33"/>
    </row>
    <row r="164" spans="1:7" s="31" customFormat="1" x14ac:dyDescent="0.25">
      <c r="A164" s="33"/>
      <c r="B164" s="33"/>
      <c r="C164" s="33"/>
      <c r="D164" s="33"/>
      <c r="E164" s="33"/>
      <c r="F164" s="33"/>
      <c r="G164" s="33"/>
    </row>
    <row r="165" spans="1:7" s="31" customFormat="1" x14ac:dyDescent="0.25">
      <c r="A165" s="33"/>
      <c r="B165" s="33"/>
      <c r="C165" s="33"/>
      <c r="D165" s="33"/>
      <c r="E165" s="33"/>
      <c r="F165" s="33"/>
      <c r="G165" s="33"/>
    </row>
    <row r="166" spans="1:7" s="31" customFormat="1" x14ac:dyDescent="0.25">
      <c r="A166" s="33"/>
      <c r="B166" s="33"/>
      <c r="C166" s="33"/>
      <c r="D166" s="33"/>
      <c r="E166" s="33"/>
      <c r="F166" s="33"/>
      <c r="G166" s="33"/>
    </row>
    <row r="167" spans="1:7" s="31" customFormat="1" x14ac:dyDescent="0.25">
      <c r="A167" s="33"/>
      <c r="B167" s="33"/>
      <c r="C167" s="33"/>
      <c r="D167" s="33"/>
      <c r="E167" s="33"/>
      <c r="F167" s="33"/>
      <c r="G167" s="33"/>
    </row>
    <row r="168" spans="1:7" s="31" customFormat="1" x14ac:dyDescent="0.25">
      <c r="A168" s="33"/>
      <c r="B168" s="33"/>
      <c r="C168" s="33"/>
      <c r="D168" s="33"/>
      <c r="E168" s="33"/>
      <c r="F168" s="33"/>
      <c r="G168" s="33"/>
    </row>
    <row r="169" spans="1:7" s="31" customFormat="1" x14ac:dyDescent="0.25">
      <c r="A169" s="33"/>
      <c r="B169" s="33"/>
      <c r="C169" s="33"/>
      <c r="D169" s="33"/>
      <c r="E169" s="33"/>
      <c r="F169" s="33"/>
      <c r="G169" s="33"/>
    </row>
    <row r="170" spans="1:7" s="31" customFormat="1" x14ac:dyDescent="0.25">
      <c r="A170" s="33"/>
      <c r="B170" s="33"/>
      <c r="C170" s="33"/>
      <c r="D170" s="33"/>
      <c r="E170" s="33"/>
      <c r="F170" s="33"/>
      <c r="G170" s="33"/>
    </row>
    <row r="171" spans="1:7" s="31" customFormat="1" x14ac:dyDescent="0.25">
      <c r="A171" s="33"/>
      <c r="B171" s="33"/>
      <c r="C171" s="33"/>
      <c r="D171" s="33"/>
      <c r="E171" s="33"/>
      <c r="F171" s="33"/>
      <c r="G171" s="33"/>
    </row>
    <row r="172" spans="1:7" s="31" customFormat="1" x14ac:dyDescent="0.25">
      <c r="A172" s="33"/>
      <c r="B172" s="33"/>
      <c r="C172" s="33"/>
      <c r="D172" s="33"/>
      <c r="E172" s="33"/>
      <c r="F172" s="33"/>
      <c r="G172" s="33"/>
    </row>
    <row r="173" spans="1:7" s="31" customFormat="1" x14ac:dyDescent="0.25">
      <c r="A173" s="33"/>
      <c r="B173" s="33"/>
      <c r="C173" s="33"/>
      <c r="D173" s="33"/>
      <c r="E173" s="33"/>
      <c r="F173" s="33"/>
      <c r="G173" s="33"/>
    </row>
    <row r="174" spans="1:7" s="31" customFormat="1" x14ac:dyDescent="0.25">
      <c r="A174" s="33"/>
      <c r="B174" s="33"/>
      <c r="C174" s="33"/>
      <c r="D174" s="33"/>
      <c r="E174" s="33"/>
      <c r="F174" s="33"/>
      <c r="G174" s="33"/>
    </row>
    <row r="175" spans="1:7" s="31" customFormat="1" x14ac:dyDescent="0.25">
      <c r="A175" s="33"/>
      <c r="B175" s="33"/>
      <c r="C175" s="33"/>
      <c r="D175" s="33"/>
      <c r="E175" s="33"/>
      <c r="F175" s="33"/>
      <c r="G175" s="33"/>
    </row>
    <row r="176" spans="1:7" s="31" customFormat="1" x14ac:dyDescent="0.25">
      <c r="A176" s="33"/>
      <c r="B176" s="33"/>
      <c r="C176" s="33"/>
      <c r="D176" s="33"/>
      <c r="E176" s="33"/>
      <c r="F176" s="33"/>
      <c r="G176" s="33"/>
    </row>
    <row r="177" spans="1:7" s="31" customFormat="1" x14ac:dyDescent="0.25">
      <c r="A177" s="33"/>
      <c r="B177" s="33"/>
      <c r="C177" s="33"/>
      <c r="D177" s="33"/>
      <c r="E177" s="33"/>
      <c r="F177" s="33"/>
      <c r="G177" s="33"/>
    </row>
    <row r="178" spans="1:7" s="31" customFormat="1" x14ac:dyDescent="0.25">
      <c r="A178" s="33"/>
      <c r="B178" s="33"/>
      <c r="C178" s="33"/>
      <c r="D178" s="33"/>
      <c r="E178" s="33"/>
      <c r="F178" s="33"/>
      <c r="G178" s="33"/>
    </row>
    <row r="179" spans="1:7" s="31" customFormat="1" x14ac:dyDescent="0.25">
      <c r="A179" s="33"/>
      <c r="B179" s="33"/>
      <c r="C179" s="33"/>
      <c r="D179" s="33"/>
      <c r="E179" s="33"/>
      <c r="F179" s="33"/>
      <c r="G179" s="33"/>
    </row>
    <row r="180" spans="1:7" s="31" customFormat="1" x14ac:dyDescent="0.25">
      <c r="A180" s="33"/>
      <c r="B180" s="33"/>
      <c r="C180" s="33"/>
      <c r="D180" s="33"/>
      <c r="E180" s="33"/>
      <c r="F180" s="33"/>
      <c r="G180" s="33"/>
    </row>
    <row r="181" spans="1:7" s="31" customFormat="1" x14ac:dyDescent="0.25">
      <c r="A181" s="33"/>
      <c r="B181" s="33"/>
      <c r="C181" s="33"/>
      <c r="D181" s="33"/>
      <c r="E181" s="33"/>
      <c r="F181" s="33"/>
      <c r="G181" s="33"/>
    </row>
    <row r="182" spans="1:7" s="31" customFormat="1" x14ac:dyDescent="0.25">
      <c r="A182" s="33"/>
      <c r="B182" s="33"/>
      <c r="C182" s="33"/>
      <c r="D182" s="33"/>
      <c r="E182" s="33"/>
      <c r="F182" s="33"/>
      <c r="G182" s="33"/>
    </row>
    <row r="183" spans="1:7" s="31" customFormat="1" x14ac:dyDescent="0.25">
      <c r="A183" s="33"/>
      <c r="B183" s="33"/>
      <c r="C183" s="33"/>
      <c r="D183" s="33"/>
      <c r="E183" s="33"/>
      <c r="F183" s="33"/>
      <c r="G183" s="33"/>
    </row>
    <row r="184" spans="1:7" s="31" customFormat="1" x14ac:dyDescent="0.25">
      <c r="A184" s="33"/>
      <c r="B184" s="33"/>
      <c r="C184" s="33"/>
      <c r="D184" s="33"/>
      <c r="E184" s="33"/>
      <c r="F184" s="33"/>
      <c r="G184" s="33"/>
    </row>
    <row r="185" spans="1:7" s="31" customFormat="1" x14ac:dyDescent="0.25">
      <c r="A185" s="33"/>
      <c r="B185" s="33"/>
      <c r="C185" s="33"/>
      <c r="D185" s="33"/>
      <c r="E185" s="33"/>
      <c r="F185" s="33"/>
      <c r="G185" s="33"/>
    </row>
    <row r="186" spans="1:7" s="31" customFormat="1" x14ac:dyDescent="0.25">
      <c r="A186" s="33"/>
      <c r="B186" s="33"/>
      <c r="C186" s="33"/>
      <c r="D186" s="33"/>
      <c r="E186" s="33"/>
      <c r="F186" s="33"/>
      <c r="G186" s="33"/>
    </row>
    <row r="187" spans="1:7" s="31" customFormat="1" x14ac:dyDescent="0.25">
      <c r="A187" s="33"/>
      <c r="B187" s="33"/>
      <c r="C187" s="33"/>
      <c r="D187" s="33"/>
      <c r="E187" s="33"/>
      <c r="F187" s="33"/>
      <c r="G187" s="33"/>
    </row>
    <row r="188" spans="1:7" s="31" customFormat="1" x14ac:dyDescent="0.25">
      <c r="A188" s="33"/>
      <c r="B188" s="33"/>
      <c r="C188" s="33"/>
      <c r="D188" s="33"/>
      <c r="E188" s="33"/>
      <c r="F188" s="33"/>
      <c r="G188" s="33"/>
    </row>
    <row r="189" spans="1:7" s="31" customFormat="1" x14ac:dyDescent="0.25">
      <c r="A189" s="33"/>
      <c r="B189" s="33"/>
      <c r="C189" s="33"/>
      <c r="D189" s="33"/>
      <c r="E189" s="33"/>
      <c r="F189" s="33"/>
      <c r="G189" s="33"/>
    </row>
    <row r="190" spans="1:7" s="31" customFormat="1" x14ac:dyDescent="0.25">
      <c r="A190" s="33"/>
      <c r="B190" s="33"/>
      <c r="C190" s="33"/>
      <c r="D190" s="33"/>
      <c r="E190" s="33"/>
      <c r="F190" s="33"/>
      <c r="G190" s="33"/>
    </row>
    <row r="191" spans="1:7" s="31" customFormat="1" x14ac:dyDescent="0.25">
      <c r="A191" s="33"/>
      <c r="B191" s="33"/>
      <c r="C191" s="33"/>
      <c r="D191" s="33"/>
      <c r="E191" s="33"/>
      <c r="F191" s="33"/>
      <c r="G191" s="33"/>
    </row>
    <row r="192" spans="1:7" s="31" customFormat="1" x14ac:dyDescent="0.25">
      <c r="A192" s="33"/>
      <c r="B192" s="33"/>
      <c r="C192" s="33"/>
      <c r="D192" s="33"/>
      <c r="E192" s="33"/>
      <c r="F192" s="33"/>
      <c r="G192" s="33"/>
    </row>
    <row r="193" spans="1:7" s="31" customFormat="1" x14ac:dyDescent="0.25">
      <c r="A193" s="33"/>
      <c r="B193" s="33"/>
      <c r="C193" s="33"/>
      <c r="D193" s="33"/>
      <c r="E193" s="33"/>
      <c r="F193" s="33"/>
      <c r="G193" s="33"/>
    </row>
    <row r="194" spans="1:7" s="31" customFormat="1" x14ac:dyDescent="0.25">
      <c r="A194" s="33"/>
      <c r="B194" s="33"/>
      <c r="C194" s="33"/>
      <c r="D194" s="33"/>
      <c r="E194" s="33"/>
      <c r="F194" s="33"/>
      <c r="G194" s="33"/>
    </row>
    <row r="195" spans="1:7" s="31" customFormat="1" x14ac:dyDescent="0.25">
      <c r="A195" s="33"/>
      <c r="B195" s="33"/>
      <c r="C195" s="33"/>
      <c r="D195" s="33"/>
      <c r="E195" s="33"/>
      <c r="F195" s="33"/>
      <c r="G195" s="33"/>
    </row>
    <row r="196" spans="1:7" s="31" customFormat="1" x14ac:dyDescent="0.25">
      <c r="A196" s="33"/>
      <c r="B196" s="33"/>
      <c r="C196" s="33"/>
      <c r="D196" s="33"/>
      <c r="E196" s="33"/>
      <c r="F196" s="33"/>
      <c r="G196" s="33"/>
    </row>
    <row r="197" spans="1:7" s="31" customFormat="1" x14ac:dyDescent="0.25">
      <c r="A197" s="33"/>
      <c r="B197" s="33"/>
      <c r="C197" s="33"/>
      <c r="D197" s="33"/>
      <c r="E197" s="33"/>
      <c r="F197" s="33"/>
      <c r="G197" s="33"/>
    </row>
    <row r="198" spans="1:7" s="31" customFormat="1" x14ac:dyDescent="0.25">
      <c r="A198" s="33"/>
      <c r="B198" s="33"/>
      <c r="C198" s="33"/>
      <c r="D198" s="33"/>
      <c r="E198" s="33"/>
      <c r="F198" s="33"/>
      <c r="G198" s="33"/>
    </row>
    <row r="199" spans="1:7" s="31" customFormat="1" x14ac:dyDescent="0.25">
      <c r="A199" s="33"/>
      <c r="B199" s="33"/>
      <c r="C199" s="33"/>
      <c r="D199" s="33"/>
      <c r="E199" s="33"/>
      <c r="F199" s="33"/>
      <c r="G199" s="33"/>
    </row>
    <row r="200" spans="1:7" s="31" customFormat="1" x14ac:dyDescent="0.25">
      <c r="A200" s="33"/>
      <c r="B200" s="33"/>
      <c r="C200" s="33"/>
      <c r="D200" s="33"/>
      <c r="E200" s="33"/>
      <c r="F200" s="33"/>
      <c r="G200" s="33"/>
    </row>
    <row r="201" spans="1:7" s="31" customFormat="1" x14ac:dyDescent="0.25">
      <c r="A201" s="33"/>
      <c r="B201" s="33"/>
      <c r="C201" s="33"/>
      <c r="D201" s="33"/>
      <c r="E201" s="33"/>
      <c r="F201" s="33"/>
      <c r="G201" s="33"/>
    </row>
    <row r="202" spans="1:7" s="31" customFormat="1" x14ac:dyDescent="0.25">
      <c r="A202" s="33"/>
      <c r="B202" s="33"/>
      <c r="C202" s="33"/>
      <c r="D202" s="33"/>
      <c r="E202" s="33"/>
      <c r="F202" s="33"/>
      <c r="G202" s="33"/>
    </row>
    <row r="203" spans="1:7" s="31" customFormat="1" x14ac:dyDescent="0.25">
      <c r="A203" s="33"/>
      <c r="B203" s="33"/>
      <c r="C203" s="33"/>
      <c r="D203" s="33"/>
      <c r="E203" s="33"/>
      <c r="F203" s="33"/>
      <c r="G203" s="33"/>
    </row>
    <row r="204" spans="1:7" s="31" customFormat="1" x14ac:dyDescent="0.25">
      <c r="A204" s="33"/>
      <c r="B204" s="33"/>
      <c r="C204" s="33"/>
      <c r="D204" s="33"/>
      <c r="E204" s="33"/>
      <c r="F204" s="33"/>
      <c r="G204" s="33"/>
    </row>
    <row r="205" spans="1:7" s="31" customFormat="1" x14ac:dyDescent="0.25">
      <c r="A205" s="33"/>
      <c r="B205" s="33"/>
      <c r="C205" s="33"/>
      <c r="D205" s="33"/>
      <c r="E205" s="33"/>
      <c r="F205" s="33"/>
      <c r="G205" s="33"/>
    </row>
    <row r="206" spans="1:7" s="31" customFormat="1" x14ac:dyDescent="0.25">
      <c r="A206" s="33"/>
      <c r="B206" s="33"/>
      <c r="C206" s="33"/>
      <c r="D206" s="33"/>
      <c r="E206" s="33"/>
      <c r="F206" s="33"/>
      <c r="G206" s="33"/>
    </row>
    <row r="207" spans="1:7" s="31" customFormat="1" x14ac:dyDescent="0.25">
      <c r="A207" s="33"/>
      <c r="B207" s="33"/>
      <c r="C207" s="33"/>
      <c r="D207" s="33"/>
      <c r="E207" s="33"/>
      <c r="F207" s="33"/>
      <c r="G207" s="33"/>
    </row>
    <row r="208" spans="1:7" s="31" customFormat="1" x14ac:dyDescent="0.25">
      <c r="A208" s="33"/>
      <c r="B208" s="33"/>
      <c r="C208" s="33"/>
      <c r="D208" s="33"/>
      <c r="E208" s="33"/>
      <c r="F208" s="33"/>
      <c r="G208" s="33"/>
    </row>
    <row r="209" spans="1:7" s="31" customFormat="1" x14ac:dyDescent="0.25">
      <c r="A209" s="33"/>
      <c r="B209" s="33"/>
      <c r="C209" s="33"/>
      <c r="D209" s="33"/>
      <c r="E209" s="33"/>
      <c r="F209" s="33"/>
      <c r="G209" s="33"/>
    </row>
    <row r="210" spans="1:7" s="31" customFormat="1" x14ac:dyDescent="0.25">
      <c r="A210" s="33"/>
      <c r="B210" s="33"/>
      <c r="C210" s="33"/>
      <c r="D210" s="33"/>
      <c r="E210" s="33"/>
      <c r="F210" s="33"/>
      <c r="G210" s="33"/>
    </row>
    <row r="211" spans="1:7" s="31" customFormat="1" x14ac:dyDescent="0.25">
      <c r="A211" s="33"/>
      <c r="B211" s="33"/>
      <c r="C211" s="33"/>
      <c r="D211" s="33"/>
      <c r="E211" s="33"/>
      <c r="F211" s="33"/>
      <c r="G211" s="33"/>
    </row>
    <row r="212" spans="1:7" s="31" customFormat="1" x14ac:dyDescent="0.25">
      <c r="A212" s="33"/>
      <c r="B212" s="33"/>
      <c r="C212" s="33"/>
      <c r="D212" s="33"/>
      <c r="E212" s="33"/>
      <c r="F212" s="33"/>
      <c r="G212" s="33"/>
    </row>
  </sheetData>
  <pageMargins left="0.70866141732283472" right="0.70866141732283472" top="0.74803149606299213" bottom="0.74803149606299213" header="0.31496062992125984" footer="0.31496062992125984"/>
  <pageSetup paperSize="9" scale="80" orientation="portrait" horizontalDpi="0" verticalDpi="0" r:id="rId1"/>
  <ignoredErrors>
    <ignoredError sqref="G20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:BH857"/>
  <sheetViews>
    <sheetView showGridLines="0" topLeftCell="A4" zoomScaleNormal="100" workbookViewId="0">
      <selection activeCell="G14" sqref="G14"/>
    </sheetView>
  </sheetViews>
  <sheetFormatPr baseColWidth="10" defaultRowHeight="15" x14ac:dyDescent="0.25"/>
  <cols>
    <col min="1" max="4" width="6.140625" style="24" customWidth="1"/>
    <col min="5" max="5" width="4" style="24" customWidth="1"/>
    <col min="6" max="6" width="73.85546875" style="24" bestFit="1" customWidth="1"/>
    <col min="7" max="7" width="17" style="24" customWidth="1"/>
    <col min="8" max="8" width="16.5703125" style="24" customWidth="1"/>
    <col min="9" max="9" width="14.85546875" style="24" customWidth="1"/>
    <col min="10" max="10" width="15.5703125" style="24" customWidth="1"/>
    <col min="11" max="11" width="11.42578125" style="25"/>
    <col min="12" max="52" width="11.42578125" style="31"/>
    <col min="53" max="16384" width="11.42578125" style="4"/>
  </cols>
  <sheetData>
    <row r="1" spans="1:60" customFormat="1" ht="27.75" customHeight="1" x14ac:dyDescent="0.25">
      <c r="C1" s="2"/>
      <c r="D1" s="2"/>
      <c r="E1" s="2"/>
      <c r="F1" s="60" t="s">
        <v>437</v>
      </c>
      <c r="G1" s="2"/>
      <c r="H1" s="2"/>
      <c r="I1" s="2"/>
      <c r="J1" s="2"/>
      <c r="K1" s="2"/>
      <c r="L1" s="2"/>
      <c r="M1" s="2"/>
      <c r="N1" s="2"/>
      <c r="O1" s="2"/>
      <c r="P1" s="75"/>
      <c r="Q1" s="71"/>
      <c r="R1" s="71"/>
      <c r="S1" s="71"/>
      <c r="T1" s="73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</row>
    <row r="2" spans="1:60" customFormat="1" ht="15.75" x14ac:dyDescent="0.25">
      <c r="C2" s="6"/>
      <c r="D2" s="2"/>
      <c r="E2" s="24"/>
      <c r="F2" s="60" t="s">
        <v>438</v>
      </c>
      <c r="G2" s="2"/>
      <c r="H2" s="2"/>
      <c r="I2" s="2"/>
      <c r="J2" s="2"/>
      <c r="K2" s="2"/>
      <c r="L2" s="2"/>
      <c r="M2" s="2"/>
      <c r="N2" s="2"/>
      <c r="O2" s="2"/>
      <c r="P2" s="75"/>
      <c r="Q2" s="71"/>
      <c r="R2" s="71"/>
      <c r="S2" s="71"/>
      <c r="T2" s="73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</row>
    <row r="3" spans="1:60" customFormat="1" x14ac:dyDescent="0.25">
      <c r="C3" s="6"/>
      <c r="D3" s="2"/>
      <c r="E3" s="24"/>
      <c r="F3" s="61" t="s">
        <v>482</v>
      </c>
      <c r="G3" s="2"/>
      <c r="H3" s="2"/>
      <c r="I3" s="2"/>
      <c r="J3" s="2"/>
      <c r="K3" s="2"/>
      <c r="L3" s="2"/>
      <c r="M3" s="2"/>
      <c r="N3" s="2"/>
      <c r="O3" s="2"/>
      <c r="P3" s="75"/>
      <c r="Q3" s="71"/>
      <c r="R3" s="71"/>
      <c r="S3" s="71"/>
      <c r="T3" s="73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</row>
    <row r="4" spans="1:60" customFormat="1" x14ac:dyDescent="0.25">
      <c r="C4" s="6"/>
      <c r="D4" s="2"/>
      <c r="E4" s="24"/>
      <c r="F4" s="62" t="s">
        <v>2121</v>
      </c>
      <c r="G4" s="2"/>
      <c r="H4" s="2"/>
      <c r="I4" s="2"/>
      <c r="J4" s="2"/>
      <c r="K4" s="2"/>
      <c r="L4" s="2"/>
      <c r="M4" s="2"/>
      <c r="N4" s="2"/>
      <c r="O4" s="2"/>
      <c r="P4" s="75"/>
      <c r="Q4" s="71"/>
      <c r="R4" s="71"/>
      <c r="S4" s="71"/>
      <c r="T4" s="73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</row>
    <row r="5" spans="1:60" customFormat="1" x14ac:dyDescent="0.25">
      <c r="C5" s="6"/>
      <c r="D5" s="2"/>
      <c r="E5" s="24"/>
      <c r="F5" s="62" t="s">
        <v>473</v>
      </c>
      <c r="G5" s="2"/>
      <c r="H5" s="2"/>
      <c r="I5" s="2"/>
      <c r="J5" s="2"/>
      <c r="K5" s="2"/>
      <c r="L5" s="2"/>
      <c r="M5" s="2"/>
      <c r="N5" s="2"/>
      <c r="O5" s="2"/>
      <c r="P5" s="75"/>
      <c r="Q5" s="71"/>
      <c r="R5" s="71"/>
      <c r="S5" s="71"/>
      <c r="T5" s="73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</row>
    <row r="6" spans="1:60" customFormat="1" x14ac:dyDescent="0.25">
      <c r="C6" s="2"/>
      <c r="D6" s="2"/>
      <c r="E6" s="24"/>
      <c r="F6" s="6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71"/>
      <c r="S6" s="71"/>
      <c r="T6" s="73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</row>
    <row r="7" spans="1:60" ht="16.5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BA7" s="31"/>
      <c r="BB7" s="31"/>
      <c r="BC7" s="31"/>
      <c r="BD7" s="31"/>
      <c r="BE7" s="31"/>
      <c r="BF7" s="31"/>
      <c r="BG7" s="31"/>
      <c r="BH7" s="31"/>
    </row>
    <row r="8" spans="1:60" ht="15.75" customHeight="1" x14ac:dyDescent="0.2">
      <c r="A8" s="12" t="s">
        <v>45</v>
      </c>
      <c r="B8" s="13"/>
      <c r="C8" s="13"/>
      <c r="D8" s="13"/>
      <c r="E8" s="13"/>
      <c r="F8" s="13"/>
      <c r="G8" s="13"/>
      <c r="H8" s="13"/>
      <c r="I8" s="13"/>
      <c r="J8" s="13"/>
      <c r="K8" s="14"/>
    </row>
    <row r="9" spans="1:60" ht="12.75" x14ac:dyDescent="0.2">
      <c r="A9" s="227" t="s">
        <v>65</v>
      </c>
      <c r="B9" s="448"/>
      <c r="C9" s="448"/>
      <c r="D9" s="448"/>
      <c r="E9" s="448"/>
      <c r="F9" s="448"/>
      <c r="G9" s="449">
        <v>21945708.699999999</v>
      </c>
      <c r="H9" s="449"/>
      <c r="I9" s="15"/>
      <c r="J9" s="15"/>
      <c r="K9" s="16"/>
    </row>
    <row r="10" spans="1:60" ht="12.75" x14ac:dyDescent="0.2">
      <c r="A10" s="227" t="s">
        <v>1206</v>
      </c>
      <c r="B10" s="448"/>
      <c r="C10" s="448"/>
      <c r="D10" s="448"/>
      <c r="E10" s="448"/>
      <c r="F10" s="448"/>
      <c r="G10" s="453">
        <v>217771701.05000001</v>
      </c>
      <c r="H10" s="449"/>
      <c r="I10" s="15"/>
      <c r="J10" s="15"/>
      <c r="K10" s="16"/>
    </row>
    <row r="11" spans="1:60" ht="12.75" x14ac:dyDescent="0.2">
      <c r="A11" s="227" t="s">
        <v>1205</v>
      </c>
      <c r="B11" s="448"/>
      <c r="C11" s="448"/>
      <c r="D11" s="448"/>
      <c r="E11" s="448"/>
      <c r="F11" s="448"/>
      <c r="G11" s="453">
        <f>+'[3]Formulario PPGR6'!F15</f>
        <v>0</v>
      </c>
      <c r="H11" s="449"/>
      <c r="I11" s="15"/>
      <c r="J11" s="15"/>
      <c r="K11" s="16"/>
    </row>
    <row r="12" spans="1:60" ht="12.75" x14ac:dyDescent="0.2">
      <c r="A12" s="227" t="s">
        <v>1204</v>
      </c>
      <c r="B12" s="448"/>
      <c r="C12" s="448"/>
      <c r="D12" s="448"/>
      <c r="E12" s="448"/>
      <c r="F12" s="448"/>
      <c r="G12" s="453">
        <v>104379993.39</v>
      </c>
      <c r="H12" s="449"/>
      <c r="I12" s="15"/>
      <c r="J12" s="15"/>
      <c r="K12" s="16"/>
    </row>
    <row r="13" spans="1:60" ht="12.75" x14ac:dyDescent="0.2">
      <c r="A13" s="228" t="s">
        <v>372</v>
      </c>
      <c r="B13" s="448"/>
      <c r="C13" s="448"/>
      <c r="D13" s="448"/>
      <c r="E13" s="448"/>
      <c r="F13" s="448"/>
      <c r="G13" s="453">
        <v>75452346.230000004</v>
      </c>
      <c r="H13" s="449"/>
      <c r="I13" s="15"/>
      <c r="J13" s="15"/>
      <c r="K13" s="16"/>
    </row>
    <row r="14" spans="1:60" ht="13.5" thickBot="1" x14ac:dyDescent="0.25">
      <c r="A14" s="229" t="s">
        <v>1207</v>
      </c>
      <c r="B14" s="18"/>
      <c r="C14" s="18"/>
      <c r="D14" s="18"/>
      <c r="E14" s="18"/>
      <c r="F14" s="18"/>
      <c r="G14" s="452">
        <f>SUM(G9:G13)</f>
        <v>419549749.37</v>
      </c>
      <c r="H14" s="19"/>
      <c r="I14" s="19"/>
      <c r="J14" s="19"/>
      <c r="K14" s="20"/>
    </row>
    <row r="15" spans="1:60" ht="15.75" customHeight="1" thickTop="1" x14ac:dyDescent="0.2">
      <c r="A15" s="21" t="s">
        <v>70</v>
      </c>
      <c r="B15" s="22"/>
      <c r="C15" s="22"/>
      <c r="D15" s="22"/>
      <c r="E15" s="22"/>
      <c r="F15" s="22"/>
      <c r="G15" s="22"/>
      <c r="H15" s="22"/>
      <c r="I15" s="22"/>
      <c r="J15" s="22"/>
      <c r="K15" s="23"/>
    </row>
    <row r="16" spans="1:60" ht="19.5" customHeight="1" x14ac:dyDescent="0.2">
      <c r="A16" s="533" t="s">
        <v>81</v>
      </c>
      <c r="B16" s="533" t="s">
        <v>68</v>
      </c>
      <c r="C16" s="533" t="s">
        <v>6</v>
      </c>
      <c r="D16" s="533" t="s">
        <v>69</v>
      </c>
      <c r="E16" s="533" t="s">
        <v>7</v>
      </c>
      <c r="F16" s="536" t="s">
        <v>80</v>
      </c>
      <c r="G16" s="538" t="s">
        <v>312</v>
      </c>
      <c r="H16" s="538" t="s">
        <v>37</v>
      </c>
      <c r="I16" s="538" t="s">
        <v>1194</v>
      </c>
      <c r="J16" s="534" t="s">
        <v>327</v>
      </c>
      <c r="K16" s="534" t="s">
        <v>8</v>
      </c>
    </row>
    <row r="17" spans="1:11" ht="44.25" customHeight="1" x14ac:dyDescent="0.2">
      <c r="A17" s="533"/>
      <c r="B17" s="533"/>
      <c r="C17" s="533"/>
      <c r="D17" s="533"/>
      <c r="E17" s="533"/>
      <c r="F17" s="537"/>
      <c r="G17" s="538"/>
      <c r="H17" s="538"/>
      <c r="I17" s="538"/>
      <c r="J17" s="535"/>
      <c r="K17" s="535"/>
    </row>
    <row r="18" spans="1:11" ht="12.75" x14ac:dyDescent="0.2">
      <c r="A18" s="7">
        <v>2</v>
      </c>
      <c r="B18" s="8"/>
      <c r="C18" s="8"/>
      <c r="D18" s="8"/>
      <c r="E18" s="8"/>
      <c r="F18" s="9" t="s">
        <v>328</v>
      </c>
      <c r="G18" s="10">
        <f>+G19+G87+G220+G339+G397+G404+G487</f>
        <v>121009143.17</v>
      </c>
      <c r="H18" s="10">
        <f>+H19+H87+H220+H339+H397+H404+H487</f>
        <v>181269155.28</v>
      </c>
      <c r="I18" s="10">
        <f>+I19+I87+I220+I339+I397+I404+I487</f>
        <v>117871450.92</v>
      </c>
      <c r="J18" s="10">
        <f>+J19+J87+J220+J339+J397+J404+J487</f>
        <v>419549749.37000006</v>
      </c>
      <c r="K18" s="11">
        <f>+K19+K87+K220+K339+K397+K404+K487</f>
        <v>99.999999999999986</v>
      </c>
    </row>
    <row r="19" spans="1:11" ht="12.75" x14ac:dyDescent="0.2">
      <c r="A19" s="378">
        <v>2</v>
      </c>
      <c r="B19" s="379">
        <v>1</v>
      </c>
      <c r="C19" s="380"/>
      <c r="D19" s="380"/>
      <c r="E19" s="380"/>
      <c r="F19" s="381" t="s">
        <v>329</v>
      </c>
      <c r="G19" s="382">
        <f>+G20+G47+G63+G70+G78</f>
        <v>100490232.2</v>
      </c>
      <c r="H19" s="382">
        <f>+H20+H47+H63+H70+H78</f>
        <v>28352000</v>
      </c>
      <c r="I19" s="382">
        <f>+I20+I47+I63+I70+I78</f>
        <v>117871450.92</v>
      </c>
      <c r="J19" s="382">
        <f>+J20+J47+J63+J70+J78</f>
        <v>246713683.12</v>
      </c>
      <c r="K19" s="383">
        <f>+K20+K47+K63+K70+K78</f>
        <v>58.804392921332372</v>
      </c>
    </row>
    <row r="20" spans="1:11" ht="12.75" x14ac:dyDescent="0.2">
      <c r="A20" s="384">
        <v>2</v>
      </c>
      <c r="B20" s="385">
        <v>1</v>
      </c>
      <c r="C20" s="385">
        <v>1</v>
      </c>
      <c r="D20" s="385"/>
      <c r="E20" s="385"/>
      <c r="F20" s="386" t="s">
        <v>82</v>
      </c>
      <c r="G20" s="387">
        <f>+G21+G28+G36+G38+G40+G45</f>
        <v>100490232.2</v>
      </c>
      <c r="H20" s="387">
        <f>+H21+H28+H36+H38+H40+H45</f>
        <v>20000000</v>
      </c>
      <c r="I20" s="387">
        <f>+I21+I28+I36+I38+I40+I45</f>
        <v>117871450.92</v>
      </c>
      <c r="J20" s="387">
        <f>+J21+J28+J36+J38+J40+J45</f>
        <v>238361683.12</v>
      </c>
      <c r="K20" s="388">
        <f>+K21+K28+K36+K38+K40+K45</f>
        <v>56.813687406064766</v>
      </c>
    </row>
    <row r="21" spans="1:11" ht="12.75" x14ac:dyDescent="0.2">
      <c r="A21" s="389">
        <v>2</v>
      </c>
      <c r="B21" s="390">
        <v>1</v>
      </c>
      <c r="C21" s="390">
        <v>1</v>
      </c>
      <c r="D21" s="390">
        <v>1</v>
      </c>
      <c r="E21" s="390"/>
      <c r="F21" s="391" t="s">
        <v>83</v>
      </c>
      <c r="G21" s="392">
        <f>SUM(G22:G27)</f>
        <v>0</v>
      </c>
      <c r="H21" s="392">
        <f>SUM(H22:H27)</f>
        <v>20000000</v>
      </c>
      <c r="I21" s="392">
        <f>SUM(I22:I27)</f>
        <v>14381218.720000001</v>
      </c>
      <c r="J21" s="392">
        <f>SUM(J22:J27)</f>
        <v>34381218.719999999</v>
      </c>
      <c r="K21" s="393">
        <f>SUM(K22:K27)</f>
        <v>8.1947894788704261</v>
      </c>
    </row>
    <row r="22" spans="1:11" ht="12.75" x14ac:dyDescent="0.2">
      <c r="A22" s="394">
        <v>2</v>
      </c>
      <c r="B22" s="395">
        <v>1</v>
      </c>
      <c r="C22" s="395">
        <v>1</v>
      </c>
      <c r="D22" s="395">
        <v>1</v>
      </c>
      <c r="E22" s="395" t="s">
        <v>316</v>
      </c>
      <c r="F22" s="396" t="s">
        <v>330</v>
      </c>
      <c r="G22" s="397"/>
      <c r="H22" s="397"/>
      <c r="I22" s="397"/>
      <c r="J22" s="398">
        <f t="shared" ref="J22:J27" si="0">SUBTOTAL(9,G22:I22)</f>
        <v>0</v>
      </c>
      <c r="K22" s="399">
        <f t="shared" ref="K22:K27" si="1">IFERROR(J22/$J$18*100,"0.00")</f>
        <v>0</v>
      </c>
    </row>
    <row r="23" spans="1:11" ht="12.75" x14ac:dyDescent="0.2">
      <c r="A23" s="394">
        <v>2</v>
      </c>
      <c r="B23" s="395">
        <v>1</v>
      </c>
      <c r="C23" s="395">
        <v>1</v>
      </c>
      <c r="D23" s="395">
        <v>1</v>
      </c>
      <c r="E23" s="395" t="s">
        <v>317</v>
      </c>
      <c r="F23" s="400" t="s">
        <v>84</v>
      </c>
      <c r="G23" s="397"/>
      <c r="H23" s="397"/>
      <c r="I23" s="397">
        <v>14361218.720000001</v>
      </c>
      <c r="J23" s="398">
        <f t="shared" si="0"/>
        <v>14361218.720000001</v>
      </c>
      <c r="K23" s="399">
        <f t="shared" si="1"/>
        <v>3.4230073409804072</v>
      </c>
    </row>
    <row r="24" spans="1:11" ht="12.75" x14ac:dyDescent="0.2">
      <c r="A24" s="394">
        <v>2</v>
      </c>
      <c r="B24" s="395">
        <v>1</v>
      </c>
      <c r="C24" s="395">
        <v>1</v>
      </c>
      <c r="D24" s="395">
        <v>1</v>
      </c>
      <c r="E24" s="395" t="s">
        <v>318</v>
      </c>
      <c r="F24" s="400" t="s">
        <v>331</v>
      </c>
      <c r="G24" s="397"/>
      <c r="H24" s="397"/>
      <c r="I24" s="397"/>
      <c r="J24" s="398">
        <f t="shared" si="0"/>
        <v>0</v>
      </c>
      <c r="K24" s="399">
        <f t="shared" si="1"/>
        <v>0</v>
      </c>
    </row>
    <row r="25" spans="1:11" ht="12.75" x14ac:dyDescent="0.2">
      <c r="A25" s="394">
        <v>2</v>
      </c>
      <c r="B25" s="395">
        <v>1</v>
      </c>
      <c r="C25" s="395">
        <v>1</v>
      </c>
      <c r="D25" s="395">
        <v>1</v>
      </c>
      <c r="E25" s="395" t="s">
        <v>319</v>
      </c>
      <c r="F25" s="400" t="s">
        <v>85</v>
      </c>
      <c r="G25" s="397"/>
      <c r="H25" s="397"/>
      <c r="I25" s="397"/>
      <c r="J25" s="398">
        <f t="shared" si="0"/>
        <v>0</v>
      </c>
      <c r="K25" s="399">
        <f t="shared" si="1"/>
        <v>0</v>
      </c>
    </row>
    <row r="26" spans="1:11" ht="12.75" x14ac:dyDescent="0.2">
      <c r="A26" s="394">
        <v>2</v>
      </c>
      <c r="B26" s="395">
        <v>1</v>
      </c>
      <c r="C26" s="395">
        <v>1</v>
      </c>
      <c r="D26" s="395">
        <v>1</v>
      </c>
      <c r="E26" s="395" t="s">
        <v>320</v>
      </c>
      <c r="F26" s="400" t="s">
        <v>86</v>
      </c>
      <c r="G26" s="397"/>
      <c r="H26" s="397">
        <v>20000000</v>
      </c>
      <c r="I26" s="397"/>
      <c r="J26" s="398">
        <f t="shared" si="0"/>
        <v>20000000</v>
      </c>
      <c r="K26" s="399">
        <f t="shared" si="1"/>
        <v>4.7670151227672504</v>
      </c>
    </row>
    <row r="27" spans="1:11" ht="12.75" x14ac:dyDescent="0.2">
      <c r="A27" s="394">
        <v>2</v>
      </c>
      <c r="B27" s="395">
        <v>1</v>
      </c>
      <c r="C27" s="395">
        <v>1</v>
      </c>
      <c r="D27" s="395">
        <v>1</v>
      </c>
      <c r="E27" s="395" t="s">
        <v>332</v>
      </c>
      <c r="F27" s="400" t="s">
        <v>333</v>
      </c>
      <c r="G27" s="397"/>
      <c r="H27" s="397"/>
      <c r="I27" s="397">
        <v>20000</v>
      </c>
      <c r="J27" s="398">
        <f t="shared" si="0"/>
        <v>20000</v>
      </c>
      <c r="K27" s="399">
        <f t="shared" si="1"/>
        <v>4.7670151227672507E-3</v>
      </c>
    </row>
    <row r="28" spans="1:11" ht="12.75" x14ac:dyDescent="0.2">
      <c r="A28" s="389">
        <v>2</v>
      </c>
      <c r="B28" s="390">
        <v>1</v>
      </c>
      <c r="C28" s="390">
        <v>1</v>
      </c>
      <c r="D28" s="390">
        <v>2</v>
      </c>
      <c r="E28" s="390"/>
      <c r="F28" s="391" t="s">
        <v>87</v>
      </c>
      <c r="G28" s="392">
        <f>SUM(G29:G35)</f>
        <v>95490232.200000003</v>
      </c>
      <c r="H28" s="392">
        <f>SUM(H29:H35)</f>
        <v>0</v>
      </c>
      <c r="I28" s="392">
        <f>SUM(I29:I35)</f>
        <v>95490232.200000003</v>
      </c>
      <c r="J28" s="392">
        <f>SUM(J29:J35)</f>
        <v>190980464.40000001</v>
      </c>
      <c r="K28" s="393">
        <f>SUM(K29:K35)</f>
        <v>45.52033809739563</v>
      </c>
    </row>
    <row r="29" spans="1:11" ht="12.75" x14ac:dyDescent="0.2">
      <c r="A29" s="394">
        <v>2</v>
      </c>
      <c r="B29" s="395">
        <v>1</v>
      </c>
      <c r="C29" s="395">
        <v>1</v>
      </c>
      <c r="D29" s="395">
        <v>2</v>
      </c>
      <c r="E29" s="395" t="s">
        <v>316</v>
      </c>
      <c r="F29" s="400" t="s">
        <v>88</v>
      </c>
      <c r="G29" s="397">
        <v>55015511.280000001</v>
      </c>
      <c r="H29" s="397"/>
      <c r="I29" s="397">
        <v>55015511.280000001</v>
      </c>
      <c r="J29" s="398">
        <f t="shared" ref="J29:J35" si="2">SUBTOTAL(9,G29:I29)</f>
        <v>110031022.56</v>
      </c>
      <c r="K29" s="399">
        <f t="shared" ref="K29:K35" si="3">IFERROR(J29/$J$18*100,"0.00")</f>
        <v>26.225977425853227</v>
      </c>
    </row>
    <row r="30" spans="1:11" ht="12.75" x14ac:dyDescent="0.2">
      <c r="A30" s="394">
        <v>2</v>
      </c>
      <c r="B30" s="395">
        <v>1</v>
      </c>
      <c r="C30" s="395">
        <v>1</v>
      </c>
      <c r="D30" s="395">
        <v>2</v>
      </c>
      <c r="E30" s="395" t="s">
        <v>317</v>
      </c>
      <c r="F30" s="400" t="s">
        <v>89</v>
      </c>
      <c r="G30" s="397">
        <v>40474720.920000002</v>
      </c>
      <c r="H30" s="397"/>
      <c r="I30" s="397">
        <v>40474720.920000002</v>
      </c>
      <c r="J30" s="398">
        <f t="shared" si="2"/>
        <v>80949441.840000004</v>
      </c>
      <c r="K30" s="399">
        <f t="shared" si="3"/>
        <v>19.294360671542403</v>
      </c>
    </row>
    <row r="31" spans="1:11" ht="12.75" x14ac:dyDescent="0.2">
      <c r="A31" s="394">
        <v>2</v>
      </c>
      <c r="B31" s="395">
        <v>1</v>
      </c>
      <c r="C31" s="395">
        <v>1</v>
      </c>
      <c r="D31" s="395">
        <v>2</v>
      </c>
      <c r="E31" s="395" t="s">
        <v>318</v>
      </c>
      <c r="F31" s="400" t="s">
        <v>22</v>
      </c>
      <c r="G31" s="397"/>
      <c r="H31" s="397"/>
      <c r="I31" s="397"/>
      <c r="J31" s="398">
        <f t="shared" si="2"/>
        <v>0</v>
      </c>
      <c r="K31" s="399">
        <f t="shared" si="3"/>
        <v>0</v>
      </c>
    </row>
    <row r="32" spans="1:11" ht="12.75" x14ac:dyDescent="0.2">
      <c r="A32" s="394">
        <v>2</v>
      </c>
      <c r="B32" s="395">
        <v>1</v>
      </c>
      <c r="C32" s="395">
        <v>1</v>
      </c>
      <c r="D32" s="395">
        <v>2</v>
      </c>
      <c r="E32" s="395" t="s">
        <v>319</v>
      </c>
      <c r="F32" s="400" t="s">
        <v>90</v>
      </c>
      <c r="G32" s="397"/>
      <c r="H32" s="397"/>
      <c r="I32" s="397"/>
      <c r="J32" s="398">
        <f t="shared" si="2"/>
        <v>0</v>
      </c>
      <c r="K32" s="399">
        <f t="shared" si="3"/>
        <v>0</v>
      </c>
    </row>
    <row r="33" spans="1:11" ht="12.75" x14ac:dyDescent="0.2">
      <c r="A33" s="394">
        <v>2</v>
      </c>
      <c r="B33" s="395">
        <v>1</v>
      </c>
      <c r="C33" s="395">
        <v>1</v>
      </c>
      <c r="D33" s="395">
        <v>2</v>
      </c>
      <c r="E33" s="395" t="s">
        <v>320</v>
      </c>
      <c r="F33" s="400" t="s">
        <v>91</v>
      </c>
      <c r="G33" s="397"/>
      <c r="H33" s="397"/>
      <c r="I33" s="397"/>
      <c r="J33" s="398">
        <f t="shared" si="2"/>
        <v>0</v>
      </c>
      <c r="K33" s="399">
        <f t="shared" si="3"/>
        <v>0</v>
      </c>
    </row>
    <row r="34" spans="1:11" ht="12.75" x14ac:dyDescent="0.2">
      <c r="A34" s="394">
        <v>2</v>
      </c>
      <c r="B34" s="395">
        <v>1</v>
      </c>
      <c r="C34" s="395">
        <v>1</v>
      </c>
      <c r="D34" s="395">
        <v>2</v>
      </c>
      <c r="E34" s="395" t="s">
        <v>332</v>
      </c>
      <c r="F34" s="400" t="s">
        <v>92</v>
      </c>
      <c r="G34" s="397"/>
      <c r="H34" s="397"/>
      <c r="I34" s="397"/>
      <c r="J34" s="398">
        <f t="shared" si="2"/>
        <v>0</v>
      </c>
      <c r="K34" s="399">
        <f t="shared" si="3"/>
        <v>0</v>
      </c>
    </row>
    <row r="35" spans="1:11" ht="12.75" x14ac:dyDescent="0.2">
      <c r="A35" s="394">
        <v>2</v>
      </c>
      <c r="B35" s="395">
        <v>1</v>
      </c>
      <c r="C35" s="395">
        <v>1</v>
      </c>
      <c r="D35" s="395">
        <v>2</v>
      </c>
      <c r="E35" s="395" t="s">
        <v>334</v>
      </c>
      <c r="F35" s="400" t="s">
        <v>24</v>
      </c>
      <c r="G35" s="397"/>
      <c r="H35" s="397"/>
      <c r="I35" s="397"/>
      <c r="J35" s="398">
        <f t="shared" si="2"/>
        <v>0</v>
      </c>
      <c r="K35" s="399">
        <f t="shared" si="3"/>
        <v>0</v>
      </c>
    </row>
    <row r="36" spans="1:11" ht="12.75" x14ac:dyDescent="0.2">
      <c r="A36" s="389">
        <v>2</v>
      </c>
      <c r="B36" s="390">
        <v>1</v>
      </c>
      <c r="C36" s="390">
        <v>1</v>
      </c>
      <c r="D36" s="390">
        <v>3</v>
      </c>
      <c r="E36" s="390"/>
      <c r="F36" s="391" t="s">
        <v>93</v>
      </c>
      <c r="G36" s="392">
        <f>G37</f>
        <v>0</v>
      </c>
      <c r="H36" s="392">
        <f>H37</f>
        <v>0</v>
      </c>
      <c r="I36" s="392">
        <f>I37</f>
        <v>0</v>
      </c>
      <c r="J36" s="392">
        <f>J37</f>
        <v>0</v>
      </c>
      <c r="K36" s="393">
        <f>K37</f>
        <v>0</v>
      </c>
    </row>
    <row r="37" spans="1:11" ht="12.75" x14ac:dyDescent="0.2">
      <c r="A37" s="394">
        <v>2</v>
      </c>
      <c r="B37" s="395">
        <v>1</v>
      </c>
      <c r="C37" s="395">
        <v>1</v>
      </c>
      <c r="D37" s="395">
        <v>3</v>
      </c>
      <c r="E37" s="395" t="s">
        <v>316</v>
      </c>
      <c r="F37" s="400" t="s">
        <v>93</v>
      </c>
      <c r="G37" s="397"/>
      <c r="H37" s="397"/>
      <c r="I37" s="397"/>
      <c r="J37" s="398">
        <f>SUBTOTAL(9,G37:I37)</f>
        <v>0</v>
      </c>
      <c r="K37" s="399">
        <f>IFERROR(J37/$J$18*100,"0.00")</f>
        <v>0</v>
      </c>
    </row>
    <row r="38" spans="1:11" ht="12.75" x14ac:dyDescent="0.2">
      <c r="A38" s="389">
        <v>2</v>
      </c>
      <c r="B38" s="390">
        <v>1</v>
      </c>
      <c r="C38" s="390">
        <v>1</v>
      </c>
      <c r="D38" s="390">
        <v>4</v>
      </c>
      <c r="E38" s="390"/>
      <c r="F38" s="391" t="s">
        <v>335</v>
      </c>
      <c r="G38" s="392">
        <f>G39</f>
        <v>5000000</v>
      </c>
      <c r="H38" s="392">
        <f>H39</f>
        <v>0</v>
      </c>
      <c r="I38" s="392">
        <f>I39</f>
        <v>8000000</v>
      </c>
      <c r="J38" s="392">
        <f>J39</f>
        <v>13000000</v>
      </c>
      <c r="K38" s="393">
        <f>K39</f>
        <v>3.0985598297987127</v>
      </c>
    </row>
    <row r="39" spans="1:11" ht="12.75" x14ac:dyDescent="0.2">
      <c r="A39" s="394">
        <v>2</v>
      </c>
      <c r="B39" s="395">
        <v>1</v>
      </c>
      <c r="C39" s="395">
        <v>1</v>
      </c>
      <c r="D39" s="395">
        <v>4</v>
      </c>
      <c r="E39" s="395" t="s">
        <v>316</v>
      </c>
      <c r="F39" s="400" t="s">
        <v>335</v>
      </c>
      <c r="G39" s="397">
        <v>5000000</v>
      </c>
      <c r="H39" s="397"/>
      <c r="I39" s="397">
        <v>8000000</v>
      </c>
      <c r="J39" s="398">
        <f>SUBTOTAL(9,G39:I39)</f>
        <v>13000000</v>
      </c>
      <c r="K39" s="399">
        <f>IFERROR(J39/$J$18*100,"0.00")</f>
        <v>3.0985598297987127</v>
      </c>
    </row>
    <row r="40" spans="1:11" ht="12.75" x14ac:dyDescent="0.2">
      <c r="A40" s="389">
        <v>2</v>
      </c>
      <c r="B40" s="390">
        <v>1</v>
      </c>
      <c r="C40" s="390">
        <v>1</v>
      </c>
      <c r="D40" s="390">
        <v>5</v>
      </c>
      <c r="E40" s="390"/>
      <c r="F40" s="391" t="s">
        <v>336</v>
      </c>
      <c r="G40" s="392">
        <f>SUM(G41:G44)</f>
        <v>0</v>
      </c>
      <c r="H40" s="392">
        <f>SUM(H41:H44)</f>
        <v>0</v>
      </c>
      <c r="I40" s="392">
        <f>SUM(I41:I44)</f>
        <v>0</v>
      </c>
      <c r="J40" s="392">
        <f>SUM(J41:J44)</f>
        <v>0</v>
      </c>
      <c r="K40" s="393">
        <f>SUM(K41:K44)</f>
        <v>0</v>
      </c>
    </row>
    <row r="41" spans="1:11" ht="12.75" x14ac:dyDescent="0.2">
      <c r="A41" s="394">
        <v>2</v>
      </c>
      <c r="B41" s="395">
        <v>1</v>
      </c>
      <c r="C41" s="395">
        <v>1</v>
      </c>
      <c r="D41" s="395">
        <v>5</v>
      </c>
      <c r="E41" s="395" t="s">
        <v>316</v>
      </c>
      <c r="F41" s="401" t="s">
        <v>336</v>
      </c>
      <c r="G41" s="397"/>
      <c r="H41" s="397"/>
      <c r="I41" s="397"/>
      <c r="J41" s="398">
        <f>SUBTOTAL(9,G41:I41)</f>
        <v>0</v>
      </c>
      <c r="K41" s="399">
        <f>IFERROR(J41/$J$18*100,"0.00")</f>
        <v>0</v>
      </c>
    </row>
    <row r="42" spans="1:11" ht="12.75" x14ac:dyDescent="0.2">
      <c r="A42" s="394">
        <v>2</v>
      </c>
      <c r="B42" s="395">
        <v>1</v>
      </c>
      <c r="C42" s="395">
        <v>1</v>
      </c>
      <c r="D42" s="395">
        <v>5</v>
      </c>
      <c r="E42" s="395" t="s">
        <v>317</v>
      </c>
      <c r="F42" s="400" t="s">
        <v>94</v>
      </c>
      <c r="G42" s="397"/>
      <c r="H42" s="397"/>
      <c r="I42" s="397"/>
      <c r="J42" s="398">
        <f>SUBTOTAL(9,G42:I42)</f>
        <v>0</v>
      </c>
      <c r="K42" s="399">
        <f>IFERROR(J42/$J$18*100,"0.00")</f>
        <v>0</v>
      </c>
    </row>
    <row r="43" spans="1:11" ht="12.75" x14ac:dyDescent="0.2">
      <c r="A43" s="394">
        <v>2</v>
      </c>
      <c r="B43" s="395">
        <v>1</v>
      </c>
      <c r="C43" s="395">
        <v>1</v>
      </c>
      <c r="D43" s="395">
        <v>5</v>
      </c>
      <c r="E43" s="395" t="s">
        <v>318</v>
      </c>
      <c r="F43" s="400" t="s">
        <v>337</v>
      </c>
      <c r="G43" s="397"/>
      <c r="H43" s="397"/>
      <c r="I43" s="397"/>
      <c r="J43" s="398">
        <f>SUBTOTAL(9,G43:I43)</f>
        <v>0</v>
      </c>
      <c r="K43" s="399">
        <f>IFERROR(J43/$J$18*100,"0.00")</f>
        <v>0</v>
      </c>
    </row>
    <row r="44" spans="1:11" ht="12.75" x14ac:dyDescent="0.2">
      <c r="A44" s="394">
        <v>2</v>
      </c>
      <c r="B44" s="395">
        <v>1</v>
      </c>
      <c r="C44" s="395">
        <v>1</v>
      </c>
      <c r="D44" s="395">
        <v>5</v>
      </c>
      <c r="E44" s="395" t="s">
        <v>319</v>
      </c>
      <c r="F44" s="400" t="s">
        <v>313</v>
      </c>
      <c r="G44" s="397"/>
      <c r="H44" s="397"/>
      <c r="I44" s="397"/>
      <c r="J44" s="398">
        <f>SUBTOTAL(9,G44:I44)</f>
        <v>0</v>
      </c>
      <c r="K44" s="399">
        <f>IFERROR(J44/$J$18*100,"0.00")</f>
        <v>0</v>
      </c>
    </row>
    <row r="45" spans="1:11" ht="12.75" x14ac:dyDescent="0.2">
      <c r="A45" s="389">
        <v>2</v>
      </c>
      <c r="B45" s="390">
        <v>1</v>
      </c>
      <c r="C45" s="390">
        <v>1</v>
      </c>
      <c r="D45" s="390">
        <v>6</v>
      </c>
      <c r="E45" s="390"/>
      <c r="F45" s="391" t="s">
        <v>338</v>
      </c>
      <c r="G45" s="392">
        <f>G46</f>
        <v>0</v>
      </c>
      <c r="H45" s="392">
        <f>H46</f>
        <v>0</v>
      </c>
      <c r="I45" s="392">
        <f>I46</f>
        <v>0</v>
      </c>
      <c r="J45" s="392">
        <f>J46</f>
        <v>0</v>
      </c>
      <c r="K45" s="393">
        <f>K46</f>
        <v>0</v>
      </c>
    </row>
    <row r="46" spans="1:11" ht="12.75" x14ac:dyDescent="0.2">
      <c r="A46" s="394">
        <v>2</v>
      </c>
      <c r="B46" s="395">
        <v>1</v>
      </c>
      <c r="C46" s="395">
        <v>1</v>
      </c>
      <c r="D46" s="395">
        <v>6</v>
      </c>
      <c r="E46" s="395" t="s">
        <v>316</v>
      </c>
      <c r="F46" s="400" t="s">
        <v>338</v>
      </c>
      <c r="G46" s="397"/>
      <c r="H46" s="397"/>
      <c r="I46" s="397"/>
      <c r="J46" s="398">
        <f>SUBTOTAL(9,G46:I46)</f>
        <v>0</v>
      </c>
      <c r="K46" s="399">
        <f>IFERROR(J46/$J$18*100,"0.00")</f>
        <v>0</v>
      </c>
    </row>
    <row r="47" spans="1:11" ht="12.75" x14ac:dyDescent="0.2">
      <c r="A47" s="384">
        <v>2</v>
      </c>
      <c r="B47" s="385">
        <v>1</v>
      </c>
      <c r="C47" s="385">
        <v>2</v>
      </c>
      <c r="D47" s="385"/>
      <c r="E47" s="385"/>
      <c r="F47" s="386" t="s">
        <v>9</v>
      </c>
      <c r="G47" s="387">
        <f>+G48+G50+G61</f>
        <v>0</v>
      </c>
      <c r="H47" s="387">
        <f>+H48+H50+H61</f>
        <v>0</v>
      </c>
      <c r="I47" s="387">
        <f>+I48+I50+I61</f>
        <v>0</v>
      </c>
      <c r="J47" s="387">
        <f>+J48+J50+J61</f>
        <v>0</v>
      </c>
      <c r="K47" s="388">
        <f>+K48+K50+K61</f>
        <v>0</v>
      </c>
    </row>
    <row r="48" spans="1:11" ht="12.75" x14ac:dyDescent="0.2">
      <c r="A48" s="389">
        <v>2</v>
      </c>
      <c r="B48" s="390">
        <v>1</v>
      </c>
      <c r="C48" s="390">
        <v>2</v>
      </c>
      <c r="D48" s="390">
        <v>1</v>
      </c>
      <c r="E48" s="390"/>
      <c r="F48" s="391" t="s">
        <v>95</v>
      </c>
      <c r="G48" s="392">
        <f>G49</f>
        <v>0</v>
      </c>
      <c r="H48" s="392">
        <f>H49</f>
        <v>0</v>
      </c>
      <c r="I48" s="392">
        <f>I49</f>
        <v>0</v>
      </c>
      <c r="J48" s="392">
        <f>J49</f>
        <v>0</v>
      </c>
      <c r="K48" s="393">
        <f>K49</f>
        <v>0</v>
      </c>
    </row>
    <row r="49" spans="1:11" ht="12.75" x14ac:dyDescent="0.2">
      <c r="A49" s="394">
        <v>2</v>
      </c>
      <c r="B49" s="395">
        <v>1</v>
      </c>
      <c r="C49" s="395">
        <v>2</v>
      </c>
      <c r="D49" s="395">
        <v>1</v>
      </c>
      <c r="E49" s="395" t="s">
        <v>316</v>
      </c>
      <c r="F49" s="400" t="s">
        <v>95</v>
      </c>
      <c r="G49" s="397"/>
      <c r="H49" s="397"/>
      <c r="I49" s="397"/>
      <c r="J49" s="398">
        <f>SUBTOTAL(9,G49:I49)</f>
        <v>0</v>
      </c>
      <c r="K49" s="399">
        <f>IFERROR(J49/$J$18*100,"0.00")</f>
        <v>0</v>
      </c>
    </row>
    <row r="50" spans="1:11" ht="12.75" x14ac:dyDescent="0.2">
      <c r="A50" s="389">
        <v>2</v>
      </c>
      <c r="B50" s="390">
        <v>1</v>
      </c>
      <c r="C50" s="390">
        <v>2</v>
      </c>
      <c r="D50" s="390">
        <v>2</v>
      </c>
      <c r="E50" s="390"/>
      <c r="F50" s="391" t="s">
        <v>96</v>
      </c>
      <c r="G50" s="392">
        <f>SUM(G51:G60)</f>
        <v>0</v>
      </c>
      <c r="H50" s="392">
        <f>SUM(H51:H60)</f>
        <v>0</v>
      </c>
      <c r="I50" s="392">
        <f>SUM(I51:I60)</f>
        <v>0</v>
      </c>
      <c r="J50" s="392">
        <f>SUM(J51:J60)</f>
        <v>0</v>
      </c>
      <c r="K50" s="393">
        <f>SUM(K51:K60)</f>
        <v>0</v>
      </c>
    </row>
    <row r="51" spans="1:11" ht="12.75" x14ac:dyDescent="0.2">
      <c r="A51" s="394">
        <v>2</v>
      </c>
      <c r="B51" s="395">
        <v>1</v>
      </c>
      <c r="C51" s="395">
        <v>2</v>
      </c>
      <c r="D51" s="395">
        <v>2</v>
      </c>
      <c r="E51" s="395" t="s">
        <v>316</v>
      </c>
      <c r="F51" s="400" t="s">
        <v>97</v>
      </c>
      <c r="G51" s="397"/>
      <c r="H51" s="397"/>
      <c r="I51" s="397"/>
      <c r="J51" s="398">
        <f t="shared" ref="J51:J60" si="4">SUBTOTAL(9,G51:I51)</f>
        <v>0</v>
      </c>
      <c r="K51" s="399">
        <f t="shared" ref="K51:K60" si="5">IFERROR(J51/$J$18*100,"0.00")</f>
        <v>0</v>
      </c>
    </row>
    <row r="52" spans="1:11" ht="12.75" x14ac:dyDescent="0.2">
      <c r="A52" s="394">
        <v>2</v>
      </c>
      <c r="B52" s="395">
        <v>1</v>
      </c>
      <c r="C52" s="395">
        <v>2</v>
      </c>
      <c r="D52" s="395">
        <v>2</v>
      </c>
      <c r="E52" s="395" t="s">
        <v>317</v>
      </c>
      <c r="F52" s="400" t="s">
        <v>98</v>
      </c>
      <c r="G52" s="397"/>
      <c r="H52" s="397"/>
      <c r="I52" s="397"/>
      <c r="J52" s="398">
        <f t="shared" si="4"/>
        <v>0</v>
      </c>
      <c r="K52" s="399">
        <f t="shared" si="5"/>
        <v>0</v>
      </c>
    </row>
    <row r="53" spans="1:11" ht="12.75" x14ac:dyDescent="0.2">
      <c r="A53" s="394">
        <v>2</v>
      </c>
      <c r="B53" s="395">
        <v>1</v>
      </c>
      <c r="C53" s="395">
        <v>2</v>
      </c>
      <c r="D53" s="395">
        <v>2</v>
      </c>
      <c r="E53" s="395" t="s">
        <v>318</v>
      </c>
      <c r="F53" s="402" t="s">
        <v>99</v>
      </c>
      <c r="G53" s="397"/>
      <c r="H53" s="397"/>
      <c r="I53" s="397"/>
      <c r="J53" s="398">
        <f t="shared" si="4"/>
        <v>0</v>
      </c>
      <c r="K53" s="399">
        <f t="shared" si="5"/>
        <v>0</v>
      </c>
    </row>
    <row r="54" spans="1:11" ht="12.75" x14ac:dyDescent="0.2">
      <c r="A54" s="394">
        <v>2</v>
      </c>
      <c r="B54" s="395">
        <v>1</v>
      </c>
      <c r="C54" s="395">
        <v>2</v>
      </c>
      <c r="D54" s="395">
        <v>2</v>
      </c>
      <c r="E54" s="395" t="s">
        <v>319</v>
      </c>
      <c r="F54" s="400" t="s">
        <v>100</v>
      </c>
      <c r="G54" s="397"/>
      <c r="H54" s="397"/>
      <c r="I54" s="397"/>
      <c r="J54" s="398">
        <f t="shared" si="4"/>
        <v>0</v>
      </c>
      <c r="K54" s="399">
        <f t="shared" si="5"/>
        <v>0</v>
      </c>
    </row>
    <row r="55" spans="1:11" ht="12.75" x14ac:dyDescent="0.2">
      <c r="A55" s="394">
        <v>2</v>
      </c>
      <c r="B55" s="395">
        <v>1</v>
      </c>
      <c r="C55" s="395">
        <v>2</v>
      </c>
      <c r="D55" s="395">
        <v>2</v>
      </c>
      <c r="E55" s="395" t="s">
        <v>320</v>
      </c>
      <c r="F55" s="400" t="s">
        <v>101</v>
      </c>
      <c r="G55" s="397"/>
      <c r="H55" s="397"/>
      <c r="I55" s="397"/>
      <c r="J55" s="398">
        <f t="shared" si="4"/>
        <v>0</v>
      </c>
      <c r="K55" s="399">
        <f t="shared" si="5"/>
        <v>0</v>
      </c>
    </row>
    <row r="56" spans="1:11" ht="12.75" x14ac:dyDescent="0.2">
      <c r="A56" s="394">
        <v>2</v>
      </c>
      <c r="B56" s="395">
        <v>1</v>
      </c>
      <c r="C56" s="395">
        <v>2</v>
      </c>
      <c r="D56" s="395">
        <v>2</v>
      </c>
      <c r="E56" s="395" t="s">
        <v>332</v>
      </c>
      <c r="F56" s="400" t="s">
        <v>102</v>
      </c>
      <c r="G56" s="397"/>
      <c r="H56" s="397"/>
      <c r="I56" s="397"/>
      <c r="J56" s="398">
        <f t="shared" si="4"/>
        <v>0</v>
      </c>
      <c r="K56" s="399">
        <f t="shared" si="5"/>
        <v>0</v>
      </c>
    </row>
    <row r="57" spans="1:11" ht="12.75" x14ac:dyDescent="0.2">
      <c r="A57" s="394">
        <v>2</v>
      </c>
      <c r="B57" s="395">
        <v>1</v>
      </c>
      <c r="C57" s="395">
        <v>2</v>
      </c>
      <c r="D57" s="395">
        <v>2</v>
      </c>
      <c r="E57" s="395" t="s">
        <v>334</v>
      </c>
      <c r="F57" s="400" t="s">
        <v>103</v>
      </c>
      <c r="G57" s="397"/>
      <c r="H57" s="397"/>
      <c r="I57" s="397"/>
      <c r="J57" s="398">
        <f t="shared" si="4"/>
        <v>0</v>
      </c>
      <c r="K57" s="399">
        <f t="shared" si="5"/>
        <v>0</v>
      </c>
    </row>
    <row r="58" spans="1:11" ht="12.75" x14ac:dyDescent="0.2">
      <c r="A58" s="394">
        <v>2</v>
      </c>
      <c r="B58" s="395">
        <v>1</v>
      </c>
      <c r="C58" s="395">
        <v>2</v>
      </c>
      <c r="D58" s="395">
        <v>2</v>
      </c>
      <c r="E58" s="395" t="s">
        <v>339</v>
      </c>
      <c r="F58" s="400" t="s">
        <v>104</v>
      </c>
      <c r="G58" s="397"/>
      <c r="H58" s="397"/>
      <c r="I58" s="397"/>
      <c r="J58" s="398">
        <f t="shared" si="4"/>
        <v>0</v>
      </c>
      <c r="K58" s="399">
        <f t="shared" si="5"/>
        <v>0</v>
      </c>
    </row>
    <row r="59" spans="1:11" ht="12.75" x14ac:dyDescent="0.2">
      <c r="A59" s="394">
        <v>2</v>
      </c>
      <c r="B59" s="395">
        <v>1</v>
      </c>
      <c r="C59" s="395">
        <v>2</v>
      </c>
      <c r="D59" s="395">
        <v>2</v>
      </c>
      <c r="E59" s="395" t="s">
        <v>340</v>
      </c>
      <c r="F59" s="400" t="s">
        <v>105</v>
      </c>
      <c r="G59" s="397"/>
      <c r="H59" s="397"/>
      <c r="I59" s="397"/>
      <c r="J59" s="398">
        <f t="shared" si="4"/>
        <v>0</v>
      </c>
      <c r="K59" s="399">
        <f t="shared" si="5"/>
        <v>0</v>
      </c>
    </row>
    <row r="60" spans="1:11" ht="12.75" x14ac:dyDescent="0.2">
      <c r="A60" s="394">
        <v>2</v>
      </c>
      <c r="B60" s="395">
        <v>1</v>
      </c>
      <c r="C60" s="395">
        <v>2</v>
      </c>
      <c r="D60" s="395">
        <v>2</v>
      </c>
      <c r="E60" s="395" t="s">
        <v>341</v>
      </c>
      <c r="F60" s="402" t="s">
        <v>106</v>
      </c>
      <c r="G60" s="397"/>
      <c r="H60" s="397"/>
      <c r="I60" s="397"/>
      <c r="J60" s="398">
        <f t="shared" si="4"/>
        <v>0</v>
      </c>
      <c r="K60" s="399">
        <f t="shared" si="5"/>
        <v>0</v>
      </c>
    </row>
    <row r="61" spans="1:11" ht="12.75" x14ac:dyDescent="0.2">
      <c r="A61" s="389">
        <v>2</v>
      </c>
      <c r="B61" s="390">
        <v>1</v>
      </c>
      <c r="C61" s="390">
        <v>2</v>
      </c>
      <c r="D61" s="390">
        <v>3</v>
      </c>
      <c r="E61" s="390"/>
      <c r="F61" s="391" t="s">
        <v>23</v>
      </c>
      <c r="G61" s="392">
        <f>G62</f>
        <v>0</v>
      </c>
      <c r="H61" s="392">
        <f>H62</f>
        <v>0</v>
      </c>
      <c r="I61" s="392">
        <f>I62</f>
        <v>0</v>
      </c>
      <c r="J61" s="392">
        <f>J62</f>
        <v>0</v>
      </c>
      <c r="K61" s="393">
        <f>K62</f>
        <v>0</v>
      </c>
    </row>
    <row r="62" spans="1:11" ht="12.75" x14ac:dyDescent="0.2">
      <c r="A62" s="394">
        <v>2</v>
      </c>
      <c r="B62" s="395">
        <v>1</v>
      </c>
      <c r="C62" s="395">
        <v>2</v>
      </c>
      <c r="D62" s="395">
        <v>3</v>
      </c>
      <c r="E62" s="395" t="s">
        <v>316</v>
      </c>
      <c r="F62" s="400" t="s">
        <v>23</v>
      </c>
      <c r="G62" s="397"/>
      <c r="H62" s="397"/>
      <c r="I62" s="397"/>
      <c r="J62" s="398">
        <f>SUBTOTAL(9,G62:I62)</f>
        <v>0</v>
      </c>
      <c r="K62" s="399">
        <f>IFERROR(J62/$J$18*100,"0.00")</f>
        <v>0</v>
      </c>
    </row>
    <row r="63" spans="1:11" ht="12.75" x14ac:dyDescent="0.2">
      <c r="A63" s="384">
        <v>2</v>
      </c>
      <c r="B63" s="385">
        <v>1</v>
      </c>
      <c r="C63" s="385">
        <v>3</v>
      </c>
      <c r="D63" s="385"/>
      <c r="E63" s="385"/>
      <c r="F63" s="386" t="s">
        <v>25</v>
      </c>
      <c r="G63" s="387">
        <f>G64+G67</f>
        <v>0</v>
      </c>
      <c r="H63" s="387">
        <f>H64+H67</f>
        <v>0</v>
      </c>
      <c r="I63" s="387">
        <f>I64+I67</f>
        <v>0</v>
      </c>
      <c r="J63" s="387">
        <f>J64+J67</f>
        <v>0</v>
      </c>
      <c r="K63" s="388">
        <f>K64+K67</f>
        <v>0</v>
      </c>
    </row>
    <row r="64" spans="1:11" ht="12.75" x14ac:dyDescent="0.2">
      <c r="A64" s="389">
        <v>2</v>
      </c>
      <c r="B64" s="390">
        <v>1</v>
      </c>
      <c r="C64" s="390">
        <v>3</v>
      </c>
      <c r="D64" s="390">
        <v>1</v>
      </c>
      <c r="E64" s="390"/>
      <c r="F64" s="403" t="s">
        <v>107</v>
      </c>
      <c r="G64" s="392">
        <f>SUM(G65:G66)</f>
        <v>0</v>
      </c>
      <c r="H64" s="392">
        <f>SUM(H65:H66)</f>
        <v>0</v>
      </c>
      <c r="I64" s="392">
        <f>SUM(I65:I66)</f>
        <v>0</v>
      </c>
      <c r="J64" s="392">
        <f>SUM(J65:J66)</f>
        <v>0</v>
      </c>
      <c r="K64" s="393">
        <f>SUM(K65:K66)</f>
        <v>0</v>
      </c>
    </row>
    <row r="65" spans="1:11" ht="12.75" x14ac:dyDescent="0.2">
      <c r="A65" s="404">
        <v>2</v>
      </c>
      <c r="B65" s="395">
        <v>1</v>
      </c>
      <c r="C65" s="395">
        <v>3</v>
      </c>
      <c r="D65" s="395">
        <v>1</v>
      </c>
      <c r="E65" s="395" t="s">
        <v>316</v>
      </c>
      <c r="F65" s="405" t="s">
        <v>108</v>
      </c>
      <c r="G65" s="397"/>
      <c r="H65" s="397"/>
      <c r="I65" s="397"/>
      <c r="J65" s="398">
        <f>SUBTOTAL(9,G65:I65)</f>
        <v>0</v>
      </c>
      <c r="K65" s="399">
        <f>IFERROR(J65/$J$18*100,"0.00")</f>
        <v>0</v>
      </c>
    </row>
    <row r="66" spans="1:11" ht="12.75" x14ac:dyDescent="0.2">
      <c r="A66" s="404">
        <v>2</v>
      </c>
      <c r="B66" s="395">
        <v>1</v>
      </c>
      <c r="C66" s="395">
        <v>3</v>
      </c>
      <c r="D66" s="395">
        <v>1</v>
      </c>
      <c r="E66" s="395" t="s">
        <v>317</v>
      </c>
      <c r="F66" s="405" t="s">
        <v>109</v>
      </c>
      <c r="G66" s="397"/>
      <c r="H66" s="397"/>
      <c r="I66" s="397"/>
      <c r="J66" s="398">
        <f>SUBTOTAL(9,G66:I66)</f>
        <v>0</v>
      </c>
      <c r="K66" s="399">
        <f>IFERROR(J66/$J$18*100,"0.00")</f>
        <v>0</v>
      </c>
    </row>
    <row r="67" spans="1:11" ht="12.75" x14ac:dyDescent="0.2">
      <c r="A67" s="389">
        <v>2</v>
      </c>
      <c r="B67" s="390">
        <v>1</v>
      </c>
      <c r="C67" s="390">
        <v>3</v>
      </c>
      <c r="D67" s="390">
        <v>2</v>
      </c>
      <c r="E67" s="390"/>
      <c r="F67" s="403" t="s">
        <v>110</v>
      </c>
      <c r="G67" s="392">
        <f>SUM(G68:G69)</f>
        <v>0</v>
      </c>
      <c r="H67" s="392">
        <f>SUM(H68:H69)</f>
        <v>0</v>
      </c>
      <c r="I67" s="392">
        <f>SUM(I68:I69)</f>
        <v>0</v>
      </c>
      <c r="J67" s="392">
        <f>SUM(J68:J69)</f>
        <v>0</v>
      </c>
      <c r="K67" s="393">
        <f>SUM(K68:K69)</f>
        <v>0</v>
      </c>
    </row>
    <row r="68" spans="1:11" ht="12.75" x14ac:dyDescent="0.2">
      <c r="A68" s="404">
        <v>2</v>
      </c>
      <c r="B68" s="395">
        <v>1</v>
      </c>
      <c r="C68" s="395">
        <v>3</v>
      </c>
      <c r="D68" s="395">
        <v>2</v>
      </c>
      <c r="E68" s="395" t="s">
        <v>316</v>
      </c>
      <c r="F68" s="405" t="s">
        <v>111</v>
      </c>
      <c r="G68" s="397"/>
      <c r="H68" s="397"/>
      <c r="I68" s="397"/>
      <c r="J68" s="398">
        <f>SUBTOTAL(9,G68:I68)</f>
        <v>0</v>
      </c>
      <c r="K68" s="399">
        <f>IFERROR(J68/$J$18*100,"0.00")</f>
        <v>0</v>
      </c>
    </row>
    <row r="69" spans="1:11" ht="12.75" x14ac:dyDescent="0.2">
      <c r="A69" s="404">
        <v>2</v>
      </c>
      <c r="B69" s="395">
        <v>1</v>
      </c>
      <c r="C69" s="395">
        <v>3</v>
      </c>
      <c r="D69" s="395">
        <v>2</v>
      </c>
      <c r="E69" s="395" t="s">
        <v>317</v>
      </c>
      <c r="F69" s="405" t="s">
        <v>112</v>
      </c>
      <c r="G69" s="397"/>
      <c r="H69" s="397"/>
      <c r="I69" s="397"/>
      <c r="J69" s="398">
        <f>SUBTOTAL(9,G69:I69)</f>
        <v>0</v>
      </c>
      <c r="K69" s="399">
        <f>IFERROR(J69/$J$18*100,"0.00")</f>
        <v>0</v>
      </c>
    </row>
    <row r="70" spans="1:11" ht="12.75" x14ac:dyDescent="0.2">
      <c r="A70" s="384">
        <v>2</v>
      </c>
      <c r="B70" s="385">
        <v>1</v>
      </c>
      <c r="C70" s="385">
        <v>4</v>
      </c>
      <c r="D70" s="385"/>
      <c r="E70" s="385"/>
      <c r="F70" s="386" t="s">
        <v>26</v>
      </c>
      <c r="G70" s="387">
        <f>G71+G73</f>
        <v>0</v>
      </c>
      <c r="H70" s="387">
        <f>H71+H73</f>
        <v>0</v>
      </c>
      <c r="I70" s="387">
        <f>I71+I73</f>
        <v>0</v>
      </c>
      <c r="J70" s="387">
        <f>J71+J73</f>
        <v>0</v>
      </c>
      <c r="K70" s="388">
        <f>K71+K73</f>
        <v>0</v>
      </c>
    </row>
    <row r="71" spans="1:11" ht="12.75" x14ac:dyDescent="0.2">
      <c r="A71" s="389">
        <v>2</v>
      </c>
      <c r="B71" s="390">
        <v>1</v>
      </c>
      <c r="C71" s="390">
        <v>4</v>
      </c>
      <c r="D71" s="390">
        <v>1</v>
      </c>
      <c r="E71" s="390"/>
      <c r="F71" s="403" t="s">
        <v>27</v>
      </c>
      <c r="G71" s="392">
        <f>G72</f>
        <v>0</v>
      </c>
      <c r="H71" s="392">
        <f>H72</f>
        <v>0</v>
      </c>
      <c r="I71" s="392">
        <f>I72</f>
        <v>0</v>
      </c>
      <c r="J71" s="392">
        <f>J72</f>
        <v>0</v>
      </c>
      <c r="K71" s="393">
        <f>K72</f>
        <v>0</v>
      </c>
    </row>
    <row r="72" spans="1:11" ht="12.75" x14ac:dyDescent="0.2">
      <c r="A72" s="394">
        <v>2</v>
      </c>
      <c r="B72" s="395">
        <v>1</v>
      </c>
      <c r="C72" s="395">
        <v>4</v>
      </c>
      <c r="D72" s="395">
        <v>1</v>
      </c>
      <c r="E72" s="395" t="s">
        <v>316</v>
      </c>
      <c r="F72" s="400" t="s">
        <v>27</v>
      </c>
      <c r="G72" s="397"/>
      <c r="H72" s="397"/>
      <c r="I72" s="397"/>
      <c r="J72" s="398">
        <f>SUBTOTAL(9,G72:I72)</f>
        <v>0</v>
      </c>
      <c r="K72" s="399">
        <f>IFERROR(J72/$J$18*100,"0.00")</f>
        <v>0</v>
      </c>
    </row>
    <row r="73" spans="1:11" ht="12.75" x14ac:dyDescent="0.2">
      <c r="A73" s="389">
        <v>2</v>
      </c>
      <c r="B73" s="390">
        <v>1</v>
      </c>
      <c r="C73" s="390">
        <v>4</v>
      </c>
      <c r="D73" s="390">
        <v>2</v>
      </c>
      <c r="E73" s="390"/>
      <c r="F73" s="403" t="s">
        <v>113</v>
      </c>
      <c r="G73" s="392">
        <f>SUM(G74:G77)</f>
        <v>0</v>
      </c>
      <c r="H73" s="392">
        <f>SUM(H74:H77)</f>
        <v>0</v>
      </c>
      <c r="I73" s="392">
        <f>SUM(I74:I77)</f>
        <v>0</v>
      </c>
      <c r="J73" s="392">
        <f>SUM(J74:J77)</f>
        <v>0</v>
      </c>
      <c r="K73" s="393">
        <f>SUM(K74:K77)</f>
        <v>0</v>
      </c>
    </row>
    <row r="74" spans="1:11" ht="12.75" x14ac:dyDescent="0.2">
      <c r="A74" s="394">
        <v>2</v>
      </c>
      <c r="B74" s="395">
        <v>1</v>
      </c>
      <c r="C74" s="395">
        <v>4</v>
      </c>
      <c r="D74" s="395">
        <v>2</v>
      </c>
      <c r="E74" s="395" t="s">
        <v>316</v>
      </c>
      <c r="F74" s="400" t="s">
        <v>114</v>
      </c>
      <c r="G74" s="397"/>
      <c r="H74" s="397"/>
      <c r="I74" s="397"/>
      <c r="J74" s="398">
        <f>SUBTOTAL(9,G74:I74)</f>
        <v>0</v>
      </c>
      <c r="K74" s="399">
        <f>IFERROR(J74/$J$18*100,"0.00")</f>
        <v>0</v>
      </c>
    </row>
    <row r="75" spans="1:11" ht="12.75" x14ac:dyDescent="0.2">
      <c r="A75" s="394">
        <v>2</v>
      </c>
      <c r="B75" s="395">
        <v>1</v>
      </c>
      <c r="C75" s="395">
        <v>4</v>
      </c>
      <c r="D75" s="395">
        <v>2</v>
      </c>
      <c r="E75" s="395" t="s">
        <v>317</v>
      </c>
      <c r="F75" s="400" t="s">
        <v>115</v>
      </c>
      <c r="G75" s="397"/>
      <c r="H75" s="397"/>
      <c r="I75" s="397"/>
      <c r="J75" s="398">
        <f>SUBTOTAL(9,G75:I75)</f>
        <v>0</v>
      </c>
      <c r="K75" s="399">
        <f>IFERROR(J75/$J$18*100,"0.00")</f>
        <v>0</v>
      </c>
    </row>
    <row r="76" spans="1:11" ht="12.75" x14ac:dyDescent="0.2">
      <c r="A76" s="394">
        <v>2</v>
      </c>
      <c r="B76" s="395">
        <v>1</v>
      </c>
      <c r="C76" s="395">
        <v>4</v>
      </c>
      <c r="D76" s="395">
        <v>2</v>
      </c>
      <c r="E76" s="395" t="s">
        <v>318</v>
      </c>
      <c r="F76" s="400" t="s">
        <v>116</v>
      </c>
      <c r="G76" s="397"/>
      <c r="H76" s="397"/>
      <c r="I76" s="397"/>
      <c r="J76" s="398">
        <f>SUBTOTAL(9,G76:I76)</f>
        <v>0</v>
      </c>
      <c r="K76" s="399">
        <f>IFERROR(J76/$J$18*100,"0.00")</f>
        <v>0</v>
      </c>
    </row>
    <row r="77" spans="1:11" ht="12.75" x14ac:dyDescent="0.2">
      <c r="A77" s="394">
        <v>2</v>
      </c>
      <c r="B77" s="395">
        <v>1</v>
      </c>
      <c r="C77" s="395">
        <v>4</v>
      </c>
      <c r="D77" s="395">
        <v>2</v>
      </c>
      <c r="E77" s="395" t="s">
        <v>319</v>
      </c>
      <c r="F77" s="400" t="s">
        <v>342</v>
      </c>
      <c r="G77" s="397"/>
      <c r="H77" s="397"/>
      <c r="I77" s="397"/>
      <c r="J77" s="398">
        <f>SUBTOTAL(9,G77:I77)</f>
        <v>0</v>
      </c>
      <c r="K77" s="399">
        <f>IFERROR(J77/$J$18*100,"0.00")</f>
        <v>0</v>
      </c>
    </row>
    <row r="78" spans="1:11" ht="12.75" x14ac:dyDescent="0.2">
      <c r="A78" s="384">
        <v>2</v>
      </c>
      <c r="B78" s="385">
        <v>1</v>
      </c>
      <c r="C78" s="385">
        <v>5</v>
      </c>
      <c r="D78" s="385"/>
      <c r="E78" s="385"/>
      <c r="F78" s="386" t="s">
        <v>343</v>
      </c>
      <c r="G78" s="387">
        <f>G79+G81+G83+G85</f>
        <v>0</v>
      </c>
      <c r="H78" s="387">
        <f>H79+H81+H83+H85</f>
        <v>8352000</v>
      </c>
      <c r="I78" s="387">
        <f>I79+I81+I83+I85</f>
        <v>0</v>
      </c>
      <c r="J78" s="387">
        <f>J79+J81+J83+J85</f>
        <v>8352000</v>
      </c>
      <c r="K78" s="388">
        <f>K79+K81+K83+K85</f>
        <v>1.9907055152676039</v>
      </c>
    </row>
    <row r="79" spans="1:11" ht="12.75" x14ac:dyDescent="0.2">
      <c r="A79" s="389">
        <v>2</v>
      </c>
      <c r="B79" s="390">
        <v>1</v>
      </c>
      <c r="C79" s="390">
        <v>5</v>
      </c>
      <c r="D79" s="390">
        <v>1</v>
      </c>
      <c r="E79" s="390"/>
      <c r="F79" s="391" t="s">
        <v>117</v>
      </c>
      <c r="G79" s="392">
        <f>G80</f>
        <v>0</v>
      </c>
      <c r="H79" s="392">
        <f>H80</f>
        <v>8352000</v>
      </c>
      <c r="I79" s="392">
        <f>I80</f>
        <v>0</v>
      </c>
      <c r="J79" s="392">
        <f>J80</f>
        <v>8352000</v>
      </c>
      <c r="K79" s="393">
        <f>K80</f>
        <v>1.9907055152676039</v>
      </c>
    </row>
    <row r="80" spans="1:11" ht="12.75" x14ac:dyDescent="0.2">
      <c r="A80" s="394">
        <v>2</v>
      </c>
      <c r="B80" s="395">
        <v>1</v>
      </c>
      <c r="C80" s="395">
        <v>5</v>
      </c>
      <c r="D80" s="395">
        <v>1</v>
      </c>
      <c r="E80" s="395" t="s">
        <v>316</v>
      </c>
      <c r="F80" s="400" t="s">
        <v>117</v>
      </c>
      <c r="G80" s="397"/>
      <c r="H80" s="397">
        <v>8352000</v>
      </c>
      <c r="I80" s="397"/>
      <c r="J80" s="398">
        <f>SUBTOTAL(9,G80:I80)</f>
        <v>8352000</v>
      </c>
      <c r="K80" s="399">
        <f>IFERROR(J80/$J$18*100,"0.00")</f>
        <v>1.9907055152676039</v>
      </c>
    </row>
    <row r="81" spans="1:11" ht="12.75" x14ac:dyDescent="0.2">
      <c r="A81" s="389">
        <v>2</v>
      </c>
      <c r="B81" s="390">
        <v>1</v>
      </c>
      <c r="C81" s="390">
        <v>5</v>
      </c>
      <c r="D81" s="390">
        <v>2</v>
      </c>
      <c r="E81" s="390"/>
      <c r="F81" s="403" t="s">
        <v>118</v>
      </c>
      <c r="G81" s="392">
        <f>G82</f>
        <v>0</v>
      </c>
      <c r="H81" s="392">
        <f>H82</f>
        <v>0</v>
      </c>
      <c r="I81" s="392">
        <f>I82</f>
        <v>0</v>
      </c>
      <c r="J81" s="392">
        <f>J82</f>
        <v>0</v>
      </c>
      <c r="K81" s="393">
        <f>K82</f>
        <v>0</v>
      </c>
    </row>
    <row r="82" spans="1:11" ht="12.75" x14ac:dyDescent="0.2">
      <c r="A82" s="394">
        <v>2</v>
      </c>
      <c r="B82" s="395">
        <v>1</v>
      </c>
      <c r="C82" s="395">
        <v>5</v>
      </c>
      <c r="D82" s="395">
        <v>2</v>
      </c>
      <c r="E82" s="395" t="s">
        <v>316</v>
      </c>
      <c r="F82" s="400" t="s">
        <v>118</v>
      </c>
      <c r="G82" s="397"/>
      <c r="H82" s="397"/>
      <c r="I82" s="397"/>
      <c r="J82" s="398">
        <f>SUBTOTAL(9,G82:I82)</f>
        <v>0</v>
      </c>
      <c r="K82" s="399">
        <f>IFERROR(J82/$J$18*100,"0.00")</f>
        <v>0</v>
      </c>
    </row>
    <row r="83" spans="1:11" ht="12.75" x14ac:dyDescent="0.2">
      <c r="A83" s="389">
        <v>2</v>
      </c>
      <c r="B83" s="390">
        <v>1</v>
      </c>
      <c r="C83" s="390">
        <v>5</v>
      </c>
      <c r="D83" s="390">
        <v>3</v>
      </c>
      <c r="E83" s="390"/>
      <c r="F83" s="403" t="s">
        <v>119</v>
      </c>
      <c r="G83" s="392">
        <f>G84</f>
        <v>0</v>
      </c>
      <c r="H83" s="392">
        <f>H84</f>
        <v>0</v>
      </c>
      <c r="I83" s="392">
        <f>I84</f>
        <v>0</v>
      </c>
      <c r="J83" s="392">
        <f>J84</f>
        <v>0</v>
      </c>
      <c r="K83" s="393">
        <f>K84</f>
        <v>0</v>
      </c>
    </row>
    <row r="84" spans="1:11" ht="12.75" x14ac:dyDescent="0.2">
      <c r="A84" s="394">
        <v>2</v>
      </c>
      <c r="B84" s="395">
        <v>1</v>
      </c>
      <c r="C84" s="395">
        <v>5</v>
      </c>
      <c r="D84" s="395">
        <v>3</v>
      </c>
      <c r="E84" s="395" t="s">
        <v>316</v>
      </c>
      <c r="F84" s="400" t="s">
        <v>119</v>
      </c>
      <c r="G84" s="397"/>
      <c r="H84" s="397"/>
      <c r="I84" s="397"/>
      <c r="J84" s="398">
        <f>SUBTOTAL(9,G84:I84)</f>
        <v>0</v>
      </c>
      <c r="K84" s="399">
        <f>IFERROR(J84/$J$18*100,"0.00")</f>
        <v>0</v>
      </c>
    </row>
    <row r="85" spans="1:11" ht="12.75" x14ac:dyDescent="0.2">
      <c r="A85" s="389">
        <v>2</v>
      </c>
      <c r="B85" s="390">
        <v>1</v>
      </c>
      <c r="C85" s="390">
        <v>5</v>
      </c>
      <c r="D85" s="390">
        <v>4</v>
      </c>
      <c r="E85" s="390"/>
      <c r="F85" s="403" t="s">
        <v>120</v>
      </c>
      <c r="G85" s="392">
        <f>G86</f>
        <v>0</v>
      </c>
      <c r="H85" s="392">
        <f>H86</f>
        <v>0</v>
      </c>
      <c r="I85" s="392">
        <f>I86</f>
        <v>0</v>
      </c>
      <c r="J85" s="392">
        <f>J86</f>
        <v>0</v>
      </c>
      <c r="K85" s="393">
        <f>K86</f>
        <v>0</v>
      </c>
    </row>
    <row r="86" spans="1:11" ht="12.75" x14ac:dyDescent="0.2">
      <c r="A86" s="394">
        <v>2</v>
      </c>
      <c r="B86" s="395">
        <v>1</v>
      </c>
      <c r="C86" s="395">
        <v>5</v>
      </c>
      <c r="D86" s="395">
        <v>4</v>
      </c>
      <c r="E86" s="395" t="s">
        <v>316</v>
      </c>
      <c r="F86" s="400" t="s">
        <v>120</v>
      </c>
      <c r="G86" s="397"/>
      <c r="H86" s="397"/>
      <c r="I86" s="397"/>
      <c r="J86" s="398">
        <f>SUBTOTAL(9,G86:I86)</f>
        <v>0</v>
      </c>
      <c r="K86" s="399">
        <f>IFERROR(J86/$J$18*100,"0.00")</f>
        <v>0</v>
      </c>
    </row>
    <row r="87" spans="1:11" ht="12.75" x14ac:dyDescent="0.2">
      <c r="A87" s="378">
        <v>2</v>
      </c>
      <c r="B87" s="379">
        <v>2</v>
      </c>
      <c r="C87" s="380"/>
      <c r="D87" s="380"/>
      <c r="E87" s="380"/>
      <c r="F87" s="381" t="s">
        <v>344</v>
      </c>
      <c r="G87" s="382">
        <f>+G88+G106+G111+G116+G125+G146+G165+G183</f>
        <v>15460344.09</v>
      </c>
      <c r="H87" s="382">
        <f>+H88+H106+H111+H116+H125+H146+H165+H183</f>
        <v>59909733</v>
      </c>
      <c r="I87" s="382">
        <f>+I88+I106+I111+I116+I125+I146+I165+I183</f>
        <v>0</v>
      </c>
      <c r="J87" s="382">
        <f>+J88+J106+J111+J116+J125+J146+J165+J183</f>
        <v>74770077.090000004</v>
      </c>
      <c r="K87" s="383">
        <f>+K88+K106+K111+K116+K125+K146+K165+K183</f>
        <v>17.821504410925158</v>
      </c>
    </row>
    <row r="88" spans="1:11" ht="12.75" x14ac:dyDescent="0.2">
      <c r="A88" s="384">
        <v>2</v>
      </c>
      <c r="B88" s="385">
        <v>2</v>
      </c>
      <c r="C88" s="385">
        <v>1</v>
      </c>
      <c r="D88" s="385"/>
      <c r="E88" s="385"/>
      <c r="F88" s="386" t="s">
        <v>10</v>
      </c>
      <c r="G88" s="387">
        <f>+G89+G91+G93+G95+G97+G99+G102+G104</f>
        <v>0</v>
      </c>
      <c r="H88" s="387">
        <f>+H89+H91+H93+H95+H97+H99+H102+H104</f>
        <v>4993000</v>
      </c>
      <c r="I88" s="387">
        <f>+I89+I91+I93+I95+I97+I99+I102+I104</f>
        <v>0</v>
      </c>
      <c r="J88" s="387">
        <f>+J89+J91+J93+J95+J97+J99+J102+J104</f>
        <v>4993000</v>
      </c>
      <c r="K88" s="388">
        <f>+K89+K91+K93+K95+K97+K99+K102+K104</f>
        <v>1.1900853253988442</v>
      </c>
    </row>
    <row r="89" spans="1:11" ht="12.75" x14ac:dyDescent="0.2">
      <c r="A89" s="389">
        <v>2</v>
      </c>
      <c r="B89" s="390">
        <v>2</v>
      </c>
      <c r="C89" s="390">
        <v>1</v>
      </c>
      <c r="D89" s="390">
        <v>1</v>
      </c>
      <c r="E89" s="390"/>
      <c r="F89" s="391" t="s">
        <v>121</v>
      </c>
      <c r="G89" s="392">
        <f>G90</f>
        <v>0</v>
      </c>
      <c r="H89" s="392">
        <f>H90</f>
        <v>0</v>
      </c>
      <c r="I89" s="392">
        <f>I90</f>
        <v>0</v>
      </c>
      <c r="J89" s="392">
        <f>J90</f>
        <v>0</v>
      </c>
      <c r="K89" s="393">
        <f>K90</f>
        <v>0</v>
      </c>
    </row>
    <row r="90" spans="1:11" ht="12.75" x14ac:dyDescent="0.2">
      <c r="A90" s="404">
        <v>2</v>
      </c>
      <c r="B90" s="395">
        <v>2</v>
      </c>
      <c r="C90" s="395">
        <v>1</v>
      </c>
      <c r="D90" s="395">
        <v>1</v>
      </c>
      <c r="E90" s="395" t="s">
        <v>316</v>
      </c>
      <c r="F90" s="405" t="s">
        <v>121</v>
      </c>
      <c r="G90" s="397"/>
      <c r="H90" s="397"/>
      <c r="I90" s="397"/>
      <c r="J90" s="398">
        <f>SUBTOTAL(9,G90:I90)</f>
        <v>0</v>
      </c>
      <c r="K90" s="399">
        <f>IFERROR(J90/$J$18*100,"0.00")</f>
        <v>0</v>
      </c>
    </row>
    <row r="91" spans="1:11" ht="12.75" x14ac:dyDescent="0.2">
      <c r="A91" s="389">
        <v>2</v>
      </c>
      <c r="B91" s="390">
        <v>2</v>
      </c>
      <c r="C91" s="390">
        <v>1</v>
      </c>
      <c r="D91" s="390">
        <v>2</v>
      </c>
      <c r="E91" s="390"/>
      <c r="F91" s="391" t="s">
        <v>122</v>
      </c>
      <c r="G91" s="392">
        <f>G92</f>
        <v>0</v>
      </c>
      <c r="H91" s="392">
        <f>H92</f>
        <v>4000000</v>
      </c>
      <c r="I91" s="392">
        <f>I92</f>
        <v>0</v>
      </c>
      <c r="J91" s="392">
        <f>J92</f>
        <v>4000000</v>
      </c>
      <c r="K91" s="393">
        <f>K92</f>
        <v>0.95340302455345016</v>
      </c>
    </row>
    <row r="92" spans="1:11" ht="12.75" x14ac:dyDescent="0.2">
      <c r="A92" s="404">
        <v>2</v>
      </c>
      <c r="B92" s="395">
        <v>2</v>
      </c>
      <c r="C92" s="395">
        <v>1</v>
      </c>
      <c r="D92" s="395">
        <v>2</v>
      </c>
      <c r="E92" s="395" t="s">
        <v>316</v>
      </c>
      <c r="F92" s="405" t="s">
        <v>122</v>
      </c>
      <c r="G92" s="397"/>
      <c r="H92" s="397">
        <v>4000000</v>
      </c>
      <c r="I92" s="397"/>
      <c r="J92" s="398">
        <f>SUBTOTAL(9,G92:I92)</f>
        <v>4000000</v>
      </c>
      <c r="K92" s="399">
        <f>IFERROR(J92/$J$18*100,"0.00")</f>
        <v>0.95340302455345016</v>
      </c>
    </row>
    <row r="93" spans="1:11" ht="12.75" x14ac:dyDescent="0.2">
      <c r="A93" s="389">
        <v>2</v>
      </c>
      <c r="B93" s="390">
        <v>2</v>
      </c>
      <c r="C93" s="390">
        <v>1</v>
      </c>
      <c r="D93" s="390">
        <v>3</v>
      </c>
      <c r="E93" s="390"/>
      <c r="F93" s="391" t="s">
        <v>123</v>
      </c>
      <c r="G93" s="392">
        <f>G94</f>
        <v>0</v>
      </c>
      <c r="H93" s="392">
        <f>H94</f>
        <v>600000</v>
      </c>
      <c r="I93" s="392">
        <f>I94</f>
        <v>0</v>
      </c>
      <c r="J93" s="392">
        <f>J94</f>
        <v>600000</v>
      </c>
      <c r="K93" s="393">
        <f>K94</f>
        <v>0.14301045368301751</v>
      </c>
    </row>
    <row r="94" spans="1:11" ht="12.75" x14ac:dyDescent="0.2">
      <c r="A94" s="394">
        <v>2</v>
      </c>
      <c r="B94" s="395">
        <v>2</v>
      </c>
      <c r="C94" s="395">
        <v>1</v>
      </c>
      <c r="D94" s="395">
        <v>3</v>
      </c>
      <c r="E94" s="395" t="s">
        <v>316</v>
      </c>
      <c r="F94" s="400" t="s">
        <v>123</v>
      </c>
      <c r="G94" s="397"/>
      <c r="H94" s="397">
        <v>600000</v>
      </c>
      <c r="I94" s="397"/>
      <c r="J94" s="398">
        <f>SUBTOTAL(9,G94:I94)</f>
        <v>600000</v>
      </c>
      <c r="K94" s="399">
        <f>IFERROR(J94/$J$18*100,"0.00")</f>
        <v>0.14301045368301751</v>
      </c>
    </row>
    <row r="95" spans="1:11" ht="12.75" x14ac:dyDescent="0.2">
      <c r="A95" s="389">
        <v>2</v>
      </c>
      <c r="B95" s="390">
        <v>2</v>
      </c>
      <c r="C95" s="390">
        <v>1</v>
      </c>
      <c r="D95" s="390">
        <v>4</v>
      </c>
      <c r="E95" s="390"/>
      <c r="F95" s="391" t="s">
        <v>124</v>
      </c>
      <c r="G95" s="392">
        <f>G96</f>
        <v>0</v>
      </c>
      <c r="H95" s="392">
        <f>H96</f>
        <v>0</v>
      </c>
      <c r="I95" s="392">
        <f>I96</f>
        <v>0</v>
      </c>
      <c r="J95" s="392">
        <f>J96</f>
        <v>0</v>
      </c>
      <c r="K95" s="393">
        <f>K96</f>
        <v>0</v>
      </c>
    </row>
    <row r="96" spans="1:11" ht="12.75" x14ac:dyDescent="0.2">
      <c r="A96" s="404">
        <v>2</v>
      </c>
      <c r="B96" s="395">
        <v>2</v>
      </c>
      <c r="C96" s="395">
        <v>1</v>
      </c>
      <c r="D96" s="395">
        <v>4</v>
      </c>
      <c r="E96" s="395" t="s">
        <v>316</v>
      </c>
      <c r="F96" s="405" t="s">
        <v>124</v>
      </c>
      <c r="G96" s="397"/>
      <c r="H96" s="397"/>
      <c r="I96" s="397"/>
      <c r="J96" s="398">
        <f>SUBTOTAL(9,G96:I96)</f>
        <v>0</v>
      </c>
      <c r="K96" s="399">
        <f>IFERROR(J96/$J$18*100,"0.00")</f>
        <v>0</v>
      </c>
    </row>
    <row r="97" spans="1:11" ht="12.75" x14ac:dyDescent="0.2">
      <c r="A97" s="389">
        <v>2</v>
      </c>
      <c r="B97" s="390">
        <v>2</v>
      </c>
      <c r="C97" s="390">
        <v>1</v>
      </c>
      <c r="D97" s="390">
        <v>5</v>
      </c>
      <c r="E97" s="390"/>
      <c r="F97" s="391" t="s">
        <v>125</v>
      </c>
      <c r="G97" s="392">
        <f>G98</f>
        <v>0</v>
      </c>
      <c r="H97" s="392">
        <f>H98</f>
        <v>20000</v>
      </c>
      <c r="I97" s="392">
        <f>I98</f>
        <v>0</v>
      </c>
      <c r="J97" s="392">
        <f>J98</f>
        <v>20000</v>
      </c>
      <c r="K97" s="393">
        <f>K98</f>
        <v>4.7670151227672507E-3</v>
      </c>
    </row>
    <row r="98" spans="1:11" ht="12.75" x14ac:dyDescent="0.2">
      <c r="A98" s="404">
        <v>2</v>
      </c>
      <c r="B98" s="395">
        <v>2</v>
      </c>
      <c r="C98" s="395">
        <v>1</v>
      </c>
      <c r="D98" s="395">
        <v>5</v>
      </c>
      <c r="E98" s="395" t="s">
        <v>316</v>
      </c>
      <c r="F98" s="405" t="s">
        <v>125</v>
      </c>
      <c r="G98" s="397"/>
      <c r="H98" s="397">
        <v>20000</v>
      </c>
      <c r="I98" s="397"/>
      <c r="J98" s="398">
        <f>SUBTOTAL(9,G98:I98)</f>
        <v>20000</v>
      </c>
      <c r="K98" s="399">
        <f>IFERROR(J98/$J$18*100,"0.00")</f>
        <v>4.7670151227672507E-3</v>
      </c>
    </row>
    <row r="99" spans="1:11" ht="12.75" x14ac:dyDescent="0.2">
      <c r="A99" s="389">
        <v>2</v>
      </c>
      <c r="B99" s="390">
        <v>2</v>
      </c>
      <c r="C99" s="390">
        <v>1</v>
      </c>
      <c r="D99" s="390">
        <v>6</v>
      </c>
      <c r="E99" s="390"/>
      <c r="F99" s="391" t="s">
        <v>11</v>
      </c>
      <c r="G99" s="392">
        <f>G100+G101</f>
        <v>0</v>
      </c>
      <c r="H99" s="392">
        <f>H100+H101</f>
        <v>0</v>
      </c>
      <c r="I99" s="392">
        <f>I100+I101</f>
        <v>0</v>
      </c>
      <c r="J99" s="392">
        <f>J100+J101</f>
        <v>0</v>
      </c>
      <c r="K99" s="393">
        <f>K100+K101</f>
        <v>0</v>
      </c>
    </row>
    <row r="100" spans="1:11" ht="12.75" x14ac:dyDescent="0.2">
      <c r="A100" s="404">
        <v>2</v>
      </c>
      <c r="B100" s="395">
        <v>2</v>
      </c>
      <c r="C100" s="395">
        <v>1</v>
      </c>
      <c r="D100" s="395">
        <v>6</v>
      </c>
      <c r="E100" s="395" t="s">
        <v>316</v>
      </c>
      <c r="F100" s="405" t="s">
        <v>126</v>
      </c>
      <c r="G100" s="406"/>
      <c r="H100" s="406"/>
      <c r="I100" s="406"/>
      <c r="J100" s="398">
        <f>SUBTOTAL(9,G100:I100)</f>
        <v>0</v>
      </c>
      <c r="K100" s="399">
        <f>IFERROR(J100/$J$18*100,"0.00")</f>
        <v>0</v>
      </c>
    </row>
    <row r="101" spans="1:11" ht="12.75" x14ac:dyDescent="0.2">
      <c r="A101" s="404">
        <v>2</v>
      </c>
      <c r="B101" s="395">
        <v>2</v>
      </c>
      <c r="C101" s="395">
        <v>1</v>
      </c>
      <c r="D101" s="395">
        <v>6</v>
      </c>
      <c r="E101" s="395" t="s">
        <v>317</v>
      </c>
      <c r="F101" s="405" t="s">
        <v>127</v>
      </c>
      <c r="G101" s="406"/>
      <c r="H101" s="406"/>
      <c r="I101" s="406"/>
      <c r="J101" s="398">
        <f>SUBTOTAL(9,G101:I101)</f>
        <v>0</v>
      </c>
      <c r="K101" s="399">
        <f>IFERROR(J101/$J$18*100,"0.00")</f>
        <v>0</v>
      </c>
    </row>
    <row r="102" spans="1:11" ht="12.75" x14ac:dyDescent="0.2">
      <c r="A102" s="389">
        <v>2</v>
      </c>
      <c r="B102" s="390">
        <v>2</v>
      </c>
      <c r="C102" s="390">
        <v>1</v>
      </c>
      <c r="D102" s="390">
        <v>7</v>
      </c>
      <c r="E102" s="390"/>
      <c r="F102" s="391" t="s">
        <v>12</v>
      </c>
      <c r="G102" s="392">
        <f>G103</f>
        <v>0</v>
      </c>
      <c r="H102" s="392">
        <f>H103</f>
        <v>48000</v>
      </c>
      <c r="I102" s="392">
        <f>I103</f>
        <v>0</v>
      </c>
      <c r="J102" s="392">
        <f>J103</f>
        <v>48000</v>
      </c>
      <c r="K102" s="393">
        <f>K103</f>
        <v>1.1440836294641401E-2</v>
      </c>
    </row>
    <row r="103" spans="1:11" ht="12.75" x14ac:dyDescent="0.2">
      <c r="A103" s="404">
        <v>2</v>
      </c>
      <c r="B103" s="395">
        <v>2</v>
      </c>
      <c r="C103" s="395">
        <v>1</v>
      </c>
      <c r="D103" s="395">
        <v>7</v>
      </c>
      <c r="E103" s="395" t="s">
        <v>316</v>
      </c>
      <c r="F103" s="405" t="s">
        <v>12</v>
      </c>
      <c r="G103" s="397"/>
      <c r="H103" s="397">
        <v>48000</v>
      </c>
      <c r="I103" s="397"/>
      <c r="J103" s="398">
        <f>SUBTOTAL(9,G103:I103)</f>
        <v>48000</v>
      </c>
      <c r="K103" s="399">
        <f>IFERROR(J103/$J$18*100,"0.00")</f>
        <v>1.1440836294641401E-2</v>
      </c>
    </row>
    <row r="104" spans="1:11" ht="12.75" x14ac:dyDescent="0.2">
      <c r="A104" s="389">
        <v>2</v>
      </c>
      <c r="B104" s="390">
        <v>2</v>
      </c>
      <c r="C104" s="390">
        <v>1</v>
      </c>
      <c r="D104" s="390">
        <v>8</v>
      </c>
      <c r="E104" s="390"/>
      <c r="F104" s="391" t="s">
        <v>128</v>
      </c>
      <c r="G104" s="392">
        <f>G105</f>
        <v>0</v>
      </c>
      <c r="H104" s="392">
        <f>H105</f>
        <v>325000</v>
      </c>
      <c r="I104" s="392">
        <f>I105</f>
        <v>0</v>
      </c>
      <c r="J104" s="392">
        <f>J105</f>
        <v>325000</v>
      </c>
      <c r="K104" s="393">
        <f>K105</f>
        <v>7.7463995744967817E-2</v>
      </c>
    </row>
    <row r="105" spans="1:11" ht="12.75" x14ac:dyDescent="0.2">
      <c r="A105" s="394">
        <v>2</v>
      </c>
      <c r="B105" s="395">
        <v>2</v>
      </c>
      <c r="C105" s="395">
        <v>1</v>
      </c>
      <c r="D105" s="395">
        <v>8</v>
      </c>
      <c r="E105" s="395" t="s">
        <v>316</v>
      </c>
      <c r="F105" s="400" t="s">
        <v>128</v>
      </c>
      <c r="G105" s="397"/>
      <c r="H105" s="397">
        <v>325000</v>
      </c>
      <c r="I105" s="397"/>
      <c r="J105" s="398">
        <f>SUBTOTAL(9,G105:I105)</f>
        <v>325000</v>
      </c>
      <c r="K105" s="399">
        <f>IFERROR(J105/$J$18*100,"0.00")</f>
        <v>7.7463995744967817E-2</v>
      </c>
    </row>
    <row r="106" spans="1:11" ht="12.75" x14ac:dyDescent="0.2">
      <c r="A106" s="384">
        <v>2</v>
      </c>
      <c r="B106" s="385">
        <v>2</v>
      </c>
      <c r="C106" s="385">
        <v>2</v>
      </c>
      <c r="D106" s="385"/>
      <c r="E106" s="385"/>
      <c r="F106" s="386" t="s">
        <v>345</v>
      </c>
      <c r="G106" s="387">
        <f>+G107+G109</f>
        <v>6000000</v>
      </c>
      <c r="H106" s="387">
        <f>+H107+H109</f>
        <v>4000000</v>
      </c>
      <c r="I106" s="387">
        <f>+I107+I109</f>
        <v>0</v>
      </c>
      <c r="J106" s="387">
        <f>+J107+J109</f>
        <v>10000000</v>
      </c>
      <c r="K106" s="388">
        <f>+K107+K109</f>
        <v>2.3835075613836252</v>
      </c>
    </row>
    <row r="107" spans="1:11" ht="12.75" x14ac:dyDescent="0.2">
      <c r="A107" s="389">
        <v>2</v>
      </c>
      <c r="B107" s="390">
        <v>2</v>
      </c>
      <c r="C107" s="390">
        <v>2</v>
      </c>
      <c r="D107" s="390">
        <v>1</v>
      </c>
      <c r="E107" s="390"/>
      <c r="F107" s="391" t="s">
        <v>129</v>
      </c>
      <c r="G107" s="392">
        <f>G108</f>
        <v>0</v>
      </c>
      <c r="H107" s="392">
        <f>H108</f>
        <v>0</v>
      </c>
      <c r="I107" s="392">
        <f>I108</f>
        <v>0</v>
      </c>
      <c r="J107" s="392">
        <f>J108</f>
        <v>0</v>
      </c>
      <c r="K107" s="393">
        <f>K108</f>
        <v>0</v>
      </c>
    </row>
    <row r="108" spans="1:11" ht="12.75" x14ac:dyDescent="0.2">
      <c r="A108" s="394">
        <v>2</v>
      </c>
      <c r="B108" s="395">
        <v>2</v>
      </c>
      <c r="C108" s="395">
        <v>2</v>
      </c>
      <c r="D108" s="395">
        <v>1</v>
      </c>
      <c r="E108" s="395" t="s">
        <v>316</v>
      </c>
      <c r="F108" s="400" t="s">
        <v>129</v>
      </c>
      <c r="G108" s="397"/>
      <c r="H108" s="397"/>
      <c r="I108" s="397"/>
      <c r="J108" s="398">
        <f>SUBTOTAL(9,G108:I108)</f>
        <v>0</v>
      </c>
      <c r="K108" s="399">
        <f>IFERROR(J108/$J$18*100,"0.00")</f>
        <v>0</v>
      </c>
    </row>
    <row r="109" spans="1:11" ht="12.75" x14ac:dyDescent="0.2">
      <c r="A109" s="389">
        <v>2</v>
      </c>
      <c r="B109" s="390">
        <v>2</v>
      </c>
      <c r="C109" s="390">
        <v>2</v>
      </c>
      <c r="D109" s="390">
        <v>2</v>
      </c>
      <c r="E109" s="390"/>
      <c r="F109" s="391" t="s">
        <v>130</v>
      </c>
      <c r="G109" s="392">
        <f>G110</f>
        <v>6000000</v>
      </c>
      <c r="H109" s="392">
        <f>H110</f>
        <v>4000000</v>
      </c>
      <c r="I109" s="392">
        <f>I110</f>
        <v>0</v>
      </c>
      <c r="J109" s="392">
        <f>J110</f>
        <v>10000000</v>
      </c>
      <c r="K109" s="393">
        <f>K110</f>
        <v>2.3835075613836252</v>
      </c>
    </row>
    <row r="110" spans="1:11" ht="12.75" x14ac:dyDescent="0.2">
      <c r="A110" s="394">
        <v>2</v>
      </c>
      <c r="B110" s="395">
        <v>2</v>
      </c>
      <c r="C110" s="395">
        <v>2</v>
      </c>
      <c r="D110" s="395">
        <v>2</v>
      </c>
      <c r="E110" s="395" t="s">
        <v>316</v>
      </c>
      <c r="F110" s="400" t="s">
        <v>130</v>
      </c>
      <c r="G110" s="397">
        <v>6000000</v>
      </c>
      <c r="H110" s="397">
        <v>4000000</v>
      </c>
      <c r="I110" s="397"/>
      <c r="J110" s="398">
        <f>SUBTOTAL(9,G110:I110)</f>
        <v>10000000</v>
      </c>
      <c r="K110" s="399">
        <f>IFERROR(J110/$J$18*100,"0.00")</f>
        <v>2.3835075613836252</v>
      </c>
    </row>
    <row r="111" spans="1:11" ht="12.75" x14ac:dyDescent="0.2">
      <c r="A111" s="384">
        <v>2</v>
      </c>
      <c r="B111" s="385">
        <v>2</v>
      </c>
      <c r="C111" s="385">
        <v>3</v>
      </c>
      <c r="D111" s="385"/>
      <c r="E111" s="385"/>
      <c r="F111" s="386" t="s">
        <v>13</v>
      </c>
      <c r="G111" s="387">
        <f>+G112+G114</f>
        <v>0</v>
      </c>
      <c r="H111" s="387">
        <f>+H112+H114</f>
        <v>2400000</v>
      </c>
      <c r="I111" s="387">
        <f>+I112+I114</f>
        <v>0</v>
      </c>
      <c r="J111" s="387">
        <f>+J112+J114</f>
        <v>2400000</v>
      </c>
      <c r="K111" s="388">
        <f>+K112+K114</f>
        <v>0.57204181473207005</v>
      </c>
    </row>
    <row r="112" spans="1:11" ht="12.75" x14ac:dyDescent="0.2">
      <c r="A112" s="389">
        <v>2</v>
      </c>
      <c r="B112" s="390">
        <v>2</v>
      </c>
      <c r="C112" s="390">
        <v>3</v>
      </c>
      <c r="D112" s="390">
        <v>1</v>
      </c>
      <c r="E112" s="390"/>
      <c r="F112" s="391" t="s">
        <v>131</v>
      </c>
      <c r="G112" s="392">
        <f>G113</f>
        <v>0</v>
      </c>
      <c r="H112" s="392">
        <f>H113</f>
        <v>2400000</v>
      </c>
      <c r="I112" s="392">
        <f>I113</f>
        <v>0</v>
      </c>
      <c r="J112" s="392">
        <f>J113</f>
        <v>2400000</v>
      </c>
      <c r="K112" s="393">
        <f>K113</f>
        <v>0.57204181473207005</v>
      </c>
    </row>
    <row r="113" spans="1:11" ht="12.75" x14ac:dyDescent="0.2">
      <c r="A113" s="394">
        <v>2</v>
      </c>
      <c r="B113" s="395">
        <v>2</v>
      </c>
      <c r="C113" s="395">
        <v>3</v>
      </c>
      <c r="D113" s="395">
        <v>1</v>
      </c>
      <c r="E113" s="395" t="s">
        <v>316</v>
      </c>
      <c r="F113" s="400" t="s">
        <v>131</v>
      </c>
      <c r="G113" s="397"/>
      <c r="H113" s="397">
        <v>2400000</v>
      </c>
      <c r="I113" s="397"/>
      <c r="J113" s="398">
        <f>SUBTOTAL(9,G113:I113)</f>
        <v>2400000</v>
      </c>
      <c r="K113" s="399">
        <f>IFERROR(J113/$J$18*100,"0.00")</f>
        <v>0.57204181473207005</v>
      </c>
    </row>
    <row r="114" spans="1:11" ht="12.75" x14ac:dyDescent="0.2">
      <c r="A114" s="389">
        <v>2</v>
      </c>
      <c r="B114" s="390">
        <v>2</v>
      </c>
      <c r="C114" s="390">
        <v>3</v>
      </c>
      <c r="D114" s="390">
        <v>2</v>
      </c>
      <c r="E114" s="390"/>
      <c r="F114" s="391" t="s">
        <v>132</v>
      </c>
      <c r="G114" s="392">
        <f>G115</f>
        <v>0</v>
      </c>
      <c r="H114" s="392">
        <f>H115</f>
        <v>0</v>
      </c>
      <c r="I114" s="392">
        <f>I115</f>
        <v>0</v>
      </c>
      <c r="J114" s="392">
        <f>J115</f>
        <v>0</v>
      </c>
      <c r="K114" s="393">
        <f>K115</f>
        <v>0</v>
      </c>
    </row>
    <row r="115" spans="1:11" ht="12.75" x14ac:dyDescent="0.2">
      <c r="A115" s="404">
        <v>2</v>
      </c>
      <c r="B115" s="395">
        <v>2</v>
      </c>
      <c r="C115" s="395">
        <v>3</v>
      </c>
      <c r="D115" s="395">
        <v>2</v>
      </c>
      <c r="E115" s="395" t="s">
        <v>316</v>
      </c>
      <c r="F115" s="405" t="s">
        <v>132</v>
      </c>
      <c r="G115" s="397"/>
      <c r="H115" s="397"/>
      <c r="I115" s="397"/>
      <c r="J115" s="398">
        <f>SUBTOTAL(9,G115:I115)</f>
        <v>0</v>
      </c>
      <c r="K115" s="399">
        <f>IFERROR(J115/$J$18*100,"0.00")</f>
        <v>0</v>
      </c>
    </row>
    <row r="116" spans="1:11" ht="12.75" x14ac:dyDescent="0.2">
      <c r="A116" s="384">
        <v>2</v>
      </c>
      <c r="B116" s="385">
        <v>2</v>
      </c>
      <c r="C116" s="385">
        <v>4</v>
      </c>
      <c r="D116" s="385"/>
      <c r="E116" s="385"/>
      <c r="F116" s="386" t="s">
        <v>133</v>
      </c>
      <c r="G116" s="387">
        <f>+G117+G119+G121+G123</f>
        <v>0</v>
      </c>
      <c r="H116" s="387">
        <f>+H117+H119+H121+H123</f>
        <v>209000</v>
      </c>
      <c r="I116" s="387">
        <f>+I117+I119+I121+I123</f>
        <v>0</v>
      </c>
      <c r="J116" s="387">
        <f>+J117+J119+J121+J123</f>
        <v>209000</v>
      </c>
      <c r="K116" s="388">
        <f>+K117+K119+K121+K123</f>
        <v>4.9815308032917768E-2</v>
      </c>
    </row>
    <row r="117" spans="1:11" ht="12.75" x14ac:dyDescent="0.2">
      <c r="A117" s="389">
        <v>2</v>
      </c>
      <c r="B117" s="390">
        <v>2</v>
      </c>
      <c r="C117" s="390">
        <v>4</v>
      </c>
      <c r="D117" s="390">
        <v>1</v>
      </c>
      <c r="E117" s="390"/>
      <c r="F117" s="403" t="s">
        <v>14</v>
      </c>
      <c r="G117" s="392">
        <f>G118</f>
        <v>0</v>
      </c>
      <c r="H117" s="392">
        <f>H118</f>
        <v>200000</v>
      </c>
      <c r="I117" s="392">
        <f>I118</f>
        <v>0</v>
      </c>
      <c r="J117" s="392">
        <f>J118</f>
        <v>200000</v>
      </c>
      <c r="K117" s="393">
        <f>K118</f>
        <v>4.7670151227672507E-2</v>
      </c>
    </row>
    <row r="118" spans="1:11" ht="12.75" x14ac:dyDescent="0.2">
      <c r="A118" s="394">
        <v>2</v>
      </c>
      <c r="B118" s="395">
        <v>2</v>
      </c>
      <c r="C118" s="395">
        <v>4</v>
      </c>
      <c r="D118" s="395">
        <v>1</v>
      </c>
      <c r="E118" s="395" t="s">
        <v>316</v>
      </c>
      <c r="F118" s="400" t="s">
        <v>14</v>
      </c>
      <c r="G118" s="397"/>
      <c r="H118" s="397">
        <v>200000</v>
      </c>
      <c r="I118" s="397"/>
      <c r="J118" s="398">
        <f>SUBTOTAL(9,G118:I118)</f>
        <v>200000</v>
      </c>
      <c r="K118" s="399">
        <f>IFERROR(J118/$J$18*100,"0.00")</f>
        <v>4.7670151227672507E-2</v>
      </c>
    </row>
    <row r="119" spans="1:11" ht="12.75" x14ac:dyDescent="0.2">
      <c r="A119" s="389">
        <v>2</v>
      </c>
      <c r="B119" s="390">
        <v>2</v>
      </c>
      <c r="C119" s="390">
        <v>4</v>
      </c>
      <c r="D119" s="390">
        <v>2</v>
      </c>
      <c r="E119" s="390"/>
      <c r="F119" s="403" t="s">
        <v>15</v>
      </c>
      <c r="G119" s="392">
        <f>G120</f>
        <v>0</v>
      </c>
      <c r="H119" s="392">
        <f>H120</f>
        <v>9000</v>
      </c>
      <c r="I119" s="392">
        <f>I120</f>
        <v>0</v>
      </c>
      <c r="J119" s="392">
        <f>J120</f>
        <v>9000</v>
      </c>
      <c r="K119" s="393">
        <f>K120</f>
        <v>2.1451568052452625E-3</v>
      </c>
    </row>
    <row r="120" spans="1:11" ht="12.75" x14ac:dyDescent="0.2">
      <c r="A120" s="404">
        <v>2</v>
      </c>
      <c r="B120" s="395">
        <v>2</v>
      </c>
      <c r="C120" s="395">
        <v>4</v>
      </c>
      <c r="D120" s="395">
        <v>2</v>
      </c>
      <c r="E120" s="395" t="s">
        <v>316</v>
      </c>
      <c r="F120" s="405" t="s">
        <v>15</v>
      </c>
      <c r="G120" s="397"/>
      <c r="H120" s="397">
        <v>9000</v>
      </c>
      <c r="I120" s="397"/>
      <c r="J120" s="398">
        <f>SUBTOTAL(9,G120:I120)</f>
        <v>9000</v>
      </c>
      <c r="K120" s="399">
        <f>IFERROR(J120/$J$18*100,"0.00")</f>
        <v>2.1451568052452625E-3</v>
      </c>
    </row>
    <row r="121" spans="1:11" ht="12.75" x14ac:dyDescent="0.2">
      <c r="A121" s="389">
        <v>2</v>
      </c>
      <c r="B121" s="390">
        <v>2</v>
      </c>
      <c r="C121" s="390">
        <v>4</v>
      </c>
      <c r="D121" s="390">
        <v>3</v>
      </c>
      <c r="E121" s="390"/>
      <c r="F121" s="403" t="s">
        <v>28</v>
      </c>
      <c r="G121" s="392">
        <f>G122</f>
        <v>0</v>
      </c>
      <c r="H121" s="392">
        <f>H122</f>
        <v>0</v>
      </c>
      <c r="I121" s="392">
        <f>I122</f>
        <v>0</v>
      </c>
      <c r="J121" s="392">
        <f>J122</f>
        <v>0</v>
      </c>
      <c r="K121" s="393">
        <f>K122</f>
        <v>0</v>
      </c>
    </row>
    <row r="122" spans="1:11" ht="12.75" x14ac:dyDescent="0.2">
      <c r="A122" s="404">
        <v>2</v>
      </c>
      <c r="B122" s="395">
        <v>2</v>
      </c>
      <c r="C122" s="395">
        <v>4</v>
      </c>
      <c r="D122" s="395">
        <v>3</v>
      </c>
      <c r="E122" s="395" t="s">
        <v>316</v>
      </c>
      <c r="F122" s="405" t="s">
        <v>28</v>
      </c>
      <c r="G122" s="397"/>
      <c r="H122" s="397"/>
      <c r="I122" s="397"/>
      <c r="J122" s="398">
        <f>SUBTOTAL(9,G122:I122)</f>
        <v>0</v>
      </c>
      <c r="K122" s="399">
        <f>IFERROR(J122/$J$18*100,"0.00")</f>
        <v>0</v>
      </c>
    </row>
    <row r="123" spans="1:11" ht="12.75" x14ac:dyDescent="0.2">
      <c r="A123" s="389">
        <v>2</v>
      </c>
      <c r="B123" s="390">
        <v>2</v>
      </c>
      <c r="C123" s="390">
        <v>4</v>
      </c>
      <c r="D123" s="390">
        <v>4</v>
      </c>
      <c r="E123" s="390"/>
      <c r="F123" s="403" t="s">
        <v>134</v>
      </c>
      <c r="G123" s="392">
        <f>G124</f>
        <v>0</v>
      </c>
      <c r="H123" s="392">
        <f>H124</f>
        <v>0</v>
      </c>
      <c r="I123" s="392">
        <f>I124</f>
        <v>0</v>
      </c>
      <c r="J123" s="392">
        <f>J124</f>
        <v>0</v>
      </c>
      <c r="K123" s="393">
        <f>K124</f>
        <v>0</v>
      </c>
    </row>
    <row r="124" spans="1:11" ht="12.75" x14ac:dyDescent="0.2">
      <c r="A124" s="404">
        <v>2</v>
      </c>
      <c r="B124" s="395">
        <v>2</v>
      </c>
      <c r="C124" s="395">
        <v>4</v>
      </c>
      <c r="D124" s="395">
        <v>4</v>
      </c>
      <c r="E124" s="395" t="s">
        <v>316</v>
      </c>
      <c r="F124" s="405" t="s">
        <v>134</v>
      </c>
      <c r="G124" s="397"/>
      <c r="H124" s="397"/>
      <c r="I124" s="397"/>
      <c r="J124" s="398">
        <f>SUBTOTAL(9,G124:I124)</f>
        <v>0</v>
      </c>
      <c r="K124" s="399">
        <f>IFERROR(J124/$J$18*100,"0.00")</f>
        <v>0</v>
      </c>
    </row>
    <row r="125" spans="1:11" ht="12.75" x14ac:dyDescent="0.2">
      <c r="A125" s="384">
        <v>2</v>
      </c>
      <c r="B125" s="385">
        <v>2</v>
      </c>
      <c r="C125" s="385">
        <v>5</v>
      </c>
      <c r="D125" s="385"/>
      <c r="E125" s="385"/>
      <c r="F125" s="386" t="s">
        <v>135</v>
      </c>
      <c r="G125" s="387">
        <f>+G126+G128+G130+G136+G138+G140+G142+G144</f>
        <v>2404500</v>
      </c>
      <c r="H125" s="387">
        <f>+H126+H128+H130+H136+H138+H140+H142+H144</f>
        <v>5153920</v>
      </c>
      <c r="I125" s="387">
        <f>+I126+I128+I130+I136+I138+I140+I142+I144</f>
        <v>0</v>
      </c>
      <c r="J125" s="387">
        <f>+J126+J128+J130+J136+J138+J140+J142+J144</f>
        <v>7558420</v>
      </c>
      <c r="K125" s="388">
        <f>+K126+K128+K130+K136+K138+K140+K142+K144</f>
        <v>1.801555122211322</v>
      </c>
    </row>
    <row r="126" spans="1:11" ht="12.75" x14ac:dyDescent="0.2">
      <c r="A126" s="389">
        <v>2</v>
      </c>
      <c r="B126" s="390">
        <v>2</v>
      </c>
      <c r="C126" s="390">
        <v>5</v>
      </c>
      <c r="D126" s="390">
        <v>1</v>
      </c>
      <c r="E126" s="390"/>
      <c r="F126" s="403" t="s">
        <v>136</v>
      </c>
      <c r="G126" s="392">
        <f>G127</f>
        <v>2404500</v>
      </c>
      <c r="H126" s="392">
        <f>H127</f>
        <v>4809000</v>
      </c>
      <c r="I126" s="392">
        <f>I127</f>
        <v>0</v>
      </c>
      <c r="J126" s="392">
        <f>J127</f>
        <v>7213500</v>
      </c>
      <c r="K126" s="393">
        <f>K127</f>
        <v>1.7193431794040779</v>
      </c>
    </row>
    <row r="127" spans="1:11" ht="12.75" x14ac:dyDescent="0.2">
      <c r="A127" s="404">
        <v>2</v>
      </c>
      <c r="B127" s="395">
        <v>2</v>
      </c>
      <c r="C127" s="395">
        <v>5</v>
      </c>
      <c r="D127" s="395">
        <v>1</v>
      </c>
      <c r="E127" s="395" t="s">
        <v>316</v>
      </c>
      <c r="F127" s="405" t="s">
        <v>136</v>
      </c>
      <c r="G127" s="397">
        <v>2404500</v>
      </c>
      <c r="H127" s="397">
        <v>4809000</v>
      </c>
      <c r="I127" s="397"/>
      <c r="J127" s="398">
        <f>SUBTOTAL(9,G127:I127)</f>
        <v>7213500</v>
      </c>
      <c r="K127" s="399">
        <f>IFERROR(J127/$J$18*100,"0.00")</f>
        <v>1.7193431794040779</v>
      </c>
    </row>
    <row r="128" spans="1:11" ht="12.75" x14ac:dyDescent="0.2">
      <c r="A128" s="407">
        <v>2</v>
      </c>
      <c r="B128" s="390">
        <v>2</v>
      </c>
      <c r="C128" s="390">
        <v>5</v>
      </c>
      <c r="D128" s="390">
        <v>2</v>
      </c>
      <c r="E128" s="390"/>
      <c r="F128" s="408" t="s">
        <v>137</v>
      </c>
      <c r="G128" s="392">
        <f>G129</f>
        <v>0</v>
      </c>
      <c r="H128" s="392">
        <f>H129</f>
        <v>0</v>
      </c>
      <c r="I128" s="392">
        <f>I129</f>
        <v>0</v>
      </c>
      <c r="J128" s="392">
        <f>J129</f>
        <v>0</v>
      </c>
      <c r="K128" s="393">
        <f>K129</f>
        <v>0</v>
      </c>
    </row>
    <row r="129" spans="1:11" ht="12.75" x14ac:dyDescent="0.2">
      <c r="A129" s="404">
        <v>2</v>
      </c>
      <c r="B129" s="395">
        <v>2</v>
      </c>
      <c r="C129" s="395">
        <v>5</v>
      </c>
      <c r="D129" s="395">
        <v>2</v>
      </c>
      <c r="E129" s="395" t="s">
        <v>316</v>
      </c>
      <c r="F129" s="405" t="s">
        <v>137</v>
      </c>
      <c r="G129" s="397"/>
      <c r="H129" s="397"/>
      <c r="I129" s="397"/>
      <c r="J129" s="398">
        <f>SUBTOTAL(9,G129:I129)</f>
        <v>0</v>
      </c>
      <c r="K129" s="399">
        <f>IFERROR(J129/$J$18*100,"0.00")</f>
        <v>0</v>
      </c>
    </row>
    <row r="130" spans="1:11" ht="12.75" x14ac:dyDescent="0.2">
      <c r="A130" s="389">
        <v>2</v>
      </c>
      <c r="B130" s="390">
        <v>2</v>
      </c>
      <c r="C130" s="390">
        <v>5</v>
      </c>
      <c r="D130" s="390">
        <v>3</v>
      </c>
      <c r="E130" s="390"/>
      <c r="F130" s="403" t="s">
        <v>138</v>
      </c>
      <c r="G130" s="392">
        <f>SUM(G131:G135)</f>
        <v>0</v>
      </c>
      <c r="H130" s="392">
        <f>SUM(H131:H135)</f>
        <v>344920</v>
      </c>
      <c r="I130" s="392">
        <f>SUM(I131:I135)</f>
        <v>0</v>
      </c>
      <c r="J130" s="392">
        <f>SUM(J131:J135)</f>
        <v>344920</v>
      </c>
      <c r="K130" s="393">
        <f>SUM(K131:K135)</f>
        <v>8.2211942807244004E-2</v>
      </c>
    </row>
    <row r="131" spans="1:11" ht="12.75" x14ac:dyDescent="0.2">
      <c r="A131" s="404">
        <v>2</v>
      </c>
      <c r="B131" s="395">
        <v>2</v>
      </c>
      <c r="C131" s="395">
        <v>5</v>
      </c>
      <c r="D131" s="395">
        <v>3</v>
      </c>
      <c r="E131" s="395" t="s">
        <v>316</v>
      </c>
      <c r="F131" s="405" t="s">
        <v>139</v>
      </c>
      <c r="G131" s="397"/>
      <c r="H131" s="397"/>
      <c r="I131" s="397"/>
      <c r="J131" s="398">
        <f>SUBTOTAL(9,G131:I131)</f>
        <v>0</v>
      </c>
      <c r="K131" s="399">
        <f>IFERROR(J131/$J$18*100,"0.00")</f>
        <v>0</v>
      </c>
    </row>
    <row r="132" spans="1:11" ht="12.75" x14ac:dyDescent="0.2">
      <c r="A132" s="404">
        <v>2</v>
      </c>
      <c r="B132" s="395">
        <v>2</v>
      </c>
      <c r="C132" s="395">
        <v>5</v>
      </c>
      <c r="D132" s="395">
        <v>3</v>
      </c>
      <c r="E132" s="395" t="s">
        <v>317</v>
      </c>
      <c r="F132" s="405" t="s">
        <v>140</v>
      </c>
      <c r="G132" s="397"/>
      <c r="H132" s="397"/>
      <c r="I132" s="397"/>
      <c r="J132" s="398">
        <f>SUBTOTAL(9,G132:I132)</f>
        <v>0</v>
      </c>
      <c r="K132" s="399">
        <f>IFERROR(J132/$J$18*100,"0.00")</f>
        <v>0</v>
      </c>
    </row>
    <row r="133" spans="1:11" ht="12.75" x14ac:dyDescent="0.2">
      <c r="A133" s="404">
        <v>2</v>
      </c>
      <c r="B133" s="395">
        <v>2</v>
      </c>
      <c r="C133" s="395">
        <v>5</v>
      </c>
      <c r="D133" s="395">
        <v>3</v>
      </c>
      <c r="E133" s="395" t="s">
        <v>318</v>
      </c>
      <c r="F133" s="405" t="s">
        <v>141</v>
      </c>
      <c r="G133" s="397"/>
      <c r="H133" s="397"/>
      <c r="I133" s="397"/>
      <c r="J133" s="398">
        <f>SUBTOTAL(9,G133:I133)</f>
        <v>0</v>
      </c>
      <c r="K133" s="399">
        <f>IFERROR(J133/$J$18*100,"0.00")</f>
        <v>0</v>
      </c>
    </row>
    <row r="134" spans="1:11" ht="12.75" x14ac:dyDescent="0.2">
      <c r="A134" s="404">
        <v>2</v>
      </c>
      <c r="B134" s="395">
        <v>2</v>
      </c>
      <c r="C134" s="395">
        <v>5</v>
      </c>
      <c r="D134" s="395">
        <v>3</v>
      </c>
      <c r="E134" s="395" t="s">
        <v>319</v>
      </c>
      <c r="F134" s="405" t="s">
        <v>142</v>
      </c>
      <c r="G134" s="397"/>
      <c r="H134" s="397">
        <v>94920</v>
      </c>
      <c r="I134" s="397"/>
      <c r="J134" s="398">
        <f>SUBTOTAL(9,G134:I134)</f>
        <v>94920</v>
      </c>
      <c r="K134" s="399">
        <f>IFERROR(J134/$J$18*100,"0.00")</f>
        <v>2.2624253772653372E-2</v>
      </c>
    </row>
    <row r="135" spans="1:11" ht="12.75" x14ac:dyDescent="0.2">
      <c r="A135" s="404">
        <v>2</v>
      </c>
      <c r="B135" s="395">
        <v>2</v>
      </c>
      <c r="C135" s="395">
        <v>5</v>
      </c>
      <c r="D135" s="395">
        <v>3</v>
      </c>
      <c r="E135" s="395" t="s">
        <v>320</v>
      </c>
      <c r="F135" s="405" t="s">
        <v>143</v>
      </c>
      <c r="G135" s="397"/>
      <c r="H135" s="397">
        <v>250000</v>
      </c>
      <c r="I135" s="397"/>
      <c r="J135" s="398">
        <f>SUBTOTAL(9,G135:I135)</f>
        <v>250000</v>
      </c>
      <c r="K135" s="399">
        <f>IFERROR(J135/$J$18*100,"0.00")</f>
        <v>5.9587689034590635E-2</v>
      </c>
    </row>
    <row r="136" spans="1:11" ht="12.75" x14ac:dyDescent="0.2">
      <c r="A136" s="389">
        <v>2</v>
      </c>
      <c r="B136" s="390">
        <v>2</v>
      </c>
      <c r="C136" s="390">
        <v>5</v>
      </c>
      <c r="D136" s="390">
        <v>4</v>
      </c>
      <c r="E136" s="390"/>
      <c r="F136" s="403" t="s">
        <v>144</v>
      </c>
      <c r="G136" s="392">
        <f>G137</f>
        <v>0</v>
      </c>
      <c r="H136" s="392">
        <f>H137</f>
        <v>0</v>
      </c>
      <c r="I136" s="392">
        <f>I137</f>
        <v>0</v>
      </c>
      <c r="J136" s="392">
        <f>J137</f>
        <v>0</v>
      </c>
      <c r="K136" s="393">
        <f>K137</f>
        <v>0</v>
      </c>
    </row>
    <row r="137" spans="1:11" ht="12.75" x14ac:dyDescent="0.2">
      <c r="A137" s="404">
        <v>2</v>
      </c>
      <c r="B137" s="395">
        <v>2</v>
      </c>
      <c r="C137" s="395">
        <v>5</v>
      </c>
      <c r="D137" s="395">
        <v>4</v>
      </c>
      <c r="E137" s="395" t="s">
        <v>316</v>
      </c>
      <c r="F137" s="405" t="s">
        <v>144</v>
      </c>
      <c r="G137" s="397"/>
      <c r="H137" s="397"/>
      <c r="I137" s="397"/>
      <c r="J137" s="398">
        <f>SUBTOTAL(9,G137:I137)</f>
        <v>0</v>
      </c>
      <c r="K137" s="399">
        <f>IFERROR(J137/$J$18*100,"0.00")</f>
        <v>0</v>
      </c>
    </row>
    <row r="138" spans="1:11" ht="12.75" x14ac:dyDescent="0.2">
      <c r="A138" s="407">
        <v>2</v>
      </c>
      <c r="B138" s="390">
        <v>2</v>
      </c>
      <c r="C138" s="390">
        <v>5</v>
      </c>
      <c r="D138" s="390">
        <v>5</v>
      </c>
      <c r="E138" s="390"/>
      <c r="F138" s="408" t="s">
        <v>346</v>
      </c>
      <c r="G138" s="409">
        <f>+G139</f>
        <v>0</v>
      </c>
      <c r="H138" s="409">
        <f>+H139</f>
        <v>0</v>
      </c>
      <c r="I138" s="409">
        <f>+I139</f>
        <v>0</v>
      </c>
      <c r="J138" s="409">
        <f>+J139</f>
        <v>0</v>
      </c>
      <c r="K138" s="410">
        <f>+K139</f>
        <v>0</v>
      </c>
    </row>
    <row r="139" spans="1:11" ht="12.75" x14ac:dyDescent="0.2">
      <c r="A139" s="404">
        <v>2</v>
      </c>
      <c r="B139" s="395">
        <v>2</v>
      </c>
      <c r="C139" s="395">
        <v>5</v>
      </c>
      <c r="D139" s="395">
        <v>5</v>
      </c>
      <c r="E139" s="395" t="s">
        <v>316</v>
      </c>
      <c r="F139" s="405" t="s">
        <v>346</v>
      </c>
      <c r="G139" s="397"/>
      <c r="H139" s="397"/>
      <c r="I139" s="397"/>
      <c r="J139" s="398">
        <f>SUBTOTAL(9,G139:I139)</f>
        <v>0</v>
      </c>
      <c r="K139" s="399">
        <f>IFERROR(J139/$J$18*100,"0.00")</f>
        <v>0</v>
      </c>
    </row>
    <row r="140" spans="1:11" ht="12.75" x14ac:dyDescent="0.2">
      <c r="A140" s="407">
        <v>2</v>
      </c>
      <c r="B140" s="390">
        <v>2</v>
      </c>
      <c r="C140" s="390">
        <v>5</v>
      </c>
      <c r="D140" s="390">
        <v>6</v>
      </c>
      <c r="E140" s="390"/>
      <c r="F140" s="408" t="s">
        <v>347</v>
      </c>
      <c r="G140" s="392">
        <f>G141</f>
        <v>0</v>
      </c>
      <c r="H140" s="392">
        <f>H141</f>
        <v>0</v>
      </c>
      <c r="I140" s="392">
        <f>I141</f>
        <v>0</v>
      </c>
      <c r="J140" s="392">
        <f>J141</f>
        <v>0</v>
      </c>
      <c r="K140" s="393">
        <f>K141</f>
        <v>0</v>
      </c>
    </row>
    <row r="141" spans="1:11" ht="12.75" x14ac:dyDescent="0.2">
      <c r="A141" s="404">
        <v>2</v>
      </c>
      <c r="B141" s="395">
        <v>2</v>
      </c>
      <c r="C141" s="395">
        <v>5</v>
      </c>
      <c r="D141" s="395">
        <v>6</v>
      </c>
      <c r="E141" s="395" t="s">
        <v>316</v>
      </c>
      <c r="F141" s="405" t="s">
        <v>347</v>
      </c>
      <c r="G141" s="397"/>
      <c r="H141" s="397"/>
      <c r="I141" s="397"/>
      <c r="J141" s="398">
        <f>SUBTOTAL(9,G141:I141)</f>
        <v>0</v>
      </c>
      <c r="K141" s="399">
        <f>IFERROR(J141/$J$18*100,"0.00")</f>
        <v>0</v>
      </c>
    </row>
    <row r="142" spans="1:11" ht="12.75" x14ac:dyDescent="0.2">
      <c r="A142" s="407">
        <v>2</v>
      </c>
      <c r="B142" s="390">
        <v>2</v>
      </c>
      <c r="C142" s="390">
        <v>5</v>
      </c>
      <c r="D142" s="390">
        <v>7</v>
      </c>
      <c r="E142" s="390"/>
      <c r="F142" s="408" t="s">
        <v>348</v>
      </c>
      <c r="G142" s="409">
        <f>+G143</f>
        <v>0</v>
      </c>
      <c r="H142" s="409">
        <f>+H143</f>
        <v>0</v>
      </c>
      <c r="I142" s="409">
        <f>+I143</f>
        <v>0</v>
      </c>
      <c r="J142" s="409">
        <f>+J143</f>
        <v>0</v>
      </c>
      <c r="K142" s="410">
        <f>+K143</f>
        <v>0</v>
      </c>
    </row>
    <row r="143" spans="1:11" ht="12.75" x14ac:dyDescent="0.2">
      <c r="A143" s="404">
        <v>2</v>
      </c>
      <c r="B143" s="395">
        <v>2</v>
      </c>
      <c r="C143" s="395">
        <v>5</v>
      </c>
      <c r="D143" s="395">
        <v>7</v>
      </c>
      <c r="E143" s="395" t="s">
        <v>316</v>
      </c>
      <c r="F143" s="405" t="s">
        <v>348</v>
      </c>
      <c r="G143" s="397"/>
      <c r="H143" s="397"/>
      <c r="I143" s="397"/>
      <c r="J143" s="398">
        <f>SUBTOTAL(9,G143:I143)</f>
        <v>0</v>
      </c>
      <c r="K143" s="399">
        <f>IFERROR(J143/$J$18*100,"0.00")</f>
        <v>0</v>
      </c>
    </row>
    <row r="144" spans="1:11" ht="12.75" x14ac:dyDescent="0.2">
      <c r="A144" s="407">
        <v>2</v>
      </c>
      <c r="B144" s="390">
        <v>2</v>
      </c>
      <c r="C144" s="390">
        <v>5</v>
      </c>
      <c r="D144" s="390">
        <v>8</v>
      </c>
      <c r="E144" s="390"/>
      <c r="F144" s="408" t="s">
        <v>145</v>
      </c>
      <c r="G144" s="392">
        <f>G145</f>
        <v>0</v>
      </c>
      <c r="H144" s="392">
        <f>H145</f>
        <v>0</v>
      </c>
      <c r="I144" s="392">
        <f>I145</f>
        <v>0</v>
      </c>
      <c r="J144" s="392">
        <f>J145</f>
        <v>0</v>
      </c>
      <c r="K144" s="393">
        <f>K145</f>
        <v>0</v>
      </c>
    </row>
    <row r="145" spans="1:11" ht="12.75" x14ac:dyDescent="0.2">
      <c r="A145" s="404">
        <v>2</v>
      </c>
      <c r="B145" s="395">
        <v>2</v>
      </c>
      <c r="C145" s="395">
        <v>5</v>
      </c>
      <c r="D145" s="395">
        <v>8</v>
      </c>
      <c r="E145" s="395" t="s">
        <v>316</v>
      </c>
      <c r="F145" s="405" t="s">
        <v>145</v>
      </c>
      <c r="G145" s="397"/>
      <c r="H145" s="397"/>
      <c r="I145" s="397"/>
      <c r="J145" s="398">
        <f>SUBTOTAL(9,G145:I145)</f>
        <v>0</v>
      </c>
      <c r="K145" s="399">
        <f>IFERROR(J145/$J$18*100,"0.00")</f>
        <v>0</v>
      </c>
    </row>
    <row r="146" spans="1:11" ht="12.75" x14ac:dyDescent="0.2">
      <c r="A146" s="384">
        <v>2</v>
      </c>
      <c r="B146" s="385">
        <v>2</v>
      </c>
      <c r="C146" s="385">
        <v>6</v>
      </c>
      <c r="D146" s="385"/>
      <c r="E146" s="385"/>
      <c r="F146" s="386" t="s">
        <v>146</v>
      </c>
      <c r="G146" s="387">
        <f>+G147+G149+G151+G153+G155+G157+G159+G161+G163</f>
        <v>0</v>
      </c>
      <c r="H146" s="387">
        <f>+H147+H149+H151+H153+H155+H157+H159+H161+H163</f>
        <v>0</v>
      </c>
      <c r="I146" s="387">
        <f>+I147+I149+I151+I153+I155+I157+I159+I161+I163</f>
        <v>0</v>
      </c>
      <c r="J146" s="387">
        <f>+J147+J149+J151+J153+J155+J157+J159+J161+J163</f>
        <v>0</v>
      </c>
      <c r="K146" s="388">
        <f>+K147+K149+K151+K153+K155+K157+K159+K161+K163</f>
        <v>0</v>
      </c>
    </row>
    <row r="147" spans="1:11" ht="12.75" x14ac:dyDescent="0.2">
      <c r="A147" s="389">
        <v>2</v>
      </c>
      <c r="B147" s="390">
        <v>2</v>
      </c>
      <c r="C147" s="390">
        <v>6</v>
      </c>
      <c r="D147" s="390">
        <v>1</v>
      </c>
      <c r="E147" s="390"/>
      <c r="F147" s="403" t="s">
        <v>349</v>
      </c>
      <c r="G147" s="392">
        <f>G148</f>
        <v>0</v>
      </c>
      <c r="H147" s="392">
        <f>H148</f>
        <v>0</v>
      </c>
      <c r="I147" s="392">
        <f>I148</f>
        <v>0</v>
      </c>
      <c r="J147" s="392">
        <f>J148</f>
        <v>0</v>
      </c>
      <c r="K147" s="393">
        <f>K148</f>
        <v>0</v>
      </c>
    </row>
    <row r="148" spans="1:11" ht="12.75" x14ac:dyDescent="0.2">
      <c r="A148" s="404">
        <v>2</v>
      </c>
      <c r="B148" s="395">
        <v>2</v>
      </c>
      <c r="C148" s="395">
        <v>6</v>
      </c>
      <c r="D148" s="395">
        <v>1</v>
      </c>
      <c r="E148" s="395" t="s">
        <v>316</v>
      </c>
      <c r="F148" s="405" t="s">
        <v>349</v>
      </c>
      <c r="G148" s="397"/>
      <c r="H148" s="397"/>
      <c r="I148" s="397"/>
      <c r="J148" s="398">
        <f>SUBTOTAL(9,G148:I148)</f>
        <v>0</v>
      </c>
      <c r="K148" s="399">
        <f>IFERROR(J148/$J$18*100,"0.00")</f>
        <v>0</v>
      </c>
    </row>
    <row r="149" spans="1:11" ht="12.75" x14ac:dyDescent="0.2">
      <c r="A149" s="389">
        <v>2</v>
      </c>
      <c r="B149" s="390">
        <v>2</v>
      </c>
      <c r="C149" s="390">
        <v>6</v>
      </c>
      <c r="D149" s="390">
        <v>2</v>
      </c>
      <c r="E149" s="390"/>
      <c r="F149" s="403" t="s">
        <v>147</v>
      </c>
      <c r="G149" s="392">
        <f>G150</f>
        <v>0</v>
      </c>
      <c r="H149" s="392">
        <f>H150</f>
        <v>0</v>
      </c>
      <c r="I149" s="392">
        <f>I150</f>
        <v>0</v>
      </c>
      <c r="J149" s="392">
        <f>J150</f>
        <v>0</v>
      </c>
      <c r="K149" s="393">
        <f>K150</f>
        <v>0</v>
      </c>
    </row>
    <row r="150" spans="1:11" ht="12.75" x14ac:dyDescent="0.2">
      <c r="A150" s="404">
        <v>2</v>
      </c>
      <c r="B150" s="395">
        <v>2</v>
      </c>
      <c r="C150" s="395">
        <v>6</v>
      </c>
      <c r="D150" s="395">
        <v>2</v>
      </c>
      <c r="E150" s="395" t="s">
        <v>316</v>
      </c>
      <c r="F150" s="405" t="s">
        <v>147</v>
      </c>
      <c r="G150" s="397"/>
      <c r="H150" s="397"/>
      <c r="I150" s="397"/>
      <c r="J150" s="398">
        <f>SUBTOTAL(9,G150:I150)</f>
        <v>0</v>
      </c>
      <c r="K150" s="399">
        <f>IFERROR(J150/$J$18*100,"0.00")</f>
        <v>0</v>
      </c>
    </row>
    <row r="151" spans="1:11" ht="12.75" x14ac:dyDescent="0.2">
      <c r="A151" s="389">
        <v>2</v>
      </c>
      <c r="B151" s="390">
        <v>2</v>
      </c>
      <c r="C151" s="390">
        <v>6</v>
      </c>
      <c r="D151" s="390">
        <v>3</v>
      </c>
      <c r="E151" s="390"/>
      <c r="F151" s="403" t="s">
        <v>148</v>
      </c>
      <c r="G151" s="392">
        <f>G152</f>
        <v>0</v>
      </c>
      <c r="H151" s="392">
        <f>H152</f>
        <v>0</v>
      </c>
      <c r="I151" s="392">
        <f>I152</f>
        <v>0</v>
      </c>
      <c r="J151" s="392">
        <f>J152</f>
        <v>0</v>
      </c>
      <c r="K151" s="393">
        <f>K152</f>
        <v>0</v>
      </c>
    </row>
    <row r="152" spans="1:11" ht="12.75" x14ac:dyDescent="0.2">
      <c r="A152" s="404">
        <v>2</v>
      </c>
      <c r="B152" s="395">
        <v>2</v>
      </c>
      <c r="C152" s="395">
        <v>6</v>
      </c>
      <c r="D152" s="395">
        <v>3</v>
      </c>
      <c r="E152" s="395" t="s">
        <v>316</v>
      </c>
      <c r="F152" s="405" t="s">
        <v>148</v>
      </c>
      <c r="G152" s="397"/>
      <c r="H152" s="397"/>
      <c r="I152" s="397"/>
      <c r="J152" s="398">
        <f>SUBTOTAL(9,G152:I152)</f>
        <v>0</v>
      </c>
      <c r="K152" s="399">
        <f>IFERROR(J152/$J$18*100,"0.00")</f>
        <v>0</v>
      </c>
    </row>
    <row r="153" spans="1:11" ht="12.75" x14ac:dyDescent="0.2">
      <c r="A153" s="389">
        <v>2</v>
      </c>
      <c r="B153" s="390">
        <v>2</v>
      </c>
      <c r="C153" s="390">
        <v>6</v>
      </c>
      <c r="D153" s="390">
        <v>4</v>
      </c>
      <c r="E153" s="390"/>
      <c r="F153" s="403" t="s">
        <v>149</v>
      </c>
      <c r="G153" s="392">
        <f>G154</f>
        <v>0</v>
      </c>
      <c r="H153" s="392">
        <f>H154</f>
        <v>0</v>
      </c>
      <c r="I153" s="392">
        <f>I154</f>
        <v>0</v>
      </c>
      <c r="J153" s="392">
        <f>J154</f>
        <v>0</v>
      </c>
      <c r="K153" s="393">
        <f>K154</f>
        <v>0</v>
      </c>
    </row>
    <row r="154" spans="1:11" ht="12.75" x14ac:dyDescent="0.2">
      <c r="A154" s="404">
        <v>2</v>
      </c>
      <c r="B154" s="395">
        <v>2</v>
      </c>
      <c r="C154" s="395">
        <v>6</v>
      </c>
      <c r="D154" s="395">
        <v>4</v>
      </c>
      <c r="E154" s="395" t="s">
        <v>316</v>
      </c>
      <c r="F154" s="405" t="s">
        <v>149</v>
      </c>
      <c r="G154" s="397"/>
      <c r="H154" s="397"/>
      <c r="I154" s="397"/>
      <c r="J154" s="398">
        <f>SUBTOTAL(9,G154:I154)</f>
        <v>0</v>
      </c>
      <c r="K154" s="399">
        <f>IFERROR(J154/$J$18*100,"0.00")</f>
        <v>0</v>
      </c>
    </row>
    <row r="155" spans="1:11" ht="12.75" x14ac:dyDescent="0.2">
      <c r="A155" s="407">
        <v>2</v>
      </c>
      <c r="B155" s="390">
        <v>2</v>
      </c>
      <c r="C155" s="390">
        <v>6</v>
      </c>
      <c r="D155" s="390">
        <v>5</v>
      </c>
      <c r="E155" s="390"/>
      <c r="F155" s="408" t="s">
        <v>314</v>
      </c>
      <c r="G155" s="409">
        <f>+G156</f>
        <v>0</v>
      </c>
      <c r="H155" s="409">
        <f>+H156</f>
        <v>0</v>
      </c>
      <c r="I155" s="409">
        <f>+I156</f>
        <v>0</v>
      </c>
      <c r="J155" s="409">
        <f>+J156</f>
        <v>0</v>
      </c>
      <c r="K155" s="410">
        <f>+K156</f>
        <v>0</v>
      </c>
    </row>
    <row r="156" spans="1:11" ht="12.75" x14ac:dyDescent="0.2">
      <c r="A156" s="404">
        <v>2</v>
      </c>
      <c r="B156" s="395">
        <v>2</v>
      </c>
      <c r="C156" s="395">
        <v>6</v>
      </c>
      <c r="D156" s="395">
        <v>5</v>
      </c>
      <c r="E156" s="395" t="s">
        <v>316</v>
      </c>
      <c r="F156" s="405" t="s">
        <v>314</v>
      </c>
      <c r="G156" s="397"/>
      <c r="H156" s="397"/>
      <c r="I156" s="397"/>
      <c r="J156" s="398">
        <f>SUBTOTAL(9,G156:I156)</f>
        <v>0</v>
      </c>
      <c r="K156" s="399">
        <f>IFERROR(J156/$J$18*100,"0.00")</f>
        <v>0</v>
      </c>
    </row>
    <row r="157" spans="1:11" ht="12.75" x14ac:dyDescent="0.2">
      <c r="A157" s="407">
        <v>2</v>
      </c>
      <c r="B157" s="390">
        <v>2</v>
      </c>
      <c r="C157" s="390">
        <v>6</v>
      </c>
      <c r="D157" s="390">
        <v>6</v>
      </c>
      <c r="E157" s="390"/>
      <c r="F157" s="408" t="s">
        <v>350</v>
      </c>
      <c r="G157" s="409">
        <f>+G158</f>
        <v>0</v>
      </c>
      <c r="H157" s="409">
        <f>+H158</f>
        <v>0</v>
      </c>
      <c r="I157" s="409">
        <f>+I158</f>
        <v>0</v>
      </c>
      <c r="J157" s="409">
        <f>+J158</f>
        <v>0</v>
      </c>
      <c r="K157" s="410">
        <f>+K158</f>
        <v>0</v>
      </c>
    </row>
    <row r="158" spans="1:11" ht="12.75" x14ac:dyDescent="0.2">
      <c r="A158" s="404">
        <v>2</v>
      </c>
      <c r="B158" s="395">
        <v>2</v>
      </c>
      <c r="C158" s="395">
        <v>6</v>
      </c>
      <c r="D158" s="395">
        <v>6</v>
      </c>
      <c r="E158" s="395" t="s">
        <v>316</v>
      </c>
      <c r="F158" s="405" t="s">
        <v>350</v>
      </c>
      <c r="G158" s="397"/>
      <c r="H158" s="397"/>
      <c r="I158" s="397"/>
      <c r="J158" s="398">
        <f>SUBTOTAL(9,G158:I158)</f>
        <v>0</v>
      </c>
      <c r="K158" s="399">
        <f>IFERROR(J158/$J$18*100,"0.00")</f>
        <v>0</v>
      </c>
    </row>
    <row r="159" spans="1:11" ht="12.75" x14ac:dyDescent="0.2">
      <c r="A159" s="407">
        <v>2</v>
      </c>
      <c r="B159" s="390">
        <v>2</v>
      </c>
      <c r="C159" s="390">
        <v>6</v>
      </c>
      <c r="D159" s="390">
        <v>7</v>
      </c>
      <c r="E159" s="390"/>
      <c r="F159" s="408" t="s">
        <v>351</v>
      </c>
      <c r="G159" s="409">
        <f>+G160</f>
        <v>0</v>
      </c>
      <c r="H159" s="409">
        <f>+H160</f>
        <v>0</v>
      </c>
      <c r="I159" s="409">
        <f>+I160</f>
        <v>0</v>
      </c>
      <c r="J159" s="409">
        <f>+J160</f>
        <v>0</v>
      </c>
      <c r="K159" s="410">
        <f>+K160</f>
        <v>0</v>
      </c>
    </row>
    <row r="160" spans="1:11" ht="12.75" x14ac:dyDescent="0.2">
      <c r="A160" s="404">
        <v>2</v>
      </c>
      <c r="B160" s="395">
        <v>2</v>
      </c>
      <c r="C160" s="395">
        <v>6</v>
      </c>
      <c r="D160" s="395">
        <v>7</v>
      </c>
      <c r="E160" s="395" t="s">
        <v>316</v>
      </c>
      <c r="F160" s="405" t="s">
        <v>351</v>
      </c>
      <c r="G160" s="397"/>
      <c r="H160" s="397"/>
      <c r="I160" s="397"/>
      <c r="J160" s="398">
        <f>SUBTOTAL(9,G160:I160)</f>
        <v>0</v>
      </c>
      <c r="K160" s="399">
        <f>IFERROR(J160/$J$18*100,"0.00")</f>
        <v>0</v>
      </c>
    </row>
    <row r="161" spans="1:11" ht="12.75" x14ac:dyDescent="0.2">
      <c r="A161" s="407">
        <v>2</v>
      </c>
      <c r="B161" s="390">
        <v>2</v>
      </c>
      <c r="C161" s="390">
        <v>6</v>
      </c>
      <c r="D161" s="390">
        <v>8</v>
      </c>
      <c r="E161" s="390"/>
      <c r="F161" s="408" t="s">
        <v>352</v>
      </c>
      <c r="G161" s="409">
        <f>+G162</f>
        <v>0</v>
      </c>
      <c r="H161" s="409">
        <f>+H162</f>
        <v>0</v>
      </c>
      <c r="I161" s="409">
        <f>+I162</f>
        <v>0</v>
      </c>
      <c r="J161" s="409">
        <f>+J162</f>
        <v>0</v>
      </c>
      <c r="K161" s="410">
        <f>+K162</f>
        <v>0</v>
      </c>
    </row>
    <row r="162" spans="1:11" ht="12.75" x14ac:dyDescent="0.2">
      <c r="A162" s="404">
        <v>2</v>
      </c>
      <c r="B162" s="395">
        <v>2</v>
      </c>
      <c r="C162" s="395">
        <v>6</v>
      </c>
      <c r="D162" s="395">
        <v>8</v>
      </c>
      <c r="E162" s="395" t="s">
        <v>316</v>
      </c>
      <c r="F162" s="405" t="s">
        <v>352</v>
      </c>
      <c r="G162" s="397"/>
      <c r="H162" s="397"/>
      <c r="I162" s="397"/>
      <c r="J162" s="398">
        <f>SUBTOTAL(9,G162:I162)</f>
        <v>0</v>
      </c>
      <c r="K162" s="399">
        <f>IFERROR(J162/$J$18*100,"0.00")</f>
        <v>0</v>
      </c>
    </row>
    <row r="163" spans="1:11" ht="12.75" x14ac:dyDescent="0.2">
      <c r="A163" s="407">
        <v>2</v>
      </c>
      <c r="B163" s="390">
        <v>2</v>
      </c>
      <c r="C163" s="390">
        <v>6</v>
      </c>
      <c r="D163" s="390">
        <v>9</v>
      </c>
      <c r="E163" s="390"/>
      <c r="F163" s="408" t="s">
        <v>315</v>
      </c>
      <c r="G163" s="409">
        <f>+G164</f>
        <v>0</v>
      </c>
      <c r="H163" s="409">
        <f>+H164</f>
        <v>0</v>
      </c>
      <c r="I163" s="409">
        <f>+I164</f>
        <v>0</v>
      </c>
      <c r="J163" s="409">
        <f>+J164</f>
        <v>0</v>
      </c>
      <c r="K163" s="410">
        <f>+K164</f>
        <v>0</v>
      </c>
    </row>
    <row r="164" spans="1:11" ht="12.75" x14ac:dyDescent="0.2">
      <c r="A164" s="404">
        <v>2</v>
      </c>
      <c r="B164" s="395">
        <v>2</v>
      </c>
      <c r="C164" s="395">
        <v>6</v>
      </c>
      <c r="D164" s="395">
        <v>9</v>
      </c>
      <c r="E164" s="395" t="s">
        <v>316</v>
      </c>
      <c r="F164" s="405" t="s">
        <v>315</v>
      </c>
      <c r="G164" s="397"/>
      <c r="H164" s="397"/>
      <c r="I164" s="397"/>
      <c r="J164" s="397">
        <f>SUBTOTAL(9,G164:I164)</f>
        <v>0</v>
      </c>
      <c r="K164" s="451">
        <f>IFERROR(J164/$J$18*100,"0.00")</f>
        <v>0</v>
      </c>
    </row>
    <row r="165" spans="1:11" ht="12.75" x14ac:dyDescent="0.2">
      <c r="A165" s="384">
        <v>2</v>
      </c>
      <c r="B165" s="385">
        <v>2</v>
      </c>
      <c r="C165" s="385">
        <v>7</v>
      </c>
      <c r="D165" s="385"/>
      <c r="E165" s="385"/>
      <c r="F165" s="386" t="s">
        <v>150</v>
      </c>
      <c r="G165" s="387">
        <f>+G166+G174+G181</f>
        <v>4855844.09</v>
      </c>
      <c r="H165" s="387">
        <f>+H166+H174+H181</f>
        <v>10903803</v>
      </c>
      <c r="I165" s="387">
        <f>+I166+I174+I181</f>
        <v>0</v>
      </c>
      <c r="J165" s="387">
        <f>+J166+J174+J181</f>
        <v>15759647.09</v>
      </c>
      <c r="K165" s="388">
        <f>+K166+K174+K181</f>
        <v>3.7563238003752444</v>
      </c>
    </row>
    <row r="166" spans="1:11" ht="12.75" x14ac:dyDescent="0.2">
      <c r="A166" s="407">
        <v>2</v>
      </c>
      <c r="B166" s="390">
        <v>2</v>
      </c>
      <c r="C166" s="390">
        <v>7</v>
      </c>
      <c r="D166" s="390">
        <v>1</v>
      </c>
      <c r="E166" s="390"/>
      <c r="F166" s="408" t="s">
        <v>353</v>
      </c>
      <c r="G166" s="392">
        <f>SUM(G167:G173)</f>
        <v>3651850</v>
      </c>
      <c r="H166" s="392">
        <f>SUM(H167:H173)</f>
        <v>4203803</v>
      </c>
      <c r="I166" s="392">
        <f>SUM(I167:I173)</f>
        <v>0</v>
      </c>
      <c r="J166" s="392">
        <f>SUM(J167:J173)</f>
        <v>7855653</v>
      </c>
      <c r="K166" s="393">
        <f>SUM(K167:K173)</f>
        <v>1.8724008325105959</v>
      </c>
    </row>
    <row r="167" spans="1:11" ht="12.75" x14ac:dyDescent="0.2">
      <c r="A167" s="394">
        <v>2</v>
      </c>
      <c r="B167" s="395">
        <v>2</v>
      </c>
      <c r="C167" s="395">
        <v>7</v>
      </c>
      <c r="D167" s="395">
        <v>1</v>
      </c>
      <c r="E167" s="395" t="s">
        <v>316</v>
      </c>
      <c r="F167" s="411" t="s">
        <v>151</v>
      </c>
      <c r="G167" s="397">
        <v>1500000</v>
      </c>
      <c r="H167" s="397">
        <v>198803</v>
      </c>
      <c r="I167" s="397"/>
      <c r="J167" s="398">
        <f t="shared" ref="J167:J173" si="6">SUBTOTAL(9,G167:I167)</f>
        <v>1698803</v>
      </c>
      <c r="K167" s="399">
        <f t="shared" ref="K167:K173" si="7">IFERROR(J167/$J$18*100,"0.00")</f>
        <v>0.40491097958011868</v>
      </c>
    </row>
    <row r="168" spans="1:11" ht="12.75" x14ac:dyDescent="0.2">
      <c r="A168" s="394">
        <v>2</v>
      </c>
      <c r="B168" s="395">
        <v>2</v>
      </c>
      <c r="C168" s="395">
        <v>7</v>
      </c>
      <c r="D168" s="395">
        <v>1</v>
      </c>
      <c r="E168" s="395" t="s">
        <v>317</v>
      </c>
      <c r="F168" s="411" t="s">
        <v>152</v>
      </c>
      <c r="G168" s="397">
        <v>950000</v>
      </c>
      <c r="H168" s="397">
        <v>3000000</v>
      </c>
      <c r="I168" s="397"/>
      <c r="J168" s="398">
        <f t="shared" si="6"/>
        <v>3950000</v>
      </c>
      <c r="K168" s="399">
        <f t="shared" si="7"/>
        <v>0.94148548674653199</v>
      </c>
    </row>
    <row r="169" spans="1:11" ht="12.75" x14ac:dyDescent="0.2">
      <c r="A169" s="394">
        <v>2</v>
      </c>
      <c r="B169" s="395">
        <v>2</v>
      </c>
      <c r="C169" s="395">
        <v>7</v>
      </c>
      <c r="D169" s="395">
        <v>1</v>
      </c>
      <c r="E169" s="395" t="s">
        <v>318</v>
      </c>
      <c r="F169" s="411" t="s">
        <v>153</v>
      </c>
      <c r="G169" s="397">
        <v>1850</v>
      </c>
      <c r="H169" s="397">
        <v>5000</v>
      </c>
      <c r="I169" s="397"/>
      <c r="J169" s="398">
        <f t="shared" si="6"/>
        <v>6850</v>
      </c>
      <c r="K169" s="399">
        <f t="shared" si="7"/>
        <v>1.6327026795477833E-3</v>
      </c>
    </row>
    <row r="170" spans="1:11" ht="12.75" x14ac:dyDescent="0.2">
      <c r="A170" s="394">
        <v>2</v>
      </c>
      <c r="B170" s="395">
        <v>2</v>
      </c>
      <c r="C170" s="395">
        <v>7</v>
      </c>
      <c r="D170" s="395">
        <v>1</v>
      </c>
      <c r="E170" s="395" t="s">
        <v>319</v>
      </c>
      <c r="F170" s="411" t="s">
        <v>154</v>
      </c>
      <c r="G170" s="397">
        <v>1200000</v>
      </c>
      <c r="H170" s="397">
        <v>1000000</v>
      </c>
      <c r="I170" s="397"/>
      <c r="J170" s="398">
        <f t="shared" si="6"/>
        <v>2200000</v>
      </c>
      <c r="K170" s="399">
        <f t="shared" si="7"/>
        <v>0.52437166350439757</v>
      </c>
    </row>
    <row r="171" spans="1:11" ht="12.75" x14ac:dyDescent="0.2">
      <c r="A171" s="394">
        <v>2</v>
      </c>
      <c r="B171" s="395">
        <v>2</v>
      </c>
      <c r="C171" s="395">
        <v>7</v>
      </c>
      <c r="D171" s="395">
        <v>1</v>
      </c>
      <c r="E171" s="395" t="s">
        <v>320</v>
      </c>
      <c r="F171" s="411" t="s">
        <v>155</v>
      </c>
      <c r="G171" s="397"/>
      <c r="H171" s="397"/>
      <c r="I171" s="397"/>
      <c r="J171" s="398">
        <f t="shared" si="6"/>
        <v>0</v>
      </c>
      <c r="K171" s="399">
        <f t="shared" si="7"/>
        <v>0</v>
      </c>
    </row>
    <row r="172" spans="1:11" ht="12.75" x14ac:dyDescent="0.2">
      <c r="A172" s="394">
        <v>2</v>
      </c>
      <c r="B172" s="395">
        <v>2</v>
      </c>
      <c r="C172" s="395">
        <v>7</v>
      </c>
      <c r="D172" s="395">
        <v>1</v>
      </c>
      <c r="E172" s="395" t="s">
        <v>332</v>
      </c>
      <c r="F172" s="411" t="s">
        <v>156</v>
      </c>
      <c r="G172" s="397"/>
      <c r="H172" s="397"/>
      <c r="I172" s="397"/>
      <c r="J172" s="398">
        <f t="shared" si="6"/>
        <v>0</v>
      </c>
      <c r="K172" s="399">
        <f t="shared" si="7"/>
        <v>0</v>
      </c>
    </row>
    <row r="173" spans="1:11" ht="12.75" x14ac:dyDescent="0.2">
      <c r="A173" s="394">
        <v>2</v>
      </c>
      <c r="B173" s="395">
        <v>2</v>
      </c>
      <c r="C173" s="395">
        <v>7</v>
      </c>
      <c r="D173" s="395">
        <v>1</v>
      </c>
      <c r="E173" s="395" t="s">
        <v>334</v>
      </c>
      <c r="F173" s="411" t="s">
        <v>157</v>
      </c>
      <c r="G173" s="397"/>
      <c r="H173" s="397"/>
      <c r="I173" s="397"/>
      <c r="J173" s="398">
        <f t="shared" si="6"/>
        <v>0</v>
      </c>
      <c r="K173" s="399">
        <f t="shared" si="7"/>
        <v>0</v>
      </c>
    </row>
    <row r="174" spans="1:11" ht="12.75" x14ac:dyDescent="0.2">
      <c r="A174" s="389">
        <v>2</v>
      </c>
      <c r="B174" s="390">
        <v>2</v>
      </c>
      <c r="C174" s="390">
        <v>7</v>
      </c>
      <c r="D174" s="390">
        <v>2</v>
      </c>
      <c r="E174" s="390"/>
      <c r="F174" s="403" t="s">
        <v>354</v>
      </c>
      <c r="G174" s="392">
        <f>SUM(G175:G180)</f>
        <v>1203994.0900000001</v>
      </c>
      <c r="H174" s="392">
        <f>SUM(H175:H180)</f>
        <v>6700000</v>
      </c>
      <c r="I174" s="392">
        <f>SUM(I175:I180)</f>
        <v>0</v>
      </c>
      <c r="J174" s="392">
        <f>SUM(J175:J180)</f>
        <v>7903994.0899999999</v>
      </c>
      <c r="K174" s="393">
        <f>SUM(K175:K180)</f>
        <v>1.8839229678646485</v>
      </c>
    </row>
    <row r="175" spans="1:11" ht="12.75" x14ac:dyDescent="0.2">
      <c r="A175" s="394">
        <v>2</v>
      </c>
      <c r="B175" s="395">
        <v>2</v>
      </c>
      <c r="C175" s="395">
        <v>7</v>
      </c>
      <c r="D175" s="395">
        <v>2</v>
      </c>
      <c r="E175" s="395" t="s">
        <v>316</v>
      </c>
      <c r="F175" s="411" t="s">
        <v>355</v>
      </c>
      <c r="G175" s="397">
        <v>41300</v>
      </c>
      <c r="H175" s="397">
        <v>1000000</v>
      </c>
      <c r="I175" s="397"/>
      <c r="J175" s="398">
        <f t="shared" ref="J175:J180" si="8">SUBTOTAL(9,G175:I175)</f>
        <v>1041300</v>
      </c>
      <c r="K175" s="399">
        <f t="shared" ref="K175:K180" si="9">IFERROR(J175/$J$18*100,"0.00")</f>
        <v>0.24819464236687688</v>
      </c>
    </row>
    <row r="176" spans="1:11" ht="12.75" x14ac:dyDescent="0.2">
      <c r="A176" s="394">
        <v>2</v>
      </c>
      <c r="B176" s="395">
        <v>2</v>
      </c>
      <c r="C176" s="395">
        <v>7</v>
      </c>
      <c r="D176" s="395">
        <v>2</v>
      </c>
      <c r="E176" s="395" t="s">
        <v>317</v>
      </c>
      <c r="F176" s="411" t="s">
        <v>158</v>
      </c>
      <c r="G176" s="397">
        <v>54000</v>
      </c>
      <c r="H176" s="397">
        <v>1500000</v>
      </c>
      <c r="I176" s="397"/>
      <c r="J176" s="398">
        <f t="shared" si="8"/>
        <v>1554000</v>
      </c>
      <c r="K176" s="399">
        <f t="shared" si="9"/>
        <v>0.37039707503901537</v>
      </c>
    </row>
    <row r="177" spans="1:11" ht="12.75" x14ac:dyDescent="0.2">
      <c r="A177" s="394">
        <v>2</v>
      </c>
      <c r="B177" s="395">
        <v>2</v>
      </c>
      <c r="C177" s="395">
        <v>7</v>
      </c>
      <c r="D177" s="395">
        <v>2</v>
      </c>
      <c r="E177" s="395" t="s">
        <v>318</v>
      </c>
      <c r="F177" s="411" t="s">
        <v>356</v>
      </c>
      <c r="G177" s="397"/>
      <c r="H177" s="397"/>
      <c r="I177" s="397"/>
      <c r="J177" s="398">
        <f t="shared" si="8"/>
        <v>0</v>
      </c>
      <c r="K177" s="399">
        <f t="shared" si="9"/>
        <v>0</v>
      </c>
    </row>
    <row r="178" spans="1:11" ht="12.75" x14ac:dyDescent="0.2">
      <c r="A178" s="394">
        <v>2</v>
      </c>
      <c r="B178" s="395">
        <v>2</v>
      </c>
      <c r="C178" s="395">
        <v>7</v>
      </c>
      <c r="D178" s="395">
        <v>2</v>
      </c>
      <c r="E178" s="395" t="s">
        <v>319</v>
      </c>
      <c r="F178" s="411" t="s">
        <v>159</v>
      </c>
      <c r="G178" s="397">
        <v>43572.04</v>
      </c>
      <c r="H178" s="397">
        <v>2000000</v>
      </c>
      <c r="I178" s="397"/>
      <c r="J178" s="398">
        <f t="shared" si="8"/>
        <v>2043572.04</v>
      </c>
      <c r="K178" s="399">
        <f t="shared" si="9"/>
        <v>0.487086940957216</v>
      </c>
    </row>
    <row r="179" spans="1:11" ht="12.75" x14ac:dyDescent="0.2">
      <c r="A179" s="394">
        <v>2</v>
      </c>
      <c r="B179" s="395">
        <v>2</v>
      </c>
      <c r="C179" s="395">
        <v>7</v>
      </c>
      <c r="D179" s="395">
        <v>2</v>
      </c>
      <c r="E179" s="395" t="s">
        <v>320</v>
      </c>
      <c r="F179" s="411" t="s">
        <v>321</v>
      </c>
      <c r="G179" s="397">
        <v>65122.05</v>
      </c>
      <c r="H179" s="397">
        <v>200000</v>
      </c>
      <c r="I179" s="397"/>
      <c r="J179" s="398">
        <f t="shared" si="8"/>
        <v>265122.05</v>
      </c>
      <c r="K179" s="399">
        <f t="shared" si="9"/>
        <v>6.3192041086452752E-2</v>
      </c>
    </row>
    <row r="180" spans="1:11" ht="12.75" x14ac:dyDescent="0.2">
      <c r="A180" s="394">
        <v>2</v>
      </c>
      <c r="B180" s="395">
        <v>2</v>
      </c>
      <c r="C180" s="395">
        <v>7</v>
      </c>
      <c r="D180" s="395">
        <v>2</v>
      </c>
      <c r="E180" s="395" t="s">
        <v>332</v>
      </c>
      <c r="F180" s="412" t="s">
        <v>160</v>
      </c>
      <c r="G180" s="397">
        <v>1000000</v>
      </c>
      <c r="H180" s="397">
        <v>2000000</v>
      </c>
      <c r="I180" s="397"/>
      <c r="J180" s="398">
        <f t="shared" si="8"/>
        <v>3000000</v>
      </c>
      <c r="K180" s="399">
        <f t="shared" si="9"/>
        <v>0.71505226841508762</v>
      </c>
    </row>
    <row r="181" spans="1:11" ht="12.75" x14ac:dyDescent="0.2">
      <c r="A181" s="389">
        <v>2</v>
      </c>
      <c r="B181" s="390">
        <v>2</v>
      </c>
      <c r="C181" s="390">
        <v>7</v>
      </c>
      <c r="D181" s="390">
        <v>3</v>
      </c>
      <c r="E181" s="390"/>
      <c r="F181" s="403" t="s">
        <v>161</v>
      </c>
      <c r="G181" s="392">
        <f>G182</f>
        <v>0</v>
      </c>
      <c r="H181" s="392">
        <f>H182</f>
        <v>0</v>
      </c>
      <c r="I181" s="392">
        <f>I182</f>
        <v>0</v>
      </c>
      <c r="J181" s="392">
        <f>J182</f>
        <v>0</v>
      </c>
      <c r="K181" s="393">
        <f>K182</f>
        <v>0</v>
      </c>
    </row>
    <row r="182" spans="1:11" ht="12.75" x14ac:dyDescent="0.2">
      <c r="A182" s="394">
        <v>2</v>
      </c>
      <c r="B182" s="395">
        <v>2</v>
      </c>
      <c r="C182" s="395">
        <v>7</v>
      </c>
      <c r="D182" s="395">
        <v>3</v>
      </c>
      <c r="E182" s="395" t="s">
        <v>316</v>
      </c>
      <c r="F182" s="396" t="s">
        <v>161</v>
      </c>
      <c r="G182" s="397"/>
      <c r="H182" s="397"/>
      <c r="I182" s="397"/>
      <c r="J182" s="398">
        <f>SUBTOTAL(9,G182:I182)</f>
        <v>0</v>
      </c>
      <c r="K182" s="399">
        <f>IFERROR(J182/$J$18*100,"0.00")</f>
        <v>0</v>
      </c>
    </row>
    <row r="183" spans="1:11" ht="12.75" x14ac:dyDescent="0.2">
      <c r="A183" s="384">
        <v>2</v>
      </c>
      <c r="B183" s="385">
        <v>2</v>
      </c>
      <c r="C183" s="385">
        <v>8</v>
      </c>
      <c r="D183" s="385"/>
      <c r="E183" s="385"/>
      <c r="F183" s="386" t="s">
        <v>357</v>
      </c>
      <c r="G183" s="387">
        <f>+G184+G186+G188+G190+G192+G196+G201+G208+G212</f>
        <v>2200000</v>
      </c>
      <c r="H183" s="387">
        <f>+H184+H186+H188+H190+H192+H196+H201+H208+H212</f>
        <v>32250010</v>
      </c>
      <c r="I183" s="387">
        <f>+I184+I186+I188+I190+I192+I196+I201+I208+I212</f>
        <v>0</v>
      </c>
      <c r="J183" s="387">
        <f>+J184+J186+J188+J190+J192+J196+J201+J208+J212</f>
        <v>33850010</v>
      </c>
      <c r="K183" s="388">
        <f>+K184+K186+K188+K190+K192+K196+K201+K208+K212</f>
        <v>8.0681754787911331</v>
      </c>
    </row>
    <row r="184" spans="1:11" ht="12.75" x14ac:dyDescent="0.2">
      <c r="A184" s="389">
        <v>2</v>
      </c>
      <c r="B184" s="390">
        <v>2</v>
      </c>
      <c r="C184" s="390">
        <v>8</v>
      </c>
      <c r="D184" s="390">
        <v>1</v>
      </c>
      <c r="E184" s="390"/>
      <c r="F184" s="403" t="s">
        <v>162</v>
      </c>
      <c r="G184" s="392">
        <f>G185</f>
        <v>0</v>
      </c>
      <c r="H184" s="392">
        <f>H185</f>
        <v>0</v>
      </c>
      <c r="I184" s="392">
        <f>I185</f>
        <v>0</v>
      </c>
      <c r="J184" s="392">
        <f>J185</f>
        <v>0</v>
      </c>
      <c r="K184" s="393">
        <f>K185</f>
        <v>0</v>
      </c>
    </row>
    <row r="185" spans="1:11" ht="12.75" x14ac:dyDescent="0.2">
      <c r="A185" s="394">
        <v>2</v>
      </c>
      <c r="B185" s="395">
        <v>2</v>
      </c>
      <c r="C185" s="395">
        <v>8</v>
      </c>
      <c r="D185" s="395">
        <v>1</v>
      </c>
      <c r="E185" s="395" t="s">
        <v>316</v>
      </c>
      <c r="F185" s="396" t="s">
        <v>162</v>
      </c>
      <c r="G185" s="397"/>
      <c r="H185" s="397"/>
      <c r="I185" s="397"/>
      <c r="J185" s="398">
        <f>SUBTOTAL(9,G185:I185)</f>
        <v>0</v>
      </c>
      <c r="K185" s="399">
        <f>IFERROR(J185/$J$18*100,"0.00")</f>
        <v>0</v>
      </c>
    </row>
    <row r="186" spans="1:11" ht="12.75" x14ac:dyDescent="0.2">
      <c r="A186" s="389">
        <v>2</v>
      </c>
      <c r="B186" s="390">
        <v>2</v>
      </c>
      <c r="C186" s="390">
        <v>8</v>
      </c>
      <c r="D186" s="390">
        <v>2</v>
      </c>
      <c r="E186" s="390"/>
      <c r="F186" s="403" t="s">
        <v>163</v>
      </c>
      <c r="G186" s="392">
        <v>600000</v>
      </c>
      <c r="H186" s="392">
        <f>H187</f>
        <v>700000</v>
      </c>
      <c r="I186" s="392">
        <f>I187</f>
        <v>0</v>
      </c>
      <c r="J186" s="392">
        <f>J187</f>
        <v>700000</v>
      </c>
      <c r="K186" s="393">
        <f>K187</f>
        <v>0.16684552929685376</v>
      </c>
    </row>
    <row r="187" spans="1:11" ht="12.75" x14ac:dyDescent="0.2">
      <c r="A187" s="394">
        <v>2</v>
      </c>
      <c r="B187" s="395">
        <v>2</v>
      </c>
      <c r="C187" s="395">
        <v>8</v>
      </c>
      <c r="D187" s="395">
        <v>2</v>
      </c>
      <c r="E187" s="395" t="s">
        <v>316</v>
      </c>
      <c r="F187" s="396" t="s">
        <v>163</v>
      </c>
      <c r="G187" s="397"/>
      <c r="H187" s="397">
        <v>700000</v>
      </c>
      <c r="I187" s="397"/>
      <c r="J187" s="398">
        <f>SUBTOTAL(9,G187:I187)</f>
        <v>700000</v>
      </c>
      <c r="K187" s="399">
        <f>IFERROR(J187/$J$18*100,"0.00")</f>
        <v>0.16684552929685376</v>
      </c>
    </row>
    <row r="188" spans="1:11" ht="12.75" x14ac:dyDescent="0.2">
      <c r="A188" s="389">
        <v>2</v>
      </c>
      <c r="B188" s="390">
        <v>2</v>
      </c>
      <c r="C188" s="390">
        <v>8</v>
      </c>
      <c r="D188" s="390">
        <v>3</v>
      </c>
      <c r="E188" s="390"/>
      <c r="F188" s="403" t="s">
        <v>164</v>
      </c>
      <c r="G188" s="392">
        <f>G189</f>
        <v>0</v>
      </c>
      <c r="H188" s="392">
        <f>H189</f>
        <v>0</v>
      </c>
      <c r="I188" s="392">
        <f>I189</f>
        <v>0</v>
      </c>
      <c r="J188" s="392">
        <f>J189</f>
        <v>0</v>
      </c>
      <c r="K188" s="393">
        <f>K189</f>
        <v>0</v>
      </c>
    </row>
    <row r="189" spans="1:11" ht="12.75" x14ac:dyDescent="0.2">
      <c r="A189" s="394">
        <v>2</v>
      </c>
      <c r="B189" s="395">
        <v>2</v>
      </c>
      <c r="C189" s="395">
        <v>8</v>
      </c>
      <c r="D189" s="395">
        <v>3</v>
      </c>
      <c r="E189" s="395" t="s">
        <v>316</v>
      </c>
      <c r="F189" s="412" t="s">
        <v>164</v>
      </c>
      <c r="G189" s="397"/>
      <c r="H189" s="397"/>
      <c r="I189" s="397"/>
      <c r="J189" s="398">
        <f>SUBTOTAL(9,G189:I189)</f>
        <v>0</v>
      </c>
      <c r="K189" s="399">
        <f>IFERROR(J189/$J$18*100,"0.00")</f>
        <v>0</v>
      </c>
    </row>
    <row r="190" spans="1:11" ht="12.75" x14ac:dyDescent="0.2">
      <c r="A190" s="389">
        <v>2</v>
      </c>
      <c r="B190" s="390">
        <v>2</v>
      </c>
      <c r="C190" s="390">
        <v>8</v>
      </c>
      <c r="D190" s="390">
        <v>4</v>
      </c>
      <c r="E190" s="390"/>
      <c r="F190" s="403" t="s">
        <v>165</v>
      </c>
      <c r="G190" s="392">
        <f>G191</f>
        <v>0</v>
      </c>
      <c r="H190" s="392">
        <f>H191</f>
        <v>0</v>
      </c>
      <c r="I190" s="392">
        <f>I191</f>
        <v>0</v>
      </c>
      <c r="J190" s="392">
        <f>J191</f>
        <v>0</v>
      </c>
      <c r="K190" s="393">
        <f>K191</f>
        <v>0</v>
      </c>
    </row>
    <row r="191" spans="1:11" ht="12.75" x14ac:dyDescent="0.2">
      <c r="A191" s="394">
        <v>2</v>
      </c>
      <c r="B191" s="395">
        <v>2</v>
      </c>
      <c r="C191" s="395">
        <v>8</v>
      </c>
      <c r="D191" s="395">
        <v>4</v>
      </c>
      <c r="E191" s="395" t="s">
        <v>316</v>
      </c>
      <c r="F191" s="396" t="s">
        <v>165</v>
      </c>
      <c r="G191" s="397"/>
      <c r="H191" s="397"/>
      <c r="I191" s="397"/>
      <c r="J191" s="398">
        <f>SUBTOTAL(9,G191:I191)</f>
        <v>0</v>
      </c>
      <c r="K191" s="399">
        <f>IFERROR(J191/$J$18*100,"0.00")</f>
        <v>0</v>
      </c>
    </row>
    <row r="192" spans="1:11" ht="12.75" x14ac:dyDescent="0.2">
      <c r="A192" s="389">
        <v>2</v>
      </c>
      <c r="B192" s="390">
        <v>2</v>
      </c>
      <c r="C192" s="390">
        <v>8</v>
      </c>
      <c r="D192" s="390">
        <v>5</v>
      </c>
      <c r="E192" s="390"/>
      <c r="F192" s="403" t="s">
        <v>166</v>
      </c>
      <c r="G192" s="392">
        <f>SUM(G193:G195)</f>
        <v>100000</v>
      </c>
      <c r="H192" s="392">
        <f>SUM(H193:H195)</f>
        <v>2300000</v>
      </c>
      <c r="I192" s="392">
        <f>SUM(I193:I195)</f>
        <v>0</v>
      </c>
      <c r="J192" s="392">
        <f>SUM(J193:J195)</f>
        <v>2400000</v>
      </c>
      <c r="K192" s="393">
        <f>SUM(K193:K195)</f>
        <v>0.57204181473206994</v>
      </c>
    </row>
    <row r="193" spans="1:11" ht="12.75" x14ac:dyDescent="0.2">
      <c r="A193" s="394">
        <v>2</v>
      </c>
      <c r="B193" s="395">
        <v>2</v>
      </c>
      <c r="C193" s="395">
        <v>8</v>
      </c>
      <c r="D193" s="395">
        <v>5</v>
      </c>
      <c r="E193" s="395" t="s">
        <v>316</v>
      </c>
      <c r="F193" s="396" t="s">
        <v>167</v>
      </c>
      <c r="G193" s="397"/>
      <c r="H193" s="397">
        <v>300000</v>
      </c>
      <c r="I193" s="397"/>
      <c r="J193" s="398">
        <f>SUBTOTAL(9,G193:I193)</f>
        <v>300000</v>
      </c>
      <c r="K193" s="399">
        <f>IFERROR(J193/$J$18*100,"0.00")</f>
        <v>7.1505226841508757E-2</v>
      </c>
    </row>
    <row r="194" spans="1:11" ht="12.75" x14ac:dyDescent="0.2">
      <c r="A194" s="394">
        <v>2</v>
      </c>
      <c r="B194" s="395">
        <v>2</v>
      </c>
      <c r="C194" s="395">
        <v>8</v>
      </c>
      <c r="D194" s="395">
        <v>5</v>
      </c>
      <c r="E194" s="395" t="s">
        <v>317</v>
      </c>
      <c r="F194" s="396" t="s">
        <v>168</v>
      </c>
      <c r="G194" s="397"/>
      <c r="H194" s="397"/>
      <c r="I194" s="397"/>
      <c r="J194" s="398">
        <f>SUBTOTAL(9,G194:I194)</f>
        <v>0</v>
      </c>
      <c r="K194" s="399">
        <f>IFERROR(J194/$J$18*100,"0.00")</f>
        <v>0</v>
      </c>
    </row>
    <row r="195" spans="1:11" ht="12.75" x14ac:dyDescent="0.2">
      <c r="A195" s="394">
        <v>2</v>
      </c>
      <c r="B195" s="395">
        <v>2</v>
      </c>
      <c r="C195" s="395">
        <v>8</v>
      </c>
      <c r="D195" s="395">
        <v>5</v>
      </c>
      <c r="E195" s="395" t="s">
        <v>318</v>
      </c>
      <c r="F195" s="396" t="s">
        <v>322</v>
      </c>
      <c r="G195" s="397">
        <v>100000</v>
      </c>
      <c r="H195" s="397">
        <v>2000000</v>
      </c>
      <c r="I195" s="397"/>
      <c r="J195" s="398">
        <f>SUBTOTAL(9,G195:I195)</f>
        <v>2100000</v>
      </c>
      <c r="K195" s="399">
        <f>IFERROR(J195/$J$18*100,"0.00")</f>
        <v>0.50053658789056121</v>
      </c>
    </row>
    <row r="196" spans="1:11" ht="12.75" x14ac:dyDescent="0.2">
      <c r="A196" s="389">
        <v>2</v>
      </c>
      <c r="B196" s="390">
        <v>2</v>
      </c>
      <c r="C196" s="390">
        <v>8</v>
      </c>
      <c r="D196" s="390">
        <v>6</v>
      </c>
      <c r="E196" s="390"/>
      <c r="F196" s="403" t="s">
        <v>169</v>
      </c>
      <c r="G196" s="392">
        <f>SUM(G197:G200)</f>
        <v>0</v>
      </c>
      <c r="H196" s="392">
        <f>SUM(H197:H200)</f>
        <v>10</v>
      </c>
      <c r="I196" s="392">
        <f>SUM(I197:I200)</f>
        <v>0</v>
      </c>
      <c r="J196" s="392">
        <f>SUM(J197:J200)</f>
        <v>10</v>
      </c>
      <c r="K196" s="393">
        <f>SUM(K197:K200)</f>
        <v>2.3835075613836254E-6</v>
      </c>
    </row>
    <row r="197" spans="1:11" ht="12.75" x14ac:dyDescent="0.2">
      <c r="A197" s="394">
        <v>2</v>
      </c>
      <c r="B197" s="395">
        <v>2</v>
      </c>
      <c r="C197" s="395">
        <v>8</v>
      </c>
      <c r="D197" s="395">
        <v>6</v>
      </c>
      <c r="E197" s="395" t="s">
        <v>316</v>
      </c>
      <c r="F197" s="396" t="s">
        <v>358</v>
      </c>
      <c r="G197" s="397"/>
      <c r="H197" s="397">
        <v>10</v>
      </c>
      <c r="I197" s="397"/>
      <c r="J197" s="398">
        <f>SUBTOTAL(9,G197:I197)</f>
        <v>10</v>
      </c>
      <c r="K197" s="399">
        <f>IFERROR(J197/$J$18*100,"0.00")</f>
        <v>2.3835075613836254E-6</v>
      </c>
    </row>
    <row r="198" spans="1:11" ht="12.75" x14ac:dyDescent="0.2">
      <c r="A198" s="394">
        <v>2</v>
      </c>
      <c r="B198" s="395">
        <v>2</v>
      </c>
      <c r="C198" s="395">
        <v>8</v>
      </c>
      <c r="D198" s="395">
        <v>6</v>
      </c>
      <c r="E198" s="395" t="s">
        <v>317</v>
      </c>
      <c r="F198" s="396" t="s">
        <v>170</v>
      </c>
      <c r="G198" s="397"/>
      <c r="H198" s="397"/>
      <c r="I198" s="397"/>
      <c r="J198" s="398">
        <f>SUBTOTAL(9,G198:I198)</f>
        <v>0</v>
      </c>
      <c r="K198" s="399">
        <f>IFERROR(J198/$J$18*100,"0.00")</f>
        <v>0</v>
      </c>
    </row>
    <row r="199" spans="1:11" ht="12.75" x14ac:dyDescent="0.2">
      <c r="A199" s="394">
        <v>2</v>
      </c>
      <c r="B199" s="395">
        <v>2</v>
      </c>
      <c r="C199" s="395">
        <v>8</v>
      </c>
      <c r="D199" s="395">
        <v>6</v>
      </c>
      <c r="E199" s="395" t="s">
        <v>318</v>
      </c>
      <c r="F199" s="396" t="s">
        <v>171</v>
      </c>
      <c r="G199" s="397"/>
      <c r="H199" s="397"/>
      <c r="I199" s="397"/>
      <c r="J199" s="398">
        <f>SUBTOTAL(9,G199:I199)</f>
        <v>0</v>
      </c>
      <c r="K199" s="399">
        <f>IFERROR(J199/$J$18*100,"0.00")</f>
        <v>0</v>
      </c>
    </row>
    <row r="200" spans="1:11" ht="12.75" x14ac:dyDescent="0.2">
      <c r="A200" s="394">
        <v>2</v>
      </c>
      <c r="B200" s="395">
        <v>2</v>
      </c>
      <c r="C200" s="395">
        <v>8</v>
      </c>
      <c r="D200" s="395">
        <v>6</v>
      </c>
      <c r="E200" s="395" t="s">
        <v>319</v>
      </c>
      <c r="F200" s="396" t="s">
        <v>172</v>
      </c>
      <c r="G200" s="397"/>
      <c r="H200" s="397"/>
      <c r="I200" s="397"/>
      <c r="J200" s="398">
        <f>SUBTOTAL(9,G200:I200)</f>
        <v>0</v>
      </c>
      <c r="K200" s="399">
        <f>IFERROR(J200/$J$18*100,"0.00")</f>
        <v>0</v>
      </c>
    </row>
    <row r="201" spans="1:11" ht="12.75" x14ac:dyDescent="0.2">
      <c r="A201" s="389">
        <v>2</v>
      </c>
      <c r="B201" s="390">
        <v>2</v>
      </c>
      <c r="C201" s="390">
        <v>8</v>
      </c>
      <c r="D201" s="390">
        <v>7</v>
      </c>
      <c r="E201" s="390"/>
      <c r="F201" s="403" t="s">
        <v>173</v>
      </c>
      <c r="G201" s="392">
        <f>SUM(G202:G207)</f>
        <v>0</v>
      </c>
      <c r="H201" s="392">
        <f>SUM(H202:H207)</f>
        <v>1250000</v>
      </c>
      <c r="I201" s="392">
        <f>SUM(I202:I207)</f>
        <v>0</v>
      </c>
      <c r="J201" s="392">
        <f>SUM(J202:J207)</f>
        <v>1250000</v>
      </c>
      <c r="K201" s="393">
        <f>SUM(K202:K207)</f>
        <v>0.2979384451729532</v>
      </c>
    </row>
    <row r="202" spans="1:11" ht="12.75" x14ac:dyDescent="0.2">
      <c r="A202" s="394">
        <v>2</v>
      </c>
      <c r="B202" s="395">
        <v>2</v>
      </c>
      <c r="C202" s="395">
        <v>8</v>
      </c>
      <c r="D202" s="395">
        <v>7</v>
      </c>
      <c r="E202" s="395" t="s">
        <v>316</v>
      </c>
      <c r="F202" s="412" t="s">
        <v>359</v>
      </c>
      <c r="G202" s="397"/>
      <c r="H202" s="397"/>
      <c r="I202" s="397"/>
      <c r="J202" s="398">
        <f t="shared" ref="J202:J207" si="10">SUBTOTAL(9,G202:I202)</f>
        <v>0</v>
      </c>
      <c r="K202" s="399">
        <f t="shared" ref="K202:K207" si="11">IFERROR(J202/$J$18*100,"0.00")</f>
        <v>0</v>
      </c>
    </row>
    <row r="203" spans="1:11" ht="12.75" x14ac:dyDescent="0.2">
      <c r="A203" s="394">
        <v>2</v>
      </c>
      <c r="B203" s="395">
        <v>2</v>
      </c>
      <c r="C203" s="395">
        <v>8</v>
      </c>
      <c r="D203" s="395">
        <v>7</v>
      </c>
      <c r="E203" s="395" t="s">
        <v>317</v>
      </c>
      <c r="F203" s="412" t="s">
        <v>174</v>
      </c>
      <c r="G203" s="397"/>
      <c r="H203" s="397">
        <v>250000</v>
      </c>
      <c r="I203" s="397"/>
      <c r="J203" s="398">
        <f t="shared" si="10"/>
        <v>250000</v>
      </c>
      <c r="K203" s="399">
        <f t="shared" si="11"/>
        <v>5.9587689034590635E-2</v>
      </c>
    </row>
    <row r="204" spans="1:11" ht="12.75" x14ac:dyDescent="0.2">
      <c r="A204" s="394">
        <v>2</v>
      </c>
      <c r="B204" s="395">
        <v>2</v>
      </c>
      <c r="C204" s="395">
        <v>8</v>
      </c>
      <c r="D204" s="395">
        <v>7</v>
      </c>
      <c r="E204" s="395" t="s">
        <v>318</v>
      </c>
      <c r="F204" s="412" t="s">
        <v>175</v>
      </c>
      <c r="G204" s="397"/>
      <c r="H204" s="397"/>
      <c r="I204" s="397"/>
      <c r="J204" s="398">
        <f t="shared" si="10"/>
        <v>0</v>
      </c>
      <c r="K204" s="399">
        <f t="shared" si="11"/>
        <v>0</v>
      </c>
    </row>
    <row r="205" spans="1:11" ht="12.75" x14ac:dyDescent="0.2">
      <c r="A205" s="394">
        <v>2</v>
      </c>
      <c r="B205" s="395">
        <v>2</v>
      </c>
      <c r="C205" s="395">
        <v>8</v>
      </c>
      <c r="D205" s="395">
        <v>7</v>
      </c>
      <c r="E205" s="395" t="s">
        <v>319</v>
      </c>
      <c r="F205" s="412" t="s">
        <v>176</v>
      </c>
      <c r="G205" s="397"/>
      <c r="H205" s="397"/>
      <c r="I205" s="397"/>
      <c r="J205" s="398">
        <f t="shared" si="10"/>
        <v>0</v>
      </c>
      <c r="K205" s="399">
        <f t="shared" si="11"/>
        <v>0</v>
      </c>
    </row>
    <row r="206" spans="1:11" ht="12.75" x14ac:dyDescent="0.2">
      <c r="A206" s="394">
        <v>2</v>
      </c>
      <c r="B206" s="395">
        <v>2</v>
      </c>
      <c r="C206" s="395">
        <v>8</v>
      </c>
      <c r="D206" s="395">
        <v>7</v>
      </c>
      <c r="E206" s="395" t="s">
        <v>320</v>
      </c>
      <c r="F206" s="412" t="s">
        <v>177</v>
      </c>
      <c r="G206" s="397"/>
      <c r="H206" s="397"/>
      <c r="I206" s="397"/>
      <c r="J206" s="398">
        <f t="shared" si="10"/>
        <v>0</v>
      </c>
      <c r="K206" s="399">
        <f t="shared" si="11"/>
        <v>0</v>
      </c>
    </row>
    <row r="207" spans="1:11" ht="12.75" x14ac:dyDescent="0.2">
      <c r="A207" s="394">
        <v>2</v>
      </c>
      <c r="B207" s="395">
        <v>2</v>
      </c>
      <c r="C207" s="395">
        <v>8</v>
      </c>
      <c r="D207" s="395">
        <v>7</v>
      </c>
      <c r="E207" s="395" t="s">
        <v>332</v>
      </c>
      <c r="F207" s="412" t="s">
        <v>178</v>
      </c>
      <c r="G207" s="397"/>
      <c r="H207" s="397">
        <v>1000000</v>
      </c>
      <c r="I207" s="397"/>
      <c r="J207" s="398">
        <f t="shared" si="10"/>
        <v>1000000</v>
      </c>
      <c r="K207" s="399">
        <f t="shared" si="11"/>
        <v>0.23835075613836254</v>
      </c>
    </row>
    <row r="208" spans="1:11" ht="12.75" x14ac:dyDescent="0.2">
      <c r="A208" s="389">
        <v>2</v>
      </c>
      <c r="B208" s="390">
        <v>2</v>
      </c>
      <c r="C208" s="390">
        <v>8</v>
      </c>
      <c r="D208" s="390">
        <v>8</v>
      </c>
      <c r="E208" s="390"/>
      <c r="F208" s="403" t="s">
        <v>179</v>
      </c>
      <c r="G208" s="392">
        <f>SUM(G209:G211)</f>
        <v>1500000</v>
      </c>
      <c r="H208" s="392">
        <f>SUM(H209:H211)</f>
        <v>3000000</v>
      </c>
      <c r="I208" s="392">
        <f>SUM(I209:I211)</f>
        <v>0</v>
      </c>
      <c r="J208" s="392">
        <f>SUM(J209:J211)</f>
        <v>4500000</v>
      </c>
      <c r="K208" s="393">
        <f>SUM(K209:K211)</f>
        <v>1.0725784026226313</v>
      </c>
    </row>
    <row r="209" spans="1:11" ht="12.75" x14ac:dyDescent="0.2">
      <c r="A209" s="394">
        <v>2</v>
      </c>
      <c r="B209" s="395">
        <v>2</v>
      </c>
      <c r="C209" s="395">
        <v>8</v>
      </c>
      <c r="D209" s="395">
        <v>8</v>
      </c>
      <c r="E209" s="395" t="s">
        <v>316</v>
      </c>
      <c r="F209" s="412" t="s">
        <v>180</v>
      </c>
      <c r="G209" s="397">
        <v>1500000</v>
      </c>
      <c r="H209" s="397">
        <v>3000000</v>
      </c>
      <c r="I209" s="397"/>
      <c r="J209" s="398">
        <f>SUBTOTAL(9,G209:I209)</f>
        <v>4500000</v>
      </c>
      <c r="K209" s="399">
        <f>IFERROR(J209/$J$18*100,"0.00")</f>
        <v>1.0725784026226313</v>
      </c>
    </row>
    <row r="210" spans="1:11" ht="12.75" x14ac:dyDescent="0.2">
      <c r="A210" s="394">
        <v>2</v>
      </c>
      <c r="B210" s="395">
        <v>2</v>
      </c>
      <c r="C210" s="395">
        <v>8</v>
      </c>
      <c r="D210" s="395">
        <v>8</v>
      </c>
      <c r="E210" s="395" t="s">
        <v>317</v>
      </c>
      <c r="F210" s="412" t="s">
        <v>181</v>
      </c>
      <c r="G210" s="397"/>
      <c r="H210" s="397"/>
      <c r="I210" s="397"/>
      <c r="J210" s="398">
        <f>SUBTOTAL(9,G210:I210)</f>
        <v>0</v>
      </c>
      <c r="K210" s="399">
        <f>IFERROR(J210/$J$18*100,"0.00")</f>
        <v>0</v>
      </c>
    </row>
    <row r="211" spans="1:11" ht="12.75" x14ac:dyDescent="0.2">
      <c r="A211" s="394">
        <v>2</v>
      </c>
      <c r="B211" s="395">
        <v>2</v>
      </c>
      <c r="C211" s="395">
        <v>8</v>
      </c>
      <c r="D211" s="395">
        <v>8</v>
      </c>
      <c r="E211" s="395" t="s">
        <v>318</v>
      </c>
      <c r="F211" s="412" t="s">
        <v>182</v>
      </c>
      <c r="G211" s="397"/>
      <c r="H211" s="397"/>
      <c r="I211" s="397"/>
      <c r="J211" s="398">
        <f>SUBTOTAL(9,G211:I211)</f>
        <v>0</v>
      </c>
      <c r="K211" s="399">
        <f>IFERROR(J211/$J$18*100,"0.00")</f>
        <v>0</v>
      </c>
    </row>
    <row r="212" spans="1:11" ht="12.75" x14ac:dyDescent="0.2">
      <c r="A212" s="389">
        <v>2</v>
      </c>
      <c r="B212" s="390">
        <v>2</v>
      </c>
      <c r="C212" s="390">
        <v>8</v>
      </c>
      <c r="D212" s="390">
        <v>9</v>
      </c>
      <c r="E212" s="390"/>
      <c r="F212" s="403" t="s">
        <v>183</v>
      </c>
      <c r="G212" s="392">
        <f>SUM(G213:G219)</f>
        <v>0</v>
      </c>
      <c r="H212" s="392">
        <f>SUM(H213:H219)</f>
        <v>25000000</v>
      </c>
      <c r="I212" s="392">
        <f>SUM(I213:I219)</f>
        <v>0</v>
      </c>
      <c r="J212" s="392">
        <f>SUM(J213:J219)</f>
        <v>25000000</v>
      </c>
      <c r="K212" s="393">
        <f>SUM(K213:K219)</f>
        <v>5.9587689034590632</v>
      </c>
    </row>
    <row r="213" spans="1:11" ht="12.75" x14ac:dyDescent="0.2">
      <c r="A213" s="454">
        <v>2</v>
      </c>
      <c r="B213" s="395">
        <v>2</v>
      </c>
      <c r="C213" s="395">
        <v>8</v>
      </c>
      <c r="D213" s="395">
        <v>9</v>
      </c>
      <c r="E213" s="395" t="s">
        <v>316</v>
      </c>
      <c r="F213" s="412" t="s">
        <v>323</v>
      </c>
      <c r="G213" s="397"/>
      <c r="H213" s="397"/>
      <c r="I213" s="397"/>
      <c r="J213" s="398">
        <f>SUBTOTAL(9,G213:I213)</f>
        <v>0</v>
      </c>
      <c r="K213" s="399">
        <f>IFERROR(J213/$J$18*100,"0.00")</f>
        <v>0</v>
      </c>
    </row>
    <row r="214" spans="1:11" ht="12.75" x14ac:dyDescent="0.2">
      <c r="A214" s="454">
        <v>2</v>
      </c>
      <c r="B214" s="395">
        <v>2</v>
      </c>
      <c r="C214" s="395">
        <v>8</v>
      </c>
      <c r="D214" s="395">
        <v>9</v>
      </c>
      <c r="E214" s="395" t="s">
        <v>317</v>
      </c>
      <c r="F214" s="412" t="s">
        <v>324</v>
      </c>
      <c r="G214" s="397"/>
      <c r="H214" s="397"/>
      <c r="I214" s="397"/>
      <c r="J214" s="398">
        <f>SUBTOTAL(9,G214:I214)</f>
        <v>0</v>
      </c>
      <c r="K214" s="399">
        <f>IFERROR(J214/$J$18*100,"0.00")</f>
        <v>0</v>
      </c>
    </row>
    <row r="215" spans="1:11" ht="12.75" x14ac:dyDescent="0.2">
      <c r="A215" s="454">
        <v>2</v>
      </c>
      <c r="B215" s="395">
        <v>2</v>
      </c>
      <c r="C215" s="395">
        <v>8</v>
      </c>
      <c r="D215" s="395">
        <v>9</v>
      </c>
      <c r="E215" s="395" t="s">
        <v>318</v>
      </c>
      <c r="F215" s="412" t="s">
        <v>360</v>
      </c>
      <c r="G215" s="397"/>
      <c r="H215" s="397"/>
      <c r="I215" s="397"/>
      <c r="J215" s="398">
        <f>SUBTOTAL(9,G215:I215)</f>
        <v>0</v>
      </c>
      <c r="K215" s="399">
        <f>IFERROR(J215/$J$18*100,"0.00")</f>
        <v>0</v>
      </c>
    </row>
    <row r="216" spans="1:11" ht="12.75" x14ac:dyDescent="0.2">
      <c r="A216" s="454">
        <v>2</v>
      </c>
      <c r="B216" s="395">
        <v>2</v>
      </c>
      <c r="C216" s="395">
        <v>8</v>
      </c>
      <c r="D216" s="395">
        <v>9</v>
      </c>
      <c r="E216" s="395" t="s">
        <v>319</v>
      </c>
      <c r="F216" s="412" t="s">
        <v>325</v>
      </c>
      <c r="G216" s="397"/>
      <c r="H216" s="397"/>
      <c r="I216" s="397"/>
      <c r="J216" s="398">
        <f>SUBTOTAL(9,G216:I216)</f>
        <v>0</v>
      </c>
      <c r="K216" s="399">
        <f>IFERROR(J216/$J$18*100,"0.00")</f>
        <v>0</v>
      </c>
    </row>
    <row r="217" spans="1:11" ht="12.75" x14ac:dyDescent="0.2">
      <c r="A217" s="454">
        <v>2</v>
      </c>
      <c r="B217" s="395">
        <v>2</v>
      </c>
      <c r="C217" s="395">
        <v>8</v>
      </c>
      <c r="D217" s="395">
        <v>9</v>
      </c>
      <c r="E217" s="395" t="s">
        <v>320</v>
      </c>
      <c r="F217" s="412" t="s">
        <v>184</v>
      </c>
      <c r="G217" s="397"/>
      <c r="H217" s="397"/>
      <c r="I217" s="397"/>
      <c r="J217" s="398"/>
      <c r="K217" s="399"/>
    </row>
    <row r="218" spans="1:11" ht="12.75" x14ac:dyDescent="0.2">
      <c r="A218" s="454">
        <v>2</v>
      </c>
      <c r="B218" s="395">
        <v>2</v>
      </c>
      <c r="C218" s="395">
        <v>9</v>
      </c>
      <c r="D218" s="395">
        <v>2</v>
      </c>
      <c r="E218" s="395"/>
      <c r="F218" s="412" t="s">
        <v>2124</v>
      </c>
      <c r="G218" s="397"/>
      <c r="H218" s="397"/>
      <c r="I218" s="397"/>
      <c r="J218" s="398"/>
      <c r="K218" s="399"/>
    </row>
    <row r="219" spans="1:11" ht="12.75" x14ac:dyDescent="0.2">
      <c r="A219" s="394">
        <v>2</v>
      </c>
      <c r="B219" s="395">
        <v>2</v>
      </c>
      <c r="C219" s="395">
        <v>9</v>
      </c>
      <c r="D219" s="395">
        <v>2</v>
      </c>
      <c r="E219" s="395">
        <v>1</v>
      </c>
      <c r="F219" s="412" t="s">
        <v>2125</v>
      </c>
      <c r="G219" s="397"/>
      <c r="H219" s="397">
        <v>25000000</v>
      </c>
      <c r="I219" s="397"/>
      <c r="J219" s="397">
        <f>SUBTOTAL(9,G219:I219)</f>
        <v>25000000</v>
      </c>
      <c r="K219" s="451">
        <f>IFERROR(J219/$J$18*100,"0.00")</f>
        <v>5.9587689034590632</v>
      </c>
    </row>
    <row r="220" spans="1:11" ht="12.75" x14ac:dyDescent="0.2">
      <c r="A220" s="378">
        <v>2</v>
      </c>
      <c r="B220" s="379">
        <v>3</v>
      </c>
      <c r="C220" s="380"/>
      <c r="D220" s="380"/>
      <c r="E220" s="380"/>
      <c r="F220" s="381" t="s">
        <v>16</v>
      </c>
      <c r="G220" s="382">
        <f>+G221+G233+G242+G255+G260+G271+G299+G315+G320</f>
        <v>5058566.88</v>
      </c>
      <c r="H220" s="382">
        <f>+H221+H233+H242+H255+H260+H271+H299+H315+H320</f>
        <v>37789772.840000004</v>
      </c>
      <c r="I220" s="382">
        <f>+I221+I233+I242+I255+I260+I271+I299+I315+I320</f>
        <v>0</v>
      </c>
      <c r="J220" s="382">
        <f>+J221+J233+J242+J255+J260+J271+J299+J315+J320</f>
        <v>42848339.719999999</v>
      </c>
      <c r="K220" s="383">
        <f>+K221+K233+K242+K255+K260+K271+K299+K315+K320</f>
        <v>10.212934171535432</v>
      </c>
    </row>
    <row r="221" spans="1:11" ht="12.75" x14ac:dyDescent="0.2">
      <c r="A221" s="384">
        <v>2</v>
      </c>
      <c r="B221" s="385">
        <v>3</v>
      </c>
      <c r="C221" s="385">
        <v>1</v>
      </c>
      <c r="D221" s="385"/>
      <c r="E221" s="385"/>
      <c r="F221" s="386" t="s">
        <v>17</v>
      </c>
      <c r="G221" s="387">
        <f>+G222+G225+G227+G231</f>
        <v>0</v>
      </c>
      <c r="H221" s="387">
        <f>+H222+H225+H227+H231</f>
        <v>0</v>
      </c>
      <c r="I221" s="387">
        <f>+I222+I225+I227+I231</f>
        <v>0</v>
      </c>
      <c r="J221" s="387">
        <f>+J222+J225+J227+J231</f>
        <v>0</v>
      </c>
      <c r="K221" s="388">
        <f>+K222+K225+K227+K231</f>
        <v>0</v>
      </c>
    </row>
    <row r="222" spans="1:11" ht="12.75" x14ac:dyDescent="0.2">
      <c r="A222" s="389">
        <v>2</v>
      </c>
      <c r="B222" s="390">
        <v>3</v>
      </c>
      <c r="C222" s="390">
        <v>1</v>
      </c>
      <c r="D222" s="390">
        <v>1</v>
      </c>
      <c r="E222" s="390"/>
      <c r="F222" s="403" t="s">
        <v>185</v>
      </c>
      <c r="G222" s="392">
        <f>SUM(G223:G223)</f>
        <v>0</v>
      </c>
      <c r="H222" s="392">
        <f>SUM(H223:H223)</f>
        <v>0</v>
      </c>
      <c r="I222" s="392">
        <f>SUM(I223:I223)</f>
        <v>0</v>
      </c>
      <c r="J222" s="392">
        <f>SUM(J223:J223)</f>
        <v>0</v>
      </c>
      <c r="K222" s="393">
        <f>SUM(K223:K223)</f>
        <v>0</v>
      </c>
    </row>
    <row r="223" spans="1:11" ht="12.75" x14ac:dyDescent="0.2">
      <c r="A223" s="404">
        <v>2</v>
      </c>
      <c r="B223" s="395">
        <v>3</v>
      </c>
      <c r="C223" s="395">
        <v>1</v>
      </c>
      <c r="D223" s="395">
        <v>1</v>
      </c>
      <c r="E223" s="395" t="s">
        <v>316</v>
      </c>
      <c r="F223" s="396" t="s">
        <v>185</v>
      </c>
      <c r="G223" s="397"/>
      <c r="H223" s="397"/>
      <c r="I223" s="397"/>
      <c r="J223" s="398">
        <f>SUBTOTAL(9,G223:I223)</f>
        <v>0</v>
      </c>
      <c r="K223" s="399">
        <f>IFERROR(J223/$J$18*100,"0.00")</f>
        <v>0</v>
      </c>
    </row>
    <row r="224" spans="1:11" ht="12.75" x14ac:dyDescent="0.2">
      <c r="A224" s="404">
        <v>2</v>
      </c>
      <c r="B224" s="395">
        <v>3</v>
      </c>
      <c r="C224" s="395">
        <v>1</v>
      </c>
      <c r="D224" s="395">
        <v>1</v>
      </c>
      <c r="E224" s="395" t="s">
        <v>317</v>
      </c>
      <c r="F224" s="396" t="s">
        <v>186</v>
      </c>
      <c r="G224" s="406"/>
      <c r="H224" s="406"/>
      <c r="I224" s="406"/>
      <c r="J224" s="398">
        <f>SUBTOTAL(9,G224:I224)</f>
        <v>0</v>
      </c>
      <c r="K224" s="399">
        <f>IFERROR(J224/$J$18*100,"0.00")</f>
        <v>0</v>
      </c>
    </row>
    <row r="225" spans="1:11" ht="12.75" x14ac:dyDescent="0.2">
      <c r="A225" s="389">
        <v>2</v>
      </c>
      <c r="B225" s="390">
        <v>3</v>
      </c>
      <c r="C225" s="390">
        <v>1</v>
      </c>
      <c r="D225" s="390">
        <v>2</v>
      </c>
      <c r="E225" s="390"/>
      <c r="F225" s="403" t="s">
        <v>187</v>
      </c>
      <c r="G225" s="409">
        <f>+G226</f>
        <v>0</v>
      </c>
      <c r="H225" s="409">
        <f>+H226</f>
        <v>0</v>
      </c>
      <c r="I225" s="409">
        <f>+I226</f>
        <v>0</v>
      </c>
      <c r="J225" s="409">
        <f>+J226</f>
        <v>0</v>
      </c>
      <c r="K225" s="410">
        <f>+K226</f>
        <v>0</v>
      </c>
    </row>
    <row r="226" spans="1:11" ht="12.75" x14ac:dyDescent="0.2">
      <c r="A226" s="404">
        <v>2</v>
      </c>
      <c r="B226" s="395">
        <v>3</v>
      </c>
      <c r="C226" s="395">
        <v>1</v>
      </c>
      <c r="D226" s="395">
        <v>2</v>
      </c>
      <c r="E226" s="395" t="s">
        <v>316</v>
      </c>
      <c r="F226" s="396" t="s">
        <v>187</v>
      </c>
      <c r="G226" s="406"/>
      <c r="H226" s="406"/>
      <c r="I226" s="406"/>
      <c r="J226" s="398">
        <f>SUBTOTAL(9,G226:I226)</f>
        <v>0</v>
      </c>
      <c r="K226" s="399">
        <f>IFERROR(J226/$J$18*100,"0.00")</f>
        <v>0</v>
      </c>
    </row>
    <row r="227" spans="1:11" ht="12.75" x14ac:dyDescent="0.2">
      <c r="A227" s="389">
        <v>2</v>
      </c>
      <c r="B227" s="390">
        <v>3</v>
      </c>
      <c r="C227" s="390">
        <v>1</v>
      </c>
      <c r="D227" s="390">
        <v>3</v>
      </c>
      <c r="E227" s="390"/>
      <c r="F227" s="403" t="s">
        <v>188</v>
      </c>
      <c r="G227" s="392">
        <f>SUM(G228:G230)</f>
        <v>0</v>
      </c>
      <c r="H227" s="392">
        <f>SUM(H228:H230)</f>
        <v>0</v>
      </c>
      <c r="I227" s="392">
        <f>SUM(I228:I230)</f>
        <v>0</v>
      </c>
      <c r="J227" s="392">
        <f>SUM(J228:J230)</f>
        <v>0</v>
      </c>
      <c r="K227" s="393">
        <f>SUM(K228:K230)</f>
        <v>0</v>
      </c>
    </row>
    <row r="228" spans="1:11" ht="12.75" x14ac:dyDescent="0.2">
      <c r="A228" s="404">
        <v>2</v>
      </c>
      <c r="B228" s="395">
        <v>3</v>
      </c>
      <c r="C228" s="395">
        <v>1</v>
      </c>
      <c r="D228" s="395">
        <v>3</v>
      </c>
      <c r="E228" s="395" t="s">
        <v>316</v>
      </c>
      <c r="F228" s="396" t="s">
        <v>189</v>
      </c>
      <c r="G228" s="397"/>
      <c r="H228" s="397"/>
      <c r="I228" s="397"/>
      <c r="J228" s="398">
        <f>SUBTOTAL(9,G228:I228)</f>
        <v>0</v>
      </c>
      <c r="K228" s="399">
        <f>IFERROR(J228/$J$18*100,"0.00")</f>
        <v>0</v>
      </c>
    </row>
    <row r="229" spans="1:11" ht="12.75" x14ac:dyDescent="0.2">
      <c r="A229" s="404">
        <v>2</v>
      </c>
      <c r="B229" s="395">
        <v>3</v>
      </c>
      <c r="C229" s="395">
        <v>1</v>
      </c>
      <c r="D229" s="395">
        <v>3</v>
      </c>
      <c r="E229" s="395" t="s">
        <v>317</v>
      </c>
      <c r="F229" s="396" t="s">
        <v>190</v>
      </c>
      <c r="G229" s="397"/>
      <c r="H229" s="397"/>
      <c r="I229" s="397"/>
      <c r="J229" s="398">
        <f>SUBTOTAL(9,G229:I229)</f>
        <v>0</v>
      </c>
      <c r="K229" s="399">
        <f>IFERROR(J229/$J$18*100,"0.00")</f>
        <v>0</v>
      </c>
    </row>
    <row r="230" spans="1:11" ht="12.75" x14ac:dyDescent="0.2">
      <c r="A230" s="404">
        <v>2</v>
      </c>
      <c r="B230" s="395">
        <v>3</v>
      </c>
      <c r="C230" s="395">
        <v>1</v>
      </c>
      <c r="D230" s="395">
        <v>3</v>
      </c>
      <c r="E230" s="395" t="s">
        <v>318</v>
      </c>
      <c r="F230" s="396" t="s">
        <v>191</v>
      </c>
      <c r="G230" s="406"/>
      <c r="H230" s="406"/>
      <c r="I230" s="406"/>
      <c r="J230" s="398">
        <f>SUBTOTAL(9,G230:I230)</f>
        <v>0</v>
      </c>
      <c r="K230" s="399">
        <f>IFERROR(J230/$J$18*100,"0.00")</f>
        <v>0</v>
      </c>
    </row>
    <row r="231" spans="1:11" ht="12.75" x14ac:dyDescent="0.2">
      <c r="A231" s="389">
        <v>2</v>
      </c>
      <c r="B231" s="390">
        <v>3</v>
      </c>
      <c r="C231" s="390">
        <v>1</v>
      </c>
      <c r="D231" s="390">
        <v>4</v>
      </c>
      <c r="E231" s="390"/>
      <c r="F231" s="403" t="s">
        <v>192</v>
      </c>
      <c r="G231" s="409">
        <f>+G232</f>
        <v>0</v>
      </c>
      <c r="H231" s="409">
        <f>+H232</f>
        <v>0</v>
      </c>
      <c r="I231" s="409">
        <f>+I232</f>
        <v>0</v>
      </c>
      <c r="J231" s="409">
        <f>+J232</f>
        <v>0</v>
      </c>
      <c r="K231" s="410">
        <f>+K232</f>
        <v>0</v>
      </c>
    </row>
    <row r="232" spans="1:11" ht="12.75" x14ac:dyDescent="0.2">
      <c r="A232" s="404">
        <v>2</v>
      </c>
      <c r="B232" s="395">
        <v>3</v>
      </c>
      <c r="C232" s="395">
        <v>1</v>
      </c>
      <c r="D232" s="395">
        <v>4</v>
      </c>
      <c r="E232" s="395" t="s">
        <v>316</v>
      </c>
      <c r="F232" s="396" t="s">
        <v>192</v>
      </c>
      <c r="G232" s="406"/>
      <c r="H232" s="406"/>
      <c r="I232" s="406"/>
      <c r="J232" s="398">
        <f>SUBTOTAL(9,G232:I232)</f>
        <v>0</v>
      </c>
      <c r="K232" s="399">
        <f>IFERROR(J232/$J$18*100,"0.00")</f>
        <v>0</v>
      </c>
    </row>
    <row r="233" spans="1:11" ht="12.75" x14ac:dyDescent="0.2">
      <c r="A233" s="384">
        <v>2</v>
      </c>
      <c r="B233" s="385">
        <v>3</v>
      </c>
      <c r="C233" s="385">
        <v>2</v>
      </c>
      <c r="D233" s="385"/>
      <c r="E233" s="385"/>
      <c r="F233" s="386" t="s">
        <v>18</v>
      </c>
      <c r="G233" s="387">
        <f>+G234+G236+G238+G240</f>
        <v>0</v>
      </c>
      <c r="H233" s="387">
        <f>+H234+H236+H238+H240</f>
        <v>70000</v>
      </c>
      <c r="I233" s="387">
        <f>+I234+I236+I238+I240</f>
        <v>0</v>
      </c>
      <c r="J233" s="387">
        <f>+J234+J236+J238+J240</f>
        <v>70000</v>
      </c>
      <c r="K233" s="388">
        <f>+K234+K236+K238+K240</f>
        <v>1.6684552929685376E-2</v>
      </c>
    </row>
    <row r="234" spans="1:11" ht="12.75" x14ac:dyDescent="0.2">
      <c r="A234" s="389">
        <v>2</v>
      </c>
      <c r="B234" s="390">
        <v>3</v>
      </c>
      <c r="C234" s="390">
        <v>2</v>
      </c>
      <c r="D234" s="390">
        <v>1</v>
      </c>
      <c r="E234" s="390"/>
      <c r="F234" s="403" t="s">
        <v>193</v>
      </c>
      <c r="G234" s="409">
        <f>+G235</f>
        <v>0</v>
      </c>
      <c r="H234" s="409">
        <f>+H235</f>
        <v>70000</v>
      </c>
      <c r="I234" s="409">
        <f>+I235</f>
        <v>0</v>
      </c>
      <c r="J234" s="409">
        <f>+J235</f>
        <v>70000</v>
      </c>
      <c r="K234" s="410">
        <f>+K235</f>
        <v>1.6684552929685376E-2</v>
      </c>
    </row>
    <row r="235" spans="1:11" ht="12.75" x14ac:dyDescent="0.2">
      <c r="A235" s="404">
        <v>2</v>
      </c>
      <c r="B235" s="395">
        <v>3</v>
      </c>
      <c r="C235" s="395">
        <v>2</v>
      </c>
      <c r="D235" s="395">
        <v>1</v>
      </c>
      <c r="E235" s="395" t="s">
        <v>316</v>
      </c>
      <c r="F235" s="396" t="s">
        <v>193</v>
      </c>
      <c r="G235" s="406"/>
      <c r="H235" s="406">
        <v>70000</v>
      </c>
      <c r="I235" s="406"/>
      <c r="J235" s="398">
        <f>SUBTOTAL(9,G235:I235)</f>
        <v>70000</v>
      </c>
      <c r="K235" s="399">
        <f>IFERROR(J235/$J$18*100,"0.00")</f>
        <v>1.6684552929685376E-2</v>
      </c>
    </row>
    <row r="236" spans="1:11" ht="12.75" x14ac:dyDescent="0.2">
      <c r="A236" s="389">
        <v>2</v>
      </c>
      <c r="B236" s="390">
        <v>3</v>
      </c>
      <c r="C236" s="390">
        <v>2</v>
      </c>
      <c r="D236" s="390">
        <v>2</v>
      </c>
      <c r="E236" s="390"/>
      <c r="F236" s="403" t="s">
        <v>194</v>
      </c>
      <c r="G236" s="409">
        <f>+G237</f>
        <v>0</v>
      </c>
      <c r="H236" s="409">
        <f>+H237</f>
        <v>0</v>
      </c>
      <c r="I236" s="409">
        <f>+I237</f>
        <v>0</v>
      </c>
      <c r="J236" s="409">
        <f>+J237</f>
        <v>0</v>
      </c>
      <c r="K236" s="410">
        <f>+K237</f>
        <v>0</v>
      </c>
    </row>
    <row r="237" spans="1:11" ht="12.75" x14ac:dyDescent="0.2">
      <c r="A237" s="404">
        <v>2</v>
      </c>
      <c r="B237" s="395">
        <v>3</v>
      </c>
      <c r="C237" s="395">
        <v>2</v>
      </c>
      <c r="D237" s="395">
        <v>2</v>
      </c>
      <c r="E237" s="395" t="s">
        <v>316</v>
      </c>
      <c r="F237" s="396" t="s">
        <v>194</v>
      </c>
      <c r="G237" s="406"/>
      <c r="H237" s="406"/>
      <c r="I237" s="406"/>
      <c r="J237" s="398">
        <f>SUBTOTAL(9,G237:I237)</f>
        <v>0</v>
      </c>
      <c r="K237" s="399">
        <f>IFERROR(J237/$J$18*100,"0.00")</f>
        <v>0</v>
      </c>
    </row>
    <row r="238" spans="1:11" ht="12.75" x14ac:dyDescent="0.2">
      <c r="A238" s="389">
        <v>2</v>
      </c>
      <c r="B238" s="390">
        <v>3</v>
      </c>
      <c r="C238" s="390">
        <v>2</v>
      </c>
      <c r="D238" s="390">
        <v>3</v>
      </c>
      <c r="E238" s="390"/>
      <c r="F238" s="403" t="s">
        <v>195</v>
      </c>
      <c r="G238" s="409">
        <f>+G239</f>
        <v>0</v>
      </c>
      <c r="H238" s="409">
        <f>+H239</f>
        <v>0</v>
      </c>
      <c r="I238" s="409">
        <f>+I239</f>
        <v>0</v>
      </c>
      <c r="J238" s="409">
        <f>+J239</f>
        <v>0</v>
      </c>
      <c r="K238" s="410">
        <f>+K239</f>
        <v>0</v>
      </c>
    </row>
    <row r="239" spans="1:11" ht="12.75" x14ac:dyDescent="0.2">
      <c r="A239" s="404">
        <v>2</v>
      </c>
      <c r="B239" s="395">
        <v>3</v>
      </c>
      <c r="C239" s="395">
        <v>2</v>
      </c>
      <c r="D239" s="395">
        <v>3</v>
      </c>
      <c r="E239" s="395" t="s">
        <v>316</v>
      </c>
      <c r="F239" s="396" t="s">
        <v>195</v>
      </c>
      <c r="G239" s="406"/>
      <c r="H239" s="406"/>
      <c r="I239" s="406"/>
      <c r="J239" s="398">
        <f>SUBTOTAL(9,G239:I239)</f>
        <v>0</v>
      </c>
      <c r="K239" s="399">
        <f>IFERROR(J239/$J$18*100,"0.00")</f>
        <v>0</v>
      </c>
    </row>
    <row r="240" spans="1:11" ht="12.75" x14ac:dyDescent="0.2">
      <c r="A240" s="389">
        <v>2</v>
      </c>
      <c r="B240" s="390">
        <v>3</v>
      </c>
      <c r="C240" s="390">
        <v>2</v>
      </c>
      <c r="D240" s="390">
        <v>4</v>
      </c>
      <c r="E240" s="390"/>
      <c r="F240" s="403" t="s">
        <v>19</v>
      </c>
      <c r="G240" s="409">
        <f>+G241</f>
        <v>0</v>
      </c>
      <c r="H240" s="409">
        <f>+H241</f>
        <v>0</v>
      </c>
      <c r="I240" s="409">
        <f>+I241</f>
        <v>0</v>
      </c>
      <c r="J240" s="409">
        <f>+J241</f>
        <v>0</v>
      </c>
      <c r="K240" s="410">
        <f>+K241</f>
        <v>0</v>
      </c>
    </row>
    <row r="241" spans="1:11" ht="12.75" x14ac:dyDescent="0.2">
      <c r="A241" s="404">
        <v>2</v>
      </c>
      <c r="B241" s="395">
        <v>3</v>
      </c>
      <c r="C241" s="395">
        <v>2</v>
      </c>
      <c r="D241" s="395">
        <v>4</v>
      </c>
      <c r="E241" s="395" t="s">
        <v>316</v>
      </c>
      <c r="F241" s="396" t="s">
        <v>19</v>
      </c>
      <c r="G241" s="406"/>
      <c r="H241" s="406"/>
      <c r="I241" s="406"/>
      <c r="J241" s="398">
        <f>SUBTOTAL(9,G241:I241)</f>
        <v>0</v>
      </c>
      <c r="K241" s="399">
        <f>IFERROR(J241/$J$18*100,"0.00")</f>
        <v>0</v>
      </c>
    </row>
    <row r="242" spans="1:11" ht="12.75" x14ac:dyDescent="0.2">
      <c r="A242" s="384">
        <v>2</v>
      </c>
      <c r="B242" s="385">
        <v>3</v>
      </c>
      <c r="C242" s="385">
        <v>3</v>
      </c>
      <c r="D242" s="385"/>
      <c r="E242" s="385"/>
      <c r="F242" s="386" t="s">
        <v>361</v>
      </c>
      <c r="G242" s="387">
        <f>+G243+G245+G247+G249+G251+G253</f>
        <v>0</v>
      </c>
      <c r="H242" s="387">
        <f>+H243+H245+H247+H249+H251+H253</f>
        <v>537903.05000000005</v>
      </c>
      <c r="I242" s="387">
        <f>+I243+I245+I247+I249+I251+I253</f>
        <v>0</v>
      </c>
      <c r="J242" s="387">
        <f>+J243+J245+J247+J249+J251+J253</f>
        <v>537903.05000000005</v>
      </c>
      <c r="K242" s="388">
        <f>+K243+K245+K247+K249+K251+K253</f>
        <v>0.1282095986966314</v>
      </c>
    </row>
    <row r="243" spans="1:11" ht="12.75" x14ac:dyDescent="0.2">
      <c r="A243" s="389">
        <v>2</v>
      </c>
      <c r="B243" s="390">
        <v>3</v>
      </c>
      <c r="C243" s="390">
        <v>3</v>
      </c>
      <c r="D243" s="390">
        <v>1</v>
      </c>
      <c r="E243" s="390"/>
      <c r="F243" s="403" t="s">
        <v>196</v>
      </c>
      <c r="G243" s="392">
        <f>G244</f>
        <v>0</v>
      </c>
      <c r="H243" s="392">
        <f>H244</f>
        <v>55041.03</v>
      </c>
      <c r="I243" s="392">
        <f>I244</f>
        <v>0</v>
      </c>
      <c r="J243" s="392">
        <f>J244</f>
        <v>55041.03</v>
      </c>
      <c r="K243" s="393">
        <f>K244</f>
        <v>1.3119071119134296E-2</v>
      </c>
    </row>
    <row r="244" spans="1:11" ht="12.75" x14ac:dyDescent="0.2">
      <c r="A244" s="404">
        <v>2</v>
      </c>
      <c r="B244" s="395">
        <v>3</v>
      </c>
      <c r="C244" s="395">
        <v>3</v>
      </c>
      <c r="D244" s="395">
        <v>1</v>
      </c>
      <c r="E244" s="395" t="s">
        <v>316</v>
      </c>
      <c r="F244" s="396" t="s">
        <v>196</v>
      </c>
      <c r="G244" s="397"/>
      <c r="H244" s="397">
        <v>55041.03</v>
      </c>
      <c r="I244" s="397"/>
      <c r="J244" s="398">
        <f>SUBTOTAL(9,G244:I244)</f>
        <v>55041.03</v>
      </c>
      <c r="K244" s="399">
        <f>IFERROR(J244/$J$18*100,"0.00")</f>
        <v>1.3119071119134296E-2</v>
      </c>
    </row>
    <row r="245" spans="1:11" ht="12.75" x14ac:dyDescent="0.2">
      <c r="A245" s="389">
        <v>2</v>
      </c>
      <c r="B245" s="390">
        <v>3</v>
      </c>
      <c r="C245" s="390">
        <v>3</v>
      </c>
      <c r="D245" s="390">
        <v>2</v>
      </c>
      <c r="E245" s="390"/>
      <c r="F245" s="403" t="s">
        <v>197</v>
      </c>
      <c r="G245" s="409">
        <f>+G246</f>
        <v>0</v>
      </c>
      <c r="H245" s="409">
        <f>+H246</f>
        <v>287374.34999999998</v>
      </c>
      <c r="I245" s="409">
        <f>+I246</f>
        <v>0</v>
      </c>
      <c r="J245" s="409">
        <f>+J246</f>
        <v>287374.34999999998</v>
      </c>
      <c r="K245" s="410">
        <f>+K246</f>
        <v>6.8495893617270431E-2</v>
      </c>
    </row>
    <row r="246" spans="1:11" ht="12.75" x14ac:dyDescent="0.2">
      <c r="A246" s="404">
        <v>2</v>
      </c>
      <c r="B246" s="395">
        <v>3</v>
      </c>
      <c r="C246" s="395">
        <v>3</v>
      </c>
      <c r="D246" s="395">
        <v>2</v>
      </c>
      <c r="E246" s="395" t="s">
        <v>316</v>
      </c>
      <c r="F246" s="396" t="s">
        <v>197</v>
      </c>
      <c r="G246" s="397"/>
      <c r="H246" s="397">
        <v>287374.34999999998</v>
      </c>
      <c r="I246" s="397"/>
      <c r="J246" s="398">
        <f>SUBTOTAL(9,G246:I246)</f>
        <v>287374.34999999998</v>
      </c>
      <c r="K246" s="399">
        <f>IFERROR(J246/$J$18*100,"0.00")</f>
        <v>6.8495893617270431E-2</v>
      </c>
    </row>
    <row r="247" spans="1:11" ht="12.75" x14ac:dyDescent="0.2">
      <c r="A247" s="389">
        <v>2</v>
      </c>
      <c r="B247" s="390">
        <v>3</v>
      </c>
      <c r="C247" s="390">
        <v>3</v>
      </c>
      <c r="D247" s="390">
        <v>3</v>
      </c>
      <c r="E247" s="390"/>
      <c r="F247" s="403" t="s">
        <v>198</v>
      </c>
      <c r="G247" s="409">
        <f>+G248</f>
        <v>0</v>
      </c>
      <c r="H247" s="409">
        <f>+H248</f>
        <v>195487.67</v>
      </c>
      <c r="I247" s="409">
        <f>+I248</f>
        <v>0</v>
      </c>
      <c r="J247" s="409">
        <f>+J248</f>
        <v>195487.67</v>
      </c>
      <c r="K247" s="410">
        <f>+K248</f>
        <v>4.6594633960226686E-2</v>
      </c>
    </row>
    <row r="248" spans="1:11" ht="12.75" x14ac:dyDescent="0.2">
      <c r="A248" s="404">
        <v>2</v>
      </c>
      <c r="B248" s="395">
        <v>3</v>
      </c>
      <c r="C248" s="395">
        <v>3</v>
      </c>
      <c r="D248" s="395">
        <v>3</v>
      </c>
      <c r="E248" s="395" t="s">
        <v>316</v>
      </c>
      <c r="F248" s="396" t="s">
        <v>198</v>
      </c>
      <c r="G248" s="397"/>
      <c r="H248" s="397">
        <v>195487.67</v>
      </c>
      <c r="I248" s="397"/>
      <c r="J248" s="398">
        <f>SUBTOTAL(9,G248:I248)</f>
        <v>195487.67</v>
      </c>
      <c r="K248" s="399">
        <f>IFERROR(J248/$J$18*100,"0.00")</f>
        <v>4.6594633960226686E-2</v>
      </c>
    </row>
    <row r="249" spans="1:11" ht="12.75" x14ac:dyDescent="0.2">
      <c r="A249" s="389">
        <v>2</v>
      </c>
      <c r="B249" s="390">
        <v>3</v>
      </c>
      <c r="C249" s="390">
        <v>3</v>
      </c>
      <c r="D249" s="390">
        <v>4</v>
      </c>
      <c r="E249" s="390"/>
      <c r="F249" s="403" t="s">
        <v>199</v>
      </c>
      <c r="G249" s="409">
        <f>+G250</f>
        <v>0</v>
      </c>
      <c r="H249" s="409">
        <f>+H250</f>
        <v>0</v>
      </c>
      <c r="I249" s="409">
        <f>+I250</f>
        <v>0</v>
      </c>
      <c r="J249" s="409">
        <f>+J250</f>
        <v>0</v>
      </c>
      <c r="K249" s="410">
        <f>+K250</f>
        <v>0</v>
      </c>
    </row>
    <row r="250" spans="1:11" ht="12.75" x14ac:dyDescent="0.2">
      <c r="A250" s="404">
        <v>2</v>
      </c>
      <c r="B250" s="395">
        <v>3</v>
      </c>
      <c r="C250" s="395">
        <v>3</v>
      </c>
      <c r="D250" s="395">
        <v>4</v>
      </c>
      <c r="E250" s="395" t="s">
        <v>316</v>
      </c>
      <c r="F250" s="396" t="s">
        <v>199</v>
      </c>
      <c r="G250" s="406"/>
      <c r="H250" s="406"/>
      <c r="I250" s="406"/>
      <c r="J250" s="398">
        <f>SUBTOTAL(9,G250:I250)</f>
        <v>0</v>
      </c>
      <c r="K250" s="399">
        <f>IFERROR(J250/$J$18*100,"0.00")</f>
        <v>0</v>
      </c>
    </row>
    <row r="251" spans="1:11" ht="12.75" x14ac:dyDescent="0.2">
      <c r="A251" s="389">
        <v>2</v>
      </c>
      <c r="B251" s="390">
        <v>3</v>
      </c>
      <c r="C251" s="390">
        <v>3</v>
      </c>
      <c r="D251" s="390">
        <v>5</v>
      </c>
      <c r="E251" s="390"/>
      <c r="F251" s="403" t="s">
        <v>200</v>
      </c>
      <c r="G251" s="409">
        <f>+G252</f>
        <v>0</v>
      </c>
      <c r="H251" s="409">
        <f>+H252</f>
        <v>0</v>
      </c>
      <c r="I251" s="409">
        <f>+I252</f>
        <v>0</v>
      </c>
      <c r="J251" s="409">
        <f>+J252</f>
        <v>0</v>
      </c>
      <c r="K251" s="410">
        <f>+K252</f>
        <v>0</v>
      </c>
    </row>
    <row r="252" spans="1:11" ht="12.75" x14ac:dyDescent="0.2">
      <c r="A252" s="404">
        <v>2</v>
      </c>
      <c r="B252" s="395">
        <v>3</v>
      </c>
      <c r="C252" s="395">
        <v>3</v>
      </c>
      <c r="D252" s="395">
        <v>5</v>
      </c>
      <c r="E252" s="395" t="s">
        <v>316</v>
      </c>
      <c r="F252" s="396" t="s">
        <v>200</v>
      </c>
      <c r="G252" s="406"/>
      <c r="H252" s="406"/>
      <c r="I252" s="406"/>
      <c r="J252" s="398">
        <f>SUBTOTAL(9,G252:I252)</f>
        <v>0</v>
      </c>
      <c r="K252" s="399">
        <f>IFERROR(J252/$J$18*100,"0.00")</f>
        <v>0</v>
      </c>
    </row>
    <row r="253" spans="1:11" ht="12.75" x14ac:dyDescent="0.2">
      <c r="A253" s="389">
        <v>2</v>
      </c>
      <c r="B253" s="390">
        <v>3</v>
      </c>
      <c r="C253" s="390">
        <v>3</v>
      </c>
      <c r="D253" s="390">
        <v>6</v>
      </c>
      <c r="E253" s="390"/>
      <c r="F253" s="403" t="s">
        <v>201</v>
      </c>
      <c r="G253" s="409">
        <f>+G254</f>
        <v>0</v>
      </c>
      <c r="H253" s="409">
        <f>+H254</f>
        <v>0</v>
      </c>
      <c r="I253" s="409">
        <f>+I254</f>
        <v>0</v>
      </c>
      <c r="J253" s="409">
        <f>+J254</f>
        <v>0</v>
      </c>
      <c r="K253" s="410">
        <f>+K254</f>
        <v>0</v>
      </c>
    </row>
    <row r="254" spans="1:11" ht="12.75" x14ac:dyDescent="0.2">
      <c r="A254" s="404">
        <v>2</v>
      </c>
      <c r="B254" s="395">
        <v>3</v>
      </c>
      <c r="C254" s="395">
        <v>3</v>
      </c>
      <c r="D254" s="395">
        <v>6</v>
      </c>
      <c r="E254" s="395" t="s">
        <v>316</v>
      </c>
      <c r="F254" s="396" t="s">
        <v>201</v>
      </c>
      <c r="G254" s="397"/>
      <c r="H254" s="397"/>
      <c r="I254" s="397"/>
      <c r="J254" s="398">
        <f>SUBTOTAL(9,G254:I254)</f>
        <v>0</v>
      </c>
      <c r="K254" s="399">
        <f>IFERROR(J254/$J$18*100,"0.00")</f>
        <v>0</v>
      </c>
    </row>
    <row r="255" spans="1:11" ht="12.75" x14ac:dyDescent="0.2">
      <c r="A255" s="384">
        <v>2</v>
      </c>
      <c r="B255" s="385">
        <v>3</v>
      </c>
      <c r="C255" s="385">
        <v>4</v>
      </c>
      <c r="D255" s="385"/>
      <c r="E255" s="385"/>
      <c r="F255" s="386" t="s">
        <v>362</v>
      </c>
      <c r="G255" s="387">
        <f>+G256+G258</f>
        <v>0</v>
      </c>
      <c r="H255" s="387">
        <f>+H256+H258</f>
        <v>0</v>
      </c>
      <c r="I255" s="387">
        <f>+I256+I258</f>
        <v>0</v>
      </c>
      <c r="J255" s="387">
        <f>+J256+J258</f>
        <v>0</v>
      </c>
      <c r="K255" s="388">
        <f>+K256+K258</f>
        <v>0</v>
      </c>
    </row>
    <row r="256" spans="1:11" ht="12.75" x14ac:dyDescent="0.2">
      <c r="A256" s="389">
        <v>2</v>
      </c>
      <c r="B256" s="390">
        <v>3</v>
      </c>
      <c r="C256" s="390">
        <v>4</v>
      </c>
      <c r="D256" s="390">
        <v>1</v>
      </c>
      <c r="E256" s="390"/>
      <c r="F256" s="403" t="s">
        <v>202</v>
      </c>
      <c r="G256" s="409">
        <f>+G257</f>
        <v>0</v>
      </c>
      <c r="H256" s="409">
        <f>+H257</f>
        <v>0</v>
      </c>
      <c r="I256" s="409">
        <f>+I257</f>
        <v>0</v>
      </c>
      <c r="J256" s="409">
        <f>+J257</f>
        <v>0</v>
      </c>
      <c r="K256" s="410">
        <f>+K257</f>
        <v>0</v>
      </c>
    </row>
    <row r="257" spans="1:11" ht="12.75" x14ac:dyDescent="0.2">
      <c r="A257" s="404">
        <v>2</v>
      </c>
      <c r="B257" s="395">
        <v>3</v>
      </c>
      <c r="C257" s="395">
        <v>4</v>
      </c>
      <c r="D257" s="395">
        <v>1</v>
      </c>
      <c r="E257" s="395" t="s">
        <v>316</v>
      </c>
      <c r="F257" s="396" t="s">
        <v>202</v>
      </c>
      <c r="G257" s="397"/>
      <c r="H257" s="397"/>
      <c r="I257" s="397"/>
      <c r="J257" s="398">
        <f>SUBTOTAL(9,G257:I257)</f>
        <v>0</v>
      </c>
      <c r="K257" s="399">
        <f>IFERROR(J257/$J$18*100,"0.00")</f>
        <v>0</v>
      </c>
    </row>
    <row r="258" spans="1:11" ht="12.75" x14ac:dyDescent="0.2">
      <c r="A258" s="407">
        <v>2</v>
      </c>
      <c r="B258" s="390">
        <v>3</v>
      </c>
      <c r="C258" s="390">
        <v>4</v>
      </c>
      <c r="D258" s="390">
        <v>2</v>
      </c>
      <c r="E258" s="390"/>
      <c r="F258" s="403" t="s">
        <v>203</v>
      </c>
      <c r="G258" s="409">
        <f>+G259</f>
        <v>0</v>
      </c>
      <c r="H258" s="409">
        <f>+H259</f>
        <v>0</v>
      </c>
      <c r="I258" s="409">
        <f>+I259</f>
        <v>0</v>
      </c>
      <c r="J258" s="409">
        <f>+J259</f>
        <v>0</v>
      </c>
      <c r="K258" s="410">
        <f>+K259</f>
        <v>0</v>
      </c>
    </row>
    <row r="259" spans="1:11" ht="12.75" x14ac:dyDescent="0.2">
      <c r="A259" s="413">
        <v>2</v>
      </c>
      <c r="B259" s="414">
        <v>3</v>
      </c>
      <c r="C259" s="414">
        <v>4</v>
      </c>
      <c r="D259" s="414">
        <v>2</v>
      </c>
      <c r="E259" s="395" t="s">
        <v>316</v>
      </c>
      <c r="F259" s="396" t="s">
        <v>203</v>
      </c>
      <c r="G259" s="406"/>
      <c r="H259" s="406"/>
      <c r="I259" s="406"/>
      <c r="J259" s="398">
        <f>SUBTOTAL(9,G259:I259)</f>
        <v>0</v>
      </c>
      <c r="K259" s="399">
        <f>IFERROR(J259/$J$18*100,"0.00")</f>
        <v>0</v>
      </c>
    </row>
    <row r="260" spans="1:11" ht="12.75" x14ac:dyDescent="0.2">
      <c r="A260" s="384">
        <v>2</v>
      </c>
      <c r="B260" s="385">
        <v>3</v>
      </c>
      <c r="C260" s="385">
        <v>5</v>
      </c>
      <c r="D260" s="385"/>
      <c r="E260" s="385"/>
      <c r="F260" s="386" t="s">
        <v>204</v>
      </c>
      <c r="G260" s="387">
        <f>+G261+G263+G265+G267+G269</f>
        <v>0</v>
      </c>
      <c r="H260" s="387">
        <f>+H261+H263+H265+H267+H269</f>
        <v>0</v>
      </c>
      <c r="I260" s="387">
        <f>+I261+I263+I265+I267+I269</f>
        <v>0</v>
      </c>
      <c r="J260" s="387">
        <f>+J261+J263+J265+J267+J269</f>
        <v>0</v>
      </c>
      <c r="K260" s="388">
        <f>+K261+K263+K265+K267+K269</f>
        <v>0</v>
      </c>
    </row>
    <row r="261" spans="1:11" ht="12.75" x14ac:dyDescent="0.2">
      <c r="A261" s="389">
        <v>2</v>
      </c>
      <c r="B261" s="390">
        <v>3</v>
      </c>
      <c r="C261" s="390">
        <v>5</v>
      </c>
      <c r="D261" s="390">
        <v>1</v>
      </c>
      <c r="E261" s="390"/>
      <c r="F261" s="403" t="s">
        <v>205</v>
      </c>
      <c r="G261" s="409">
        <f>+G262</f>
        <v>0</v>
      </c>
      <c r="H261" s="409">
        <f>+H262</f>
        <v>0</v>
      </c>
      <c r="I261" s="409">
        <f>+I262</f>
        <v>0</v>
      </c>
      <c r="J261" s="409">
        <f>+J262</f>
        <v>0</v>
      </c>
      <c r="K261" s="410">
        <f>+K262</f>
        <v>0</v>
      </c>
    </row>
    <row r="262" spans="1:11" ht="12.75" x14ac:dyDescent="0.2">
      <c r="A262" s="404">
        <v>2</v>
      </c>
      <c r="B262" s="395">
        <v>3</v>
      </c>
      <c r="C262" s="395">
        <v>5</v>
      </c>
      <c r="D262" s="395">
        <v>1</v>
      </c>
      <c r="E262" s="395" t="s">
        <v>316</v>
      </c>
      <c r="F262" s="396" t="s">
        <v>205</v>
      </c>
      <c r="G262" s="406"/>
      <c r="H262" s="406"/>
      <c r="I262" s="406"/>
      <c r="J262" s="398">
        <f>SUBTOTAL(9,G262:I262)</f>
        <v>0</v>
      </c>
      <c r="K262" s="399">
        <f>IFERROR(J262/$J$18*100,"0.00")</f>
        <v>0</v>
      </c>
    </row>
    <row r="263" spans="1:11" ht="12.75" x14ac:dyDescent="0.2">
      <c r="A263" s="389">
        <v>2</v>
      </c>
      <c r="B263" s="390">
        <v>3</v>
      </c>
      <c r="C263" s="390">
        <v>5</v>
      </c>
      <c r="D263" s="390">
        <v>2</v>
      </c>
      <c r="E263" s="390"/>
      <c r="F263" s="403" t="s">
        <v>206</v>
      </c>
      <c r="G263" s="409">
        <f>+G264</f>
        <v>0</v>
      </c>
      <c r="H263" s="409">
        <f>+H264</f>
        <v>0</v>
      </c>
      <c r="I263" s="409">
        <f>+I264</f>
        <v>0</v>
      </c>
      <c r="J263" s="409">
        <f>+J264</f>
        <v>0</v>
      </c>
      <c r="K263" s="410">
        <f>+K264</f>
        <v>0</v>
      </c>
    </row>
    <row r="264" spans="1:11" ht="12.75" x14ac:dyDescent="0.2">
      <c r="A264" s="404">
        <v>2</v>
      </c>
      <c r="B264" s="395">
        <v>3</v>
      </c>
      <c r="C264" s="395">
        <v>5</v>
      </c>
      <c r="D264" s="395">
        <v>2</v>
      </c>
      <c r="E264" s="395" t="s">
        <v>316</v>
      </c>
      <c r="F264" s="396" t="s">
        <v>206</v>
      </c>
      <c r="G264" s="406"/>
      <c r="H264" s="406"/>
      <c r="I264" s="406"/>
      <c r="J264" s="398">
        <f>SUBTOTAL(9,G264:I264)</f>
        <v>0</v>
      </c>
      <c r="K264" s="399">
        <f>IFERROR(J264/$J$18*100,"0.00")</f>
        <v>0</v>
      </c>
    </row>
    <row r="265" spans="1:11" ht="12.75" x14ac:dyDescent="0.2">
      <c r="A265" s="389">
        <v>2</v>
      </c>
      <c r="B265" s="390">
        <v>3</v>
      </c>
      <c r="C265" s="390">
        <v>5</v>
      </c>
      <c r="D265" s="390">
        <v>3</v>
      </c>
      <c r="E265" s="390"/>
      <c r="F265" s="403" t="s">
        <v>207</v>
      </c>
      <c r="G265" s="409">
        <f>+G266</f>
        <v>0</v>
      </c>
      <c r="H265" s="409">
        <f>+H266</f>
        <v>0</v>
      </c>
      <c r="I265" s="409">
        <f>+I266</f>
        <v>0</v>
      </c>
      <c r="J265" s="409">
        <f>+J266</f>
        <v>0</v>
      </c>
      <c r="K265" s="410">
        <f>+K266</f>
        <v>0</v>
      </c>
    </row>
    <row r="266" spans="1:11" ht="12.75" x14ac:dyDescent="0.2">
      <c r="A266" s="404">
        <v>2</v>
      </c>
      <c r="B266" s="395">
        <v>3</v>
      </c>
      <c r="C266" s="395">
        <v>5</v>
      </c>
      <c r="D266" s="395">
        <v>3</v>
      </c>
      <c r="E266" s="395" t="s">
        <v>316</v>
      </c>
      <c r="F266" s="396" t="s">
        <v>207</v>
      </c>
      <c r="G266" s="397"/>
      <c r="H266" s="397"/>
      <c r="I266" s="397"/>
      <c r="J266" s="398">
        <f>SUBTOTAL(9,G266:I266)</f>
        <v>0</v>
      </c>
      <c r="K266" s="399">
        <f>IFERROR(J266/$J$18*100,"0.00")</f>
        <v>0</v>
      </c>
    </row>
    <row r="267" spans="1:11" ht="12.75" x14ac:dyDescent="0.2">
      <c r="A267" s="389">
        <v>2</v>
      </c>
      <c r="B267" s="390">
        <v>3</v>
      </c>
      <c r="C267" s="390">
        <v>5</v>
      </c>
      <c r="D267" s="390">
        <v>4</v>
      </c>
      <c r="E267" s="390"/>
      <c r="F267" s="403" t="s">
        <v>208</v>
      </c>
      <c r="G267" s="409">
        <f>+G268</f>
        <v>0</v>
      </c>
      <c r="H267" s="409">
        <f>+H268</f>
        <v>0</v>
      </c>
      <c r="I267" s="409">
        <f>+I268</f>
        <v>0</v>
      </c>
      <c r="J267" s="409">
        <f>+J268</f>
        <v>0</v>
      </c>
      <c r="K267" s="410">
        <f>+K268</f>
        <v>0</v>
      </c>
    </row>
    <row r="268" spans="1:11" ht="12.75" x14ac:dyDescent="0.2">
      <c r="A268" s="404">
        <v>2</v>
      </c>
      <c r="B268" s="395">
        <v>3</v>
      </c>
      <c r="C268" s="395">
        <v>5</v>
      </c>
      <c r="D268" s="395">
        <v>4</v>
      </c>
      <c r="E268" s="395" t="s">
        <v>316</v>
      </c>
      <c r="F268" s="396" t="s">
        <v>208</v>
      </c>
      <c r="G268" s="406"/>
      <c r="H268" s="406"/>
      <c r="I268" s="406"/>
      <c r="J268" s="398">
        <f>SUBTOTAL(9,G268:I268)</f>
        <v>0</v>
      </c>
      <c r="K268" s="399">
        <f>IFERROR(J268/$J$18*100,"0.00")</f>
        <v>0</v>
      </c>
    </row>
    <row r="269" spans="1:11" ht="12.75" x14ac:dyDescent="0.2">
      <c r="A269" s="389">
        <v>2</v>
      </c>
      <c r="B269" s="390">
        <v>3</v>
      </c>
      <c r="C269" s="390">
        <v>5</v>
      </c>
      <c r="D269" s="390">
        <v>5</v>
      </c>
      <c r="E269" s="390"/>
      <c r="F269" s="403" t="s">
        <v>363</v>
      </c>
      <c r="G269" s="409">
        <f>+G270</f>
        <v>0</v>
      </c>
      <c r="H269" s="409">
        <f>+H270</f>
        <v>0</v>
      </c>
      <c r="I269" s="409">
        <f>+I270</f>
        <v>0</v>
      </c>
      <c r="J269" s="409">
        <f>+J270</f>
        <v>0</v>
      </c>
      <c r="K269" s="410">
        <f>+K270</f>
        <v>0</v>
      </c>
    </row>
    <row r="270" spans="1:11" ht="12.75" x14ac:dyDescent="0.2">
      <c r="A270" s="404">
        <v>2</v>
      </c>
      <c r="B270" s="395">
        <v>3</v>
      </c>
      <c r="C270" s="395">
        <v>5</v>
      </c>
      <c r="D270" s="395">
        <v>5</v>
      </c>
      <c r="E270" s="395" t="s">
        <v>316</v>
      </c>
      <c r="F270" s="396" t="s">
        <v>209</v>
      </c>
      <c r="G270" s="397"/>
      <c r="H270" s="397"/>
      <c r="I270" s="397"/>
      <c r="J270" s="398">
        <f>SUBTOTAL(9,G270:I270)</f>
        <v>0</v>
      </c>
      <c r="K270" s="399">
        <f>IFERROR(J270/$J$18*100,"0.00")</f>
        <v>0</v>
      </c>
    </row>
    <row r="271" spans="1:11" ht="12.75" x14ac:dyDescent="0.2">
      <c r="A271" s="384">
        <v>2</v>
      </c>
      <c r="B271" s="385">
        <v>3</v>
      </c>
      <c r="C271" s="385">
        <v>6</v>
      </c>
      <c r="D271" s="385"/>
      <c r="E271" s="385"/>
      <c r="F271" s="386" t="s">
        <v>210</v>
      </c>
      <c r="G271" s="387">
        <f>+G272+G278+G282+G289+G297</f>
        <v>0</v>
      </c>
      <c r="H271" s="387">
        <f>+H272+H278+H282+H289+H297</f>
        <v>252640.72999999998</v>
      </c>
      <c r="I271" s="387">
        <f>+I272+I278+I282+I289+I297</f>
        <v>0</v>
      </c>
      <c r="J271" s="387">
        <f>+J272+J278+J282+J289+J297</f>
        <v>252640.72999999998</v>
      </c>
      <c r="K271" s="387">
        <f>+K272+K278+K282+K289+K297</f>
        <v>6.021710902684789E-2</v>
      </c>
    </row>
    <row r="272" spans="1:11" ht="12.75" x14ac:dyDescent="0.2">
      <c r="A272" s="389">
        <v>2</v>
      </c>
      <c r="B272" s="390">
        <v>3</v>
      </c>
      <c r="C272" s="390">
        <v>6</v>
      </c>
      <c r="D272" s="390">
        <v>1</v>
      </c>
      <c r="E272" s="390"/>
      <c r="F272" s="403" t="s">
        <v>211</v>
      </c>
      <c r="G272" s="409">
        <f>+G273+G274+G275+G276</f>
        <v>0</v>
      </c>
      <c r="H272" s="409">
        <f>+H273+H274+H275+H276</f>
        <v>0</v>
      </c>
      <c r="I272" s="409">
        <f>+I273+I274+I275+I276</f>
        <v>0</v>
      </c>
      <c r="J272" s="409">
        <f>+J273+J274+J275+J276</f>
        <v>0</v>
      </c>
      <c r="K272" s="410">
        <f>+K273+K274+K275+K276</f>
        <v>0</v>
      </c>
    </row>
    <row r="273" spans="1:11" ht="12.75" x14ac:dyDescent="0.2">
      <c r="A273" s="404">
        <v>2</v>
      </c>
      <c r="B273" s="395">
        <v>3</v>
      </c>
      <c r="C273" s="395">
        <v>6</v>
      </c>
      <c r="D273" s="395">
        <v>1</v>
      </c>
      <c r="E273" s="395" t="s">
        <v>316</v>
      </c>
      <c r="F273" s="396" t="s">
        <v>212</v>
      </c>
      <c r="G273" s="397"/>
      <c r="H273" s="397"/>
      <c r="I273" s="397"/>
      <c r="J273" s="397">
        <f>SUBTOTAL(9,G273:I273)</f>
        <v>0</v>
      </c>
      <c r="K273" s="451">
        <f>IFERROR(J273/$J$18*100,"0.00")</f>
        <v>0</v>
      </c>
    </row>
    <row r="274" spans="1:11" ht="12.75" x14ac:dyDescent="0.2">
      <c r="A274" s="404">
        <v>2</v>
      </c>
      <c r="B274" s="395">
        <v>3</v>
      </c>
      <c r="C274" s="395">
        <v>6</v>
      </c>
      <c r="D274" s="395">
        <v>1</v>
      </c>
      <c r="E274" s="395" t="s">
        <v>317</v>
      </c>
      <c r="F274" s="396" t="s">
        <v>213</v>
      </c>
      <c r="G274" s="397"/>
      <c r="H274" s="397"/>
      <c r="I274" s="397"/>
      <c r="J274" s="397">
        <f>SUBTOTAL(9,G274:I274)</f>
        <v>0</v>
      </c>
      <c r="K274" s="451">
        <f>IFERROR(J274/$J$18*100,"0.00")</f>
        <v>0</v>
      </c>
    </row>
    <row r="275" spans="1:11" ht="12.75" x14ac:dyDescent="0.2">
      <c r="A275" s="404">
        <v>2</v>
      </c>
      <c r="B275" s="395">
        <v>3</v>
      </c>
      <c r="C275" s="395">
        <v>6</v>
      </c>
      <c r="D275" s="395">
        <v>1</v>
      </c>
      <c r="E275" s="395" t="s">
        <v>318</v>
      </c>
      <c r="F275" s="396" t="s">
        <v>214</v>
      </c>
      <c r="G275" s="397"/>
      <c r="H275" s="397"/>
      <c r="I275" s="397"/>
      <c r="J275" s="397">
        <f>SUBTOTAL(9,G275:I275)</f>
        <v>0</v>
      </c>
      <c r="K275" s="451">
        <f>IFERROR(J275/$J$18*100,"0.00")</f>
        <v>0</v>
      </c>
    </row>
    <row r="276" spans="1:11" ht="12.75" x14ac:dyDescent="0.2">
      <c r="A276" s="404">
        <v>2</v>
      </c>
      <c r="B276" s="395">
        <v>3</v>
      </c>
      <c r="C276" s="395">
        <v>6</v>
      </c>
      <c r="D276" s="395">
        <v>1</v>
      </c>
      <c r="E276" s="395" t="s">
        <v>319</v>
      </c>
      <c r="F276" s="396" t="s">
        <v>215</v>
      </c>
      <c r="G276" s="397"/>
      <c r="H276" s="397"/>
      <c r="I276" s="397"/>
      <c r="J276" s="397">
        <f>SUBTOTAL(9,G276:I276)</f>
        <v>0</v>
      </c>
      <c r="K276" s="451">
        <f>IFERROR(J276/$J$18*100,"0.00")</f>
        <v>0</v>
      </c>
    </row>
    <row r="277" spans="1:11" ht="12.75" x14ac:dyDescent="0.2">
      <c r="A277" s="404">
        <v>2</v>
      </c>
      <c r="B277" s="395">
        <v>3</v>
      </c>
      <c r="C277" s="395">
        <v>6</v>
      </c>
      <c r="D277" s="395">
        <v>1</v>
      </c>
      <c r="E277" s="395" t="s">
        <v>320</v>
      </c>
      <c r="F277" s="396" t="s">
        <v>216</v>
      </c>
      <c r="G277" s="406"/>
      <c r="H277" s="406"/>
      <c r="I277" s="406"/>
      <c r="J277" s="397">
        <f>SUBTOTAL(9,G277:I277)</f>
        <v>0</v>
      </c>
      <c r="K277" s="451">
        <f>IFERROR(J277/$J$18*100,"0.00")</f>
        <v>0</v>
      </c>
    </row>
    <row r="278" spans="1:11" ht="12.75" x14ac:dyDescent="0.2">
      <c r="A278" s="389">
        <v>2</v>
      </c>
      <c r="B278" s="390">
        <v>3</v>
      </c>
      <c r="C278" s="390">
        <v>6</v>
      </c>
      <c r="D278" s="390">
        <v>2</v>
      </c>
      <c r="E278" s="390"/>
      <c r="F278" s="403" t="s">
        <v>217</v>
      </c>
      <c r="G278" s="409">
        <f>+G279+G280+G281</f>
        <v>0</v>
      </c>
      <c r="H278" s="409">
        <f>+H279+H280+H281</f>
        <v>108123.7</v>
      </c>
      <c r="I278" s="409">
        <f>+I279+I280+I281</f>
        <v>0</v>
      </c>
      <c r="J278" s="409">
        <f>+J279+J280+J281</f>
        <v>108123.7</v>
      </c>
      <c r="K278" s="410">
        <f>+K279+K280+K281</f>
        <v>2.577136565147747E-2</v>
      </c>
    </row>
    <row r="279" spans="1:11" ht="12.75" x14ac:dyDescent="0.2">
      <c r="A279" s="404">
        <v>2</v>
      </c>
      <c r="B279" s="395">
        <v>3</v>
      </c>
      <c r="C279" s="395">
        <v>6</v>
      </c>
      <c r="D279" s="395">
        <v>2</v>
      </c>
      <c r="E279" s="395" t="s">
        <v>316</v>
      </c>
      <c r="F279" s="396" t="s">
        <v>218</v>
      </c>
      <c r="G279" s="397"/>
      <c r="H279" s="397"/>
      <c r="I279" s="397"/>
      <c r="J279" s="397">
        <f>SUBTOTAL(9,G279:I279)</f>
        <v>0</v>
      </c>
      <c r="K279" s="451">
        <f>IFERROR(J279/$J$18*100,"0.00")</f>
        <v>0</v>
      </c>
    </row>
    <row r="280" spans="1:11" ht="12.75" x14ac:dyDescent="0.2">
      <c r="A280" s="404">
        <v>2</v>
      </c>
      <c r="B280" s="395">
        <v>3</v>
      </c>
      <c r="C280" s="395">
        <v>6</v>
      </c>
      <c r="D280" s="395">
        <v>2</v>
      </c>
      <c r="E280" s="395" t="s">
        <v>317</v>
      </c>
      <c r="F280" s="396" t="s">
        <v>219</v>
      </c>
      <c r="G280" s="397"/>
      <c r="H280" s="397">
        <v>108123.7</v>
      </c>
      <c r="I280" s="397"/>
      <c r="J280" s="397">
        <f>SUBTOTAL(9,G280:I280)</f>
        <v>108123.7</v>
      </c>
      <c r="K280" s="451">
        <f>IFERROR(J280/$J$18*100,"0.00")</f>
        <v>2.577136565147747E-2</v>
      </c>
    </row>
    <row r="281" spans="1:11" ht="12.75" x14ac:dyDescent="0.2">
      <c r="A281" s="404">
        <v>2</v>
      </c>
      <c r="B281" s="395">
        <v>3</v>
      </c>
      <c r="C281" s="395">
        <v>6</v>
      </c>
      <c r="D281" s="395">
        <v>2</v>
      </c>
      <c r="E281" s="395" t="s">
        <v>318</v>
      </c>
      <c r="F281" s="396" t="s">
        <v>220</v>
      </c>
      <c r="G281" s="406"/>
      <c r="H281" s="406"/>
      <c r="I281" s="406"/>
      <c r="J281" s="397">
        <f>SUBTOTAL(9,G281:I281)</f>
        <v>0</v>
      </c>
      <c r="K281" s="451">
        <f>IFERROR(J281/$J$18*100,"0.00")</f>
        <v>0</v>
      </c>
    </row>
    <row r="282" spans="1:11" ht="12.75" x14ac:dyDescent="0.2">
      <c r="A282" s="389">
        <v>2</v>
      </c>
      <c r="B282" s="390">
        <v>3</v>
      </c>
      <c r="C282" s="390">
        <v>6</v>
      </c>
      <c r="D282" s="390">
        <v>3</v>
      </c>
      <c r="E282" s="390"/>
      <c r="F282" s="403" t="s">
        <v>221</v>
      </c>
      <c r="G282" s="409">
        <f>+G283+G284+G285+G286+G287+G288</f>
        <v>0</v>
      </c>
      <c r="H282" s="409">
        <f>+H283+H284+H285+H286+H287+H288</f>
        <v>144517.03</v>
      </c>
      <c r="I282" s="409">
        <f>+I283+I284+I285+I286+I287+I288</f>
        <v>0</v>
      </c>
      <c r="J282" s="409">
        <f>+J283+J284+J285+J286+J287+J288</f>
        <v>144517.03</v>
      </c>
      <c r="K282" s="410">
        <f>+K283+K284+K285+K286+K287+K288</f>
        <v>3.4445743375370416E-2</v>
      </c>
    </row>
    <row r="283" spans="1:11" ht="12.75" x14ac:dyDescent="0.2">
      <c r="A283" s="404">
        <v>2</v>
      </c>
      <c r="B283" s="395">
        <v>3</v>
      </c>
      <c r="C283" s="395">
        <v>6</v>
      </c>
      <c r="D283" s="395">
        <v>3</v>
      </c>
      <c r="E283" s="395" t="s">
        <v>316</v>
      </c>
      <c r="F283" s="396" t="s">
        <v>222</v>
      </c>
      <c r="G283" s="397"/>
      <c r="H283" s="397"/>
      <c r="I283" s="397"/>
      <c r="J283" s="397">
        <f t="shared" ref="J283:J288" si="12">SUBTOTAL(9,G283:I283)</f>
        <v>0</v>
      </c>
      <c r="K283" s="451">
        <f t="shared" ref="K283:K288" si="13">IFERROR(J283/$J$18*100,"0.00")</f>
        <v>0</v>
      </c>
    </row>
    <row r="284" spans="1:11" ht="12.75" x14ac:dyDescent="0.2">
      <c r="A284" s="404">
        <v>2</v>
      </c>
      <c r="B284" s="395">
        <v>3</v>
      </c>
      <c r="C284" s="395">
        <v>6</v>
      </c>
      <c r="D284" s="395">
        <v>3</v>
      </c>
      <c r="E284" s="395" t="s">
        <v>317</v>
      </c>
      <c r="F284" s="396" t="s">
        <v>223</v>
      </c>
      <c r="G284" s="397"/>
      <c r="H284" s="397"/>
      <c r="I284" s="397"/>
      <c r="J284" s="398">
        <f t="shared" si="12"/>
        <v>0</v>
      </c>
      <c r="K284" s="399">
        <f t="shared" si="13"/>
        <v>0</v>
      </c>
    </row>
    <row r="285" spans="1:11" ht="12.75" x14ac:dyDescent="0.2">
      <c r="A285" s="404">
        <v>2</v>
      </c>
      <c r="B285" s="395">
        <v>3</v>
      </c>
      <c r="C285" s="395">
        <v>6</v>
      </c>
      <c r="D285" s="395">
        <v>3</v>
      </c>
      <c r="E285" s="395" t="s">
        <v>318</v>
      </c>
      <c r="F285" s="396" t="s">
        <v>224</v>
      </c>
      <c r="G285" s="397"/>
      <c r="H285" s="397"/>
      <c r="I285" s="397"/>
      <c r="J285" s="398">
        <f t="shared" si="12"/>
        <v>0</v>
      </c>
      <c r="K285" s="399">
        <f t="shared" si="13"/>
        <v>0</v>
      </c>
    </row>
    <row r="286" spans="1:11" ht="12.75" x14ac:dyDescent="0.2">
      <c r="A286" s="404">
        <v>2</v>
      </c>
      <c r="B286" s="395">
        <v>3</v>
      </c>
      <c r="C286" s="395">
        <v>6</v>
      </c>
      <c r="D286" s="395">
        <v>3</v>
      </c>
      <c r="E286" s="395" t="s">
        <v>319</v>
      </c>
      <c r="F286" s="412" t="s">
        <v>225</v>
      </c>
      <c r="G286" s="397"/>
      <c r="H286" s="397">
        <v>144517.03</v>
      </c>
      <c r="I286" s="397"/>
      <c r="J286" s="398">
        <f t="shared" si="12"/>
        <v>144517.03</v>
      </c>
      <c r="K286" s="399">
        <f t="shared" si="13"/>
        <v>3.4445743375370416E-2</v>
      </c>
    </row>
    <row r="287" spans="1:11" ht="12.75" x14ac:dyDescent="0.2">
      <c r="A287" s="404">
        <v>2</v>
      </c>
      <c r="B287" s="395">
        <v>3</v>
      </c>
      <c r="C287" s="395">
        <v>6</v>
      </c>
      <c r="D287" s="395">
        <v>3</v>
      </c>
      <c r="E287" s="395" t="s">
        <v>320</v>
      </c>
      <c r="F287" s="396" t="s">
        <v>226</v>
      </c>
      <c r="G287" s="397"/>
      <c r="H287" s="397"/>
      <c r="I287" s="397"/>
      <c r="J287" s="398">
        <f t="shared" si="12"/>
        <v>0</v>
      </c>
      <c r="K287" s="399">
        <f t="shared" si="13"/>
        <v>0</v>
      </c>
    </row>
    <row r="288" spans="1:11" ht="12.75" x14ac:dyDescent="0.2">
      <c r="A288" s="404">
        <v>2</v>
      </c>
      <c r="B288" s="395">
        <v>3</v>
      </c>
      <c r="C288" s="395">
        <v>6</v>
      </c>
      <c r="D288" s="395">
        <v>3</v>
      </c>
      <c r="E288" s="395" t="s">
        <v>332</v>
      </c>
      <c r="F288" s="396" t="s">
        <v>227</v>
      </c>
      <c r="G288" s="406"/>
      <c r="H288" s="406"/>
      <c r="I288" s="406"/>
      <c r="J288" s="398">
        <f t="shared" si="12"/>
        <v>0</v>
      </c>
      <c r="K288" s="399">
        <f t="shared" si="13"/>
        <v>0</v>
      </c>
    </row>
    <row r="289" spans="1:11" ht="12.75" x14ac:dyDescent="0.2">
      <c r="A289" s="389">
        <v>2</v>
      </c>
      <c r="B289" s="390">
        <v>3</v>
      </c>
      <c r="C289" s="390">
        <v>6</v>
      </c>
      <c r="D289" s="390">
        <v>4</v>
      </c>
      <c r="E289" s="390"/>
      <c r="F289" s="403" t="s">
        <v>20</v>
      </c>
      <c r="G289" s="409">
        <f>+G290+G291+G292+G293+G294+G295+G296</f>
        <v>0</v>
      </c>
      <c r="H289" s="409">
        <f>+H290+H291+H292+H293+H294+H295+H296</f>
        <v>0</v>
      </c>
      <c r="I289" s="409">
        <f>+I290+I291+I292+I293+I294+I295+I296</f>
        <v>0</v>
      </c>
      <c r="J289" s="409">
        <f>+J290+J291+J292+J293+J294+J295+J296</f>
        <v>0</v>
      </c>
      <c r="K289" s="410">
        <f>+K290+K291+K292+K293+K294+K295+K296</f>
        <v>0</v>
      </c>
    </row>
    <row r="290" spans="1:11" ht="12.75" x14ac:dyDescent="0.2">
      <c r="A290" s="404">
        <v>2</v>
      </c>
      <c r="B290" s="395">
        <v>3</v>
      </c>
      <c r="C290" s="395">
        <v>6</v>
      </c>
      <c r="D290" s="395">
        <v>4</v>
      </c>
      <c r="E290" s="395" t="s">
        <v>316</v>
      </c>
      <c r="F290" s="396" t="s">
        <v>228</v>
      </c>
      <c r="G290" s="397"/>
      <c r="H290" s="397"/>
      <c r="I290" s="397"/>
      <c r="J290" s="398">
        <f t="shared" ref="J290:J296" si="14">SUBTOTAL(9,G290:I290)</f>
        <v>0</v>
      </c>
      <c r="K290" s="399">
        <f t="shared" ref="K290:K296" si="15">IFERROR(J290/$J$18*100,"0.00")</f>
        <v>0</v>
      </c>
    </row>
    <row r="291" spans="1:11" ht="12.75" x14ac:dyDescent="0.2">
      <c r="A291" s="404">
        <v>2</v>
      </c>
      <c r="B291" s="395">
        <v>3</v>
      </c>
      <c r="C291" s="395">
        <v>6</v>
      </c>
      <c r="D291" s="395">
        <v>4</v>
      </c>
      <c r="E291" s="395" t="s">
        <v>317</v>
      </c>
      <c r="F291" s="396" t="s">
        <v>229</v>
      </c>
      <c r="G291" s="397"/>
      <c r="H291" s="397"/>
      <c r="I291" s="397"/>
      <c r="J291" s="398">
        <f t="shared" si="14"/>
        <v>0</v>
      </c>
      <c r="K291" s="399">
        <f t="shared" si="15"/>
        <v>0</v>
      </c>
    </row>
    <row r="292" spans="1:11" ht="12.75" x14ac:dyDescent="0.2">
      <c r="A292" s="404">
        <v>2</v>
      </c>
      <c r="B292" s="395">
        <v>3</v>
      </c>
      <c r="C292" s="395">
        <v>6</v>
      </c>
      <c r="D292" s="395">
        <v>4</v>
      </c>
      <c r="E292" s="395" t="s">
        <v>318</v>
      </c>
      <c r="F292" s="396" t="s">
        <v>230</v>
      </c>
      <c r="G292" s="397"/>
      <c r="H292" s="397"/>
      <c r="I292" s="397"/>
      <c r="J292" s="398">
        <f t="shared" si="14"/>
        <v>0</v>
      </c>
      <c r="K292" s="399">
        <f t="shared" si="15"/>
        <v>0</v>
      </c>
    </row>
    <row r="293" spans="1:11" ht="12.75" x14ac:dyDescent="0.2">
      <c r="A293" s="404">
        <v>2</v>
      </c>
      <c r="B293" s="395">
        <v>3</v>
      </c>
      <c r="C293" s="395">
        <v>6</v>
      </c>
      <c r="D293" s="395">
        <v>4</v>
      </c>
      <c r="E293" s="395" t="s">
        <v>319</v>
      </c>
      <c r="F293" s="396" t="s">
        <v>231</v>
      </c>
      <c r="G293" s="397"/>
      <c r="H293" s="397"/>
      <c r="I293" s="397"/>
      <c r="J293" s="398">
        <f t="shared" si="14"/>
        <v>0</v>
      </c>
      <c r="K293" s="399">
        <f t="shared" si="15"/>
        <v>0</v>
      </c>
    </row>
    <row r="294" spans="1:11" ht="12.75" x14ac:dyDescent="0.2">
      <c r="A294" s="404">
        <v>2</v>
      </c>
      <c r="B294" s="395">
        <v>3</v>
      </c>
      <c r="C294" s="395">
        <v>6</v>
      </c>
      <c r="D294" s="395">
        <v>4</v>
      </c>
      <c r="E294" s="395" t="s">
        <v>320</v>
      </c>
      <c r="F294" s="396" t="s">
        <v>232</v>
      </c>
      <c r="G294" s="397"/>
      <c r="H294" s="397"/>
      <c r="I294" s="397"/>
      <c r="J294" s="398">
        <f t="shared" si="14"/>
        <v>0</v>
      </c>
      <c r="K294" s="399">
        <f t="shared" si="15"/>
        <v>0</v>
      </c>
    </row>
    <row r="295" spans="1:11" ht="12.75" x14ac:dyDescent="0.2">
      <c r="A295" s="404">
        <v>2</v>
      </c>
      <c r="B295" s="395">
        <v>3</v>
      </c>
      <c r="C295" s="395">
        <v>6</v>
      </c>
      <c r="D295" s="395">
        <v>4</v>
      </c>
      <c r="E295" s="395" t="s">
        <v>332</v>
      </c>
      <c r="F295" s="396" t="s">
        <v>233</v>
      </c>
      <c r="G295" s="397"/>
      <c r="H295" s="397"/>
      <c r="I295" s="397"/>
      <c r="J295" s="398">
        <f t="shared" si="14"/>
        <v>0</v>
      </c>
      <c r="K295" s="399">
        <f t="shared" si="15"/>
        <v>0</v>
      </c>
    </row>
    <row r="296" spans="1:11" ht="12.75" x14ac:dyDescent="0.2">
      <c r="A296" s="404">
        <v>2</v>
      </c>
      <c r="B296" s="395">
        <v>3</v>
      </c>
      <c r="C296" s="395">
        <v>6</v>
      </c>
      <c r="D296" s="395">
        <v>4</v>
      </c>
      <c r="E296" s="395" t="s">
        <v>334</v>
      </c>
      <c r="F296" s="396" t="s">
        <v>234</v>
      </c>
      <c r="G296" s="406"/>
      <c r="H296" s="406"/>
      <c r="I296" s="406"/>
      <c r="J296" s="398">
        <f t="shared" si="14"/>
        <v>0</v>
      </c>
      <c r="K296" s="399">
        <f t="shared" si="15"/>
        <v>0</v>
      </c>
    </row>
    <row r="297" spans="1:11" ht="12.75" x14ac:dyDescent="0.2">
      <c r="A297" s="389">
        <v>2</v>
      </c>
      <c r="B297" s="390">
        <v>3</v>
      </c>
      <c r="C297" s="390">
        <v>6</v>
      </c>
      <c r="D297" s="390">
        <v>9</v>
      </c>
      <c r="E297" s="390"/>
      <c r="F297" s="403" t="s">
        <v>235</v>
      </c>
      <c r="G297" s="409">
        <f>+G298</f>
        <v>0</v>
      </c>
      <c r="H297" s="409">
        <f>+H298</f>
        <v>0</v>
      </c>
      <c r="I297" s="409">
        <f>+I298</f>
        <v>0</v>
      </c>
      <c r="J297" s="409">
        <f>+J298</f>
        <v>0</v>
      </c>
      <c r="K297" s="410">
        <f>+K298</f>
        <v>0</v>
      </c>
    </row>
    <row r="298" spans="1:11" ht="12.75" x14ac:dyDescent="0.2">
      <c r="A298" s="404">
        <v>2</v>
      </c>
      <c r="B298" s="395">
        <v>3</v>
      </c>
      <c r="C298" s="395">
        <v>6</v>
      </c>
      <c r="D298" s="395">
        <v>9</v>
      </c>
      <c r="E298" s="395" t="s">
        <v>316</v>
      </c>
      <c r="F298" s="396" t="s">
        <v>235</v>
      </c>
      <c r="G298" s="406"/>
      <c r="H298" s="406"/>
      <c r="I298" s="406"/>
      <c r="J298" s="398">
        <f>SUBTOTAL(9,G298:I298)</f>
        <v>0</v>
      </c>
      <c r="K298" s="399">
        <f>IFERROR(J298/$J$18*100,"0.00")</f>
        <v>0</v>
      </c>
    </row>
    <row r="299" spans="1:11" ht="12.75" x14ac:dyDescent="0.2">
      <c r="A299" s="384">
        <v>2</v>
      </c>
      <c r="B299" s="385">
        <v>3</v>
      </c>
      <c r="C299" s="385">
        <v>7</v>
      </c>
      <c r="D299" s="385"/>
      <c r="E299" s="385"/>
      <c r="F299" s="386" t="s">
        <v>364</v>
      </c>
      <c r="G299" s="387">
        <f>+G300+G308</f>
        <v>3153000</v>
      </c>
      <c r="H299" s="387">
        <f>+H300+H308</f>
        <v>24625010.449999999</v>
      </c>
      <c r="I299" s="387">
        <f>+I300+I308</f>
        <v>0</v>
      </c>
      <c r="J299" s="387">
        <f>+J300+J308</f>
        <v>27778010.449999999</v>
      </c>
      <c r="K299" s="388">
        <f>+K300+K308</f>
        <v>6.6209097947768356</v>
      </c>
    </row>
    <row r="300" spans="1:11" ht="12.75" x14ac:dyDescent="0.2">
      <c r="A300" s="389">
        <v>2</v>
      </c>
      <c r="B300" s="390">
        <v>3</v>
      </c>
      <c r="C300" s="390">
        <v>7</v>
      </c>
      <c r="D300" s="390">
        <v>1</v>
      </c>
      <c r="E300" s="390"/>
      <c r="F300" s="403" t="s">
        <v>236</v>
      </c>
      <c r="G300" s="409">
        <f>+G301+G302+G303+G304+G305+G306+G307</f>
        <v>1653000</v>
      </c>
      <c r="H300" s="409">
        <f>+H301+H302+H303+H304+H305+H306+H307</f>
        <v>4157883.45</v>
      </c>
      <c r="I300" s="409">
        <f>+I301+I302+I303+I304+I305+I306+I307</f>
        <v>0</v>
      </c>
      <c r="J300" s="409">
        <f>+J301+J302+J303+J304+J305+J306+J307</f>
        <v>5810883.4500000002</v>
      </c>
      <c r="K300" s="410">
        <f>+K301+K302+K303+K304+K305+K306+K307</f>
        <v>1.3850284641393966</v>
      </c>
    </row>
    <row r="301" spans="1:11" ht="12.75" x14ac:dyDescent="0.2">
      <c r="A301" s="404">
        <v>2</v>
      </c>
      <c r="B301" s="395">
        <v>3</v>
      </c>
      <c r="C301" s="395">
        <v>7</v>
      </c>
      <c r="D301" s="395">
        <v>1</v>
      </c>
      <c r="E301" s="395" t="s">
        <v>316</v>
      </c>
      <c r="F301" s="396" t="s">
        <v>237</v>
      </c>
      <c r="G301" s="397"/>
      <c r="H301" s="397">
        <v>1160753.42</v>
      </c>
      <c r="I301" s="397"/>
      <c r="J301" s="397">
        <f t="shared" ref="J301:J307" si="16">SUBTOTAL(9,G301:I301)</f>
        <v>1160753.42</v>
      </c>
      <c r="K301" s="451">
        <f t="shared" ref="K301:K307" si="17">IFERROR(J301/$J$18*100,"0.00")</f>
        <v>0.27666645534719025</v>
      </c>
    </row>
    <row r="302" spans="1:11" ht="12.75" x14ac:dyDescent="0.2">
      <c r="A302" s="404">
        <v>2</v>
      </c>
      <c r="B302" s="395">
        <v>3</v>
      </c>
      <c r="C302" s="395">
        <v>7</v>
      </c>
      <c r="D302" s="395">
        <v>1</v>
      </c>
      <c r="E302" s="395" t="s">
        <v>317</v>
      </c>
      <c r="F302" s="396" t="s">
        <v>238</v>
      </c>
      <c r="G302" s="397"/>
      <c r="H302" s="397">
        <v>1344130.03</v>
      </c>
      <c r="I302" s="397"/>
      <c r="J302" s="397">
        <f t="shared" si="16"/>
        <v>1344130.03</v>
      </c>
      <c r="K302" s="451">
        <f t="shared" si="17"/>
        <v>0.32037440899877989</v>
      </c>
    </row>
    <row r="303" spans="1:11" ht="12.75" x14ac:dyDescent="0.2">
      <c r="A303" s="404">
        <v>2</v>
      </c>
      <c r="B303" s="395">
        <v>3</v>
      </c>
      <c r="C303" s="395">
        <v>7</v>
      </c>
      <c r="D303" s="395">
        <v>1</v>
      </c>
      <c r="E303" s="395" t="s">
        <v>318</v>
      </c>
      <c r="F303" s="396" t="s">
        <v>239</v>
      </c>
      <c r="G303" s="397"/>
      <c r="H303" s="397"/>
      <c r="I303" s="397"/>
      <c r="J303" s="397">
        <f t="shared" si="16"/>
        <v>0</v>
      </c>
      <c r="K303" s="451">
        <f t="shared" si="17"/>
        <v>0</v>
      </c>
    </row>
    <row r="304" spans="1:11" ht="12.75" x14ac:dyDescent="0.2">
      <c r="A304" s="404">
        <v>2</v>
      </c>
      <c r="B304" s="395">
        <v>3</v>
      </c>
      <c r="C304" s="395">
        <v>7</v>
      </c>
      <c r="D304" s="395">
        <v>1</v>
      </c>
      <c r="E304" s="395" t="s">
        <v>319</v>
      </c>
      <c r="F304" s="396" t="s">
        <v>240</v>
      </c>
      <c r="G304" s="397">
        <v>1653000</v>
      </c>
      <c r="H304" s="397">
        <v>1653000</v>
      </c>
      <c r="I304" s="397"/>
      <c r="J304" s="397">
        <f t="shared" si="16"/>
        <v>3306000</v>
      </c>
      <c r="K304" s="451">
        <f t="shared" si="17"/>
        <v>0.78798759979342647</v>
      </c>
    </row>
    <row r="305" spans="1:11" ht="12.75" x14ac:dyDescent="0.2">
      <c r="A305" s="404">
        <v>2</v>
      </c>
      <c r="B305" s="395">
        <v>3</v>
      </c>
      <c r="C305" s="395">
        <v>7</v>
      </c>
      <c r="D305" s="395">
        <v>1</v>
      </c>
      <c r="E305" s="395" t="s">
        <v>320</v>
      </c>
      <c r="F305" s="396" t="s">
        <v>241</v>
      </c>
      <c r="G305" s="397"/>
      <c r="H305" s="397"/>
      <c r="I305" s="397"/>
      <c r="J305" s="397">
        <f t="shared" si="16"/>
        <v>0</v>
      </c>
      <c r="K305" s="451">
        <f t="shared" si="17"/>
        <v>0</v>
      </c>
    </row>
    <row r="306" spans="1:11" ht="12.75" x14ac:dyDescent="0.2">
      <c r="A306" s="404">
        <v>2</v>
      </c>
      <c r="B306" s="395">
        <v>3</v>
      </c>
      <c r="C306" s="395">
        <v>7</v>
      </c>
      <c r="D306" s="395">
        <v>1</v>
      </c>
      <c r="E306" s="395" t="s">
        <v>332</v>
      </c>
      <c r="F306" s="396" t="s">
        <v>242</v>
      </c>
      <c r="G306" s="397"/>
      <c r="H306" s="397"/>
      <c r="I306" s="397"/>
      <c r="J306" s="397">
        <f t="shared" si="16"/>
        <v>0</v>
      </c>
      <c r="K306" s="451">
        <f t="shared" si="17"/>
        <v>0</v>
      </c>
    </row>
    <row r="307" spans="1:11" ht="12.75" x14ac:dyDescent="0.2">
      <c r="A307" s="404">
        <v>2</v>
      </c>
      <c r="B307" s="395">
        <v>3</v>
      </c>
      <c r="C307" s="395">
        <v>7</v>
      </c>
      <c r="D307" s="395">
        <v>1</v>
      </c>
      <c r="E307" s="395" t="s">
        <v>334</v>
      </c>
      <c r="F307" s="396" t="s">
        <v>365</v>
      </c>
      <c r="G307" s="406"/>
      <c r="H307" s="406"/>
      <c r="I307" s="406"/>
      <c r="J307" s="397">
        <f t="shared" si="16"/>
        <v>0</v>
      </c>
      <c r="K307" s="451">
        <f t="shared" si="17"/>
        <v>0</v>
      </c>
    </row>
    <row r="308" spans="1:11" ht="12.75" x14ac:dyDescent="0.2">
      <c r="A308" s="389">
        <v>2</v>
      </c>
      <c r="B308" s="390">
        <v>3</v>
      </c>
      <c r="C308" s="390">
        <v>7</v>
      </c>
      <c r="D308" s="390">
        <v>2</v>
      </c>
      <c r="E308" s="390"/>
      <c r="F308" s="403" t="s">
        <v>243</v>
      </c>
      <c r="G308" s="409">
        <f>+G309+G310+G311+G312+G313+G314</f>
        <v>1500000</v>
      </c>
      <c r="H308" s="409">
        <f>+H309+H310+H311+H312+H313+H314</f>
        <v>20467127</v>
      </c>
      <c r="I308" s="409">
        <f>+I309+I310+I311+I312+I313+I314</f>
        <v>0</v>
      </c>
      <c r="J308" s="409">
        <f>+J309+J310+J311+J312+J313+J314</f>
        <v>21967127</v>
      </c>
      <c r="K308" s="410">
        <f>+K309+K310+K311+K312+K313+K314</f>
        <v>5.2358813306374392</v>
      </c>
    </row>
    <row r="309" spans="1:11" ht="12.75" x14ac:dyDescent="0.2">
      <c r="A309" s="394">
        <v>2</v>
      </c>
      <c r="B309" s="395">
        <v>3</v>
      </c>
      <c r="C309" s="395">
        <v>7</v>
      </c>
      <c r="D309" s="395">
        <v>2</v>
      </c>
      <c r="E309" s="395" t="s">
        <v>316</v>
      </c>
      <c r="F309" s="396" t="s">
        <v>244</v>
      </c>
      <c r="G309" s="397"/>
      <c r="H309" s="397"/>
      <c r="I309" s="397"/>
      <c r="J309" s="397">
        <f t="shared" ref="J309:J314" si="18">SUBTOTAL(9,G309:I309)</f>
        <v>0</v>
      </c>
      <c r="K309" s="451">
        <f t="shared" ref="K309:K314" si="19">IFERROR(J309/$J$18*100,"0.00")</f>
        <v>0</v>
      </c>
    </row>
    <row r="310" spans="1:11" ht="12.75" x14ac:dyDescent="0.2">
      <c r="A310" s="394">
        <v>2</v>
      </c>
      <c r="B310" s="395">
        <v>3</v>
      </c>
      <c r="C310" s="395">
        <v>7</v>
      </c>
      <c r="D310" s="395">
        <v>2</v>
      </c>
      <c r="E310" s="395" t="s">
        <v>317</v>
      </c>
      <c r="F310" s="396" t="s">
        <v>245</v>
      </c>
      <c r="G310" s="397"/>
      <c r="H310" s="397">
        <v>18000</v>
      </c>
      <c r="I310" s="397"/>
      <c r="J310" s="397">
        <f t="shared" si="18"/>
        <v>18000</v>
      </c>
      <c r="K310" s="451">
        <f t="shared" si="19"/>
        <v>4.2903136104905249E-3</v>
      </c>
    </row>
    <row r="311" spans="1:11" ht="12.75" x14ac:dyDescent="0.2">
      <c r="A311" s="394">
        <v>2</v>
      </c>
      <c r="B311" s="395">
        <v>3</v>
      </c>
      <c r="C311" s="395">
        <v>7</v>
      </c>
      <c r="D311" s="395">
        <v>2</v>
      </c>
      <c r="E311" s="395" t="s">
        <v>318</v>
      </c>
      <c r="F311" s="396" t="s">
        <v>246</v>
      </c>
      <c r="G311" s="397">
        <v>1500000</v>
      </c>
      <c r="H311" s="397">
        <v>1500000</v>
      </c>
      <c r="I311" s="397"/>
      <c r="J311" s="397">
        <f t="shared" si="18"/>
        <v>3000000</v>
      </c>
      <c r="K311" s="451">
        <f t="shared" si="19"/>
        <v>0.71505226841508762</v>
      </c>
    </row>
    <row r="312" spans="1:11" ht="12.75" x14ac:dyDescent="0.2">
      <c r="A312" s="394">
        <v>2</v>
      </c>
      <c r="B312" s="395">
        <v>3</v>
      </c>
      <c r="C312" s="395">
        <v>7</v>
      </c>
      <c r="D312" s="395">
        <v>2</v>
      </c>
      <c r="E312" s="395" t="s">
        <v>319</v>
      </c>
      <c r="F312" s="396" t="s">
        <v>247</v>
      </c>
      <c r="G312" s="397"/>
      <c r="H312" s="397"/>
      <c r="I312" s="397"/>
      <c r="J312" s="397">
        <f t="shared" si="18"/>
        <v>0</v>
      </c>
      <c r="K312" s="451">
        <f t="shared" si="19"/>
        <v>0</v>
      </c>
    </row>
    <row r="313" spans="1:11" ht="12.75" x14ac:dyDescent="0.2">
      <c r="A313" s="394">
        <v>2</v>
      </c>
      <c r="B313" s="395">
        <v>3</v>
      </c>
      <c r="C313" s="395">
        <v>7</v>
      </c>
      <c r="D313" s="395">
        <v>2</v>
      </c>
      <c r="E313" s="395" t="s">
        <v>320</v>
      </c>
      <c r="F313" s="396" t="s">
        <v>248</v>
      </c>
      <c r="G313" s="406"/>
      <c r="H313" s="406">
        <v>4425</v>
      </c>
      <c r="I313" s="406"/>
      <c r="J313" s="397">
        <f t="shared" si="18"/>
        <v>4425</v>
      </c>
      <c r="K313" s="451">
        <f t="shared" si="19"/>
        <v>1.0547020959122543E-3</v>
      </c>
    </row>
    <row r="314" spans="1:11" ht="12.75" x14ac:dyDescent="0.2">
      <c r="A314" s="412">
        <v>2</v>
      </c>
      <c r="B314" s="412">
        <v>3</v>
      </c>
      <c r="C314" s="412">
        <v>7</v>
      </c>
      <c r="D314" s="412">
        <v>2</v>
      </c>
      <c r="E314" s="412" t="s">
        <v>332</v>
      </c>
      <c r="F314" s="400" t="s">
        <v>366</v>
      </c>
      <c r="G314" s="406"/>
      <c r="H314" s="406">
        <v>18944702</v>
      </c>
      <c r="I314" s="406"/>
      <c r="J314" s="397">
        <f t="shared" si="18"/>
        <v>18944702</v>
      </c>
      <c r="K314" s="451">
        <f t="shared" si="19"/>
        <v>4.5154840465159491</v>
      </c>
    </row>
    <row r="315" spans="1:11" ht="12.75" x14ac:dyDescent="0.2">
      <c r="A315" s="384">
        <v>2</v>
      </c>
      <c r="B315" s="385">
        <v>3</v>
      </c>
      <c r="C315" s="385">
        <v>8</v>
      </c>
      <c r="D315" s="385"/>
      <c r="E315" s="385"/>
      <c r="F315" s="386" t="s">
        <v>367</v>
      </c>
      <c r="G315" s="387">
        <f>+G316+G318</f>
        <v>0</v>
      </c>
      <c r="H315" s="387">
        <f>+H316+H318</f>
        <v>0</v>
      </c>
      <c r="I315" s="387">
        <f>+I316+I318</f>
        <v>0</v>
      </c>
      <c r="J315" s="387">
        <f>+J316+J318</f>
        <v>0</v>
      </c>
      <c r="K315" s="388">
        <f>+K316+K318</f>
        <v>0</v>
      </c>
    </row>
    <row r="316" spans="1:11" ht="12.75" x14ac:dyDescent="0.2">
      <c r="A316" s="415">
        <v>2</v>
      </c>
      <c r="B316" s="415">
        <v>3</v>
      </c>
      <c r="C316" s="415">
        <v>8</v>
      </c>
      <c r="D316" s="415">
        <v>1</v>
      </c>
      <c r="E316" s="415"/>
      <c r="F316" s="391" t="s">
        <v>368</v>
      </c>
      <c r="G316" s="392">
        <f>+G317</f>
        <v>0</v>
      </c>
      <c r="H316" s="392">
        <f>+H317</f>
        <v>0</v>
      </c>
      <c r="I316" s="392">
        <f>+I317</f>
        <v>0</v>
      </c>
      <c r="J316" s="392">
        <f>+J317</f>
        <v>0</v>
      </c>
      <c r="K316" s="393">
        <f>+K317</f>
        <v>0</v>
      </c>
    </row>
    <row r="317" spans="1:11" ht="12.75" x14ac:dyDescent="0.2">
      <c r="A317" s="412">
        <v>2</v>
      </c>
      <c r="B317" s="412">
        <v>3</v>
      </c>
      <c r="C317" s="412">
        <v>8</v>
      </c>
      <c r="D317" s="412">
        <v>1</v>
      </c>
      <c r="E317" s="412" t="s">
        <v>316</v>
      </c>
      <c r="F317" s="400" t="s">
        <v>368</v>
      </c>
      <c r="G317" s="406"/>
      <c r="H317" s="406"/>
      <c r="I317" s="406"/>
      <c r="J317" s="397">
        <f>SUBTOTAL(9,G317:I317)</f>
        <v>0</v>
      </c>
      <c r="K317" s="451">
        <f>IFERROR(J317/$J$18*100,"0.00")</f>
        <v>0</v>
      </c>
    </row>
    <row r="318" spans="1:11" ht="12.75" x14ac:dyDescent="0.2">
      <c r="A318" s="415">
        <v>2</v>
      </c>
      <c r="B318" s="415">
        <v>3</v>
      </c>
      <c r="C318" s="415">
        <v>8</v>
      </c>
      <c r="D318" s="415">
        <v>2</v>
      </c>
      <c r="E318" s="415"/>
      <c r="F318" s="391" t="s">
        <v>369</v>
      </c>
      <c r="G318" s="392">
        <f>+G319</f>
        <v>0</v>
      </c>
      <c r="H318" s="392">
        <f>+H319</f>
        <v>0</v>
      </c>
      <c r="I318" s="392">
        <f>+I319</f>
        <v>0</v>
      </c>
      <c r="J318" s="392">
        <f>+J319</f>
        <v>0</v>
      </c>
      <c r="K318" s="393">
        <f>+K319</f>
        <v>0</v>
      </c>
    </row>
    <row r="319" spans="1:11" ht="12.75" x14ac:dyDescent="0.2">
      <c r="A319" s="412">
        <v>2</v>
      </c>
      <c r="B319" s="412">
        <v>3</v>
      </c>
      <c r="C319" s="412">
        <v>8</v>
      </c>
      <c r="D319" s="412">
        <v>2</v>
      </c>
      <c r="E319" s="412" t="s">
        <v>316</v>
      </c>
      <c r="F319" s="400" t="s">
        <v>369</v>
      </c>
      <c r="G319" s="406"/>
      <c r="H319" s="406"/>
      <c r="I319" s="406"/>
      <c r="J319" s="397">
        <f>SUBTOTAL(9,G319:I319)</f>
        <v>0</v>
      </c>
      <c r="K319" s="451">
        <f>IFERROR(J319/$J$18*100,"0.00")</f>
        <v>0</v>
      </c>
    </row>
    <row r="320" spans="1:11" ht="12.75" x14ac:dyDescent="0.2">
      <c r="A320" s="384">
        <v>2</v>
      </c>
      <c r="B320" s="385">
        <v>3</v>
      </c>
      <c r="C320" s="385">
        <v>9</v>
      </c>
      <c r="D320" s="385"/>
      <c r="E320" s="385"/>
      <c r="F320" s="386" t="s">
        <v>21</v>
      </c>
      <c r="G320" s="387">
        <f>+G321+G323+G325+G327+G329+G331+G333+G335+G337</f>
        <v>1905566.88</v>
      </c>
      <c r="H320" s="387">
        <f>+H321+H323+H325+H327+H329+H331+H333+H335+H337</f>
        <v>12304218.610000001</v>
      </c>
      <c r="I320" s="387">
        <f>+I321+I323+I325+I327+I329+I331+I333+I335+I337</f>
        <v>0</v>
      </c>
      <c r="J320" s="387">
        <f>+J321+J323+J325+J327+J329+J331+J333+J335+J337</f>
        <v>14209785.49</v>
      </c>
      <c r="K320" s="388">
        <f>+K321+K323+K325+K327+K329+K331+K333+K335+K337</f>
        <v>3.3869131161054318</v>
      </c>
    </row>
    <row r="321" spans="1:11" ht="12.75" x14ac:dyDescent="0.2">
      <c r="A321" s="389">
        <v>2</v>
      </c>
      <c r="B321" s="390">
        <v>3</v>
      </c>
      <c r="C321" s="390">
        <v>9</v>
      </c>
      <c r="D321" s="390">
        <v>1</v>
      </c>
      <c r="E321" s="390"/>
      <c r="F321" s="403" t="s">
        <v>249</v>
      </c>
      <c r="G321" s="409">
        <f>+G322</f>
        <v>0</v>
      </c>
      <c r="H321" s="409">
        <f>+H322</f>
        <v>1567371.56</v>
      </c>
      <c r="I321" s="409">
        <f>+I322</f>
        <v>0</v>
      </c>
      <c r="J321" s="409">
        <f>+J322</f>
        <v>1567371.56</v>
      </c>
      <c r="K321" s="410">
        <f>+K322</f>
        <v>0.37358419647576485</v>
      </c>
    </row>
    <row r="322" spans="1:11" ht="12.75" x14ac:dyDescent="0.2">
      <c r="A322" s="404">
        <v>2</v>
      </c>
      <c r="B322" s="395">
        <v>3</v>
      </c>
      <c r="C322" s="395">
        <v>9</v>
      </c>
      <c r="D322" s="395">
        <v>1</v>
      </c>
      <c r="E322" s="395" t="s">
        <v>316</v>
      </c>
      <c r="F322" s="396" t="s">
        <v>249</v>
      </c>
      <c r="G322" s="397"/>
      <c r="H322" s="397">
        <v>1567371.56</v>
      </c>
      <c r="I322" s="397"/>
      <c r="J322" s="397">
        <f>SUBTOTAL(9,G322:I322)</f>
        <v>1567371.56</v>
      </c>
      <c r="K322" s="451">
        <f>IFERROR(J322/$J$18*100,"0.00")</f>
        <v>0.37358419647576485</v>
      </c>
    </row>
    <row r="323" spans="1:11" ht="12.75" x14ac:dyDescent="0.2">
      <c r="A323" s="389">
        <v>2</v>
      </c>
      <c r="B323" s="390">
        <v>3</v>
      </c>
      <c r="C323" s="390">
        <v>9</v>
      </c>
      <c r="D323" s="390">
        <v>2</v>
      </c>
      <c r="E323" s="390"/>
      <c r="F323" s="403" t="s">
        <v>250</v>
      </c>
      <c r="G323" s="409">
        <f>+G324</f>
        <v>1905566.88</v>
      </c>
      <c r="H323" s="409">
        <f>+H324</f>
        <v>9000000</v>
      </c>
      <c r="I323" s="409">
        <f>+I324</f>
        <v>0</v>
      </c>
      <c r="J323" s="409">
        <f>+J324</f>
        <v>10905566.879999999</v>
      </c>
      <c r="K323" s="410">
        <f>+K324</f>
        <v>2.5993501119654825</v>
      </c>
    </row>
    <row r="324" spans="1:11" ht="12.75" x14ac:dyDescent="0.2">
      <c r="A324" s="404">
        <v>2</v>
      </c>
      <c r="B324" s="395">
        <v>3</v>
      </c>
      <c r="C324" s="395">
        <v>9</v>
      </c>
      <c r="D324" s="395">
        <v>2</v>
      </c>
      <c r="E324" s="395" t="s">
        <v>316</v>
      </c>
      <c r="F324" s="396" t="s">
        <v>250</v>
      </c>
      <c r="G324" s="397">
        <v>1905566.88</v>
      </c>
      <c r="H324" s="397">
        <v>9000000</v>
      </c>
      <c r="I324" s="397"/>
      <c r="J324" s="397">
        <f>SUBTOTAL(9,G324:I324)</f>
        <v>10905566.879999999</v>
      </c>
      <c r="K324" s="451">
        <f>IFERROR(J324/$J$18*100,"0.00")</f>
        <v>2.5993501119654825</v>
      </c>
    </row>
    <row r="325" spans="1:11" ht="12.75" x14ac:dyDescent="0.2">
      <c r="A325" s="389">
        <v>2</v>
      </c>
      <c r="B325" s="390">
        <v>3</v>
      </c>
      <c r="C325" s="390">
        <v>9</v>
      </c>
      <c r="D325" s="390">
        <v>3</v>
      </c>
      <c r="E325" s="390"/>
      <c r="F325" s="403" t="s">
        <v>370</v>
      </c>
      <c r="G325" s="409">
        <f>+G326</f>
        <v>0</v>
      </c>
      <c r="H325" s="409">
        <f>+H326</f>
        <v>1000000</v>
      </c>
      <c r="I325" s="409">
        <f>+I326</f>
        <v>0</v>
      </c>
      <c r="J325" s="409">
        <f>+J326</f>
        <v>1000000</v>
      </c>
      <c r="K325" s="410">
        <f>+K326</f>
        <v>0.23835075613836254</v>
      </c>
    </row>
    <row r="326" spans="1:11" ht="12.75" x14ac:dyDescent="0.2">
      <c r="A326" s="404">
        <v>2</v>
      </c>
      <c r="B326" s="395">
        <v>3</v>
      </c>
      <c r="C326" s="395">
        <v>9</v>
      </c>
      <c r="D326" s="395">
        <v>3</v>
      </c>
      <c r="E326" s="395" t="s">
        <v>316</v>
      </c>
      <c r="F326" s="396" t="s">
        <v>370</v>
      </c>
      <c r="G326" s="397"/>
      <c r="H326" s="397">
        <v>1000000</v>
      </c>
      <c r="I326" s="397"/>
      <c r="J326" s="397">
        <f>SUBTOTAL(9,G326:I326)</f>
        <v>1000000</v>
      </c>
      <c r="K326" s="451">
        <f>IFERROR(J326/$J$18*100,"0.00")</f>
        <v>0.23835075613836254</v>
      </c>
    </row>
    <row r="327" spans="1:11" ht="12.75" x14ac:dyDescent="0.2">
      <c r="A327" s="389">
        <v>2</v>
      </c>
      <c r="B327" s="390">
        <v>3</v>
      </c>
      <c r="C327" s="390">
        <v>9</v>
      </c>
      <c r="D327" s="390">
        <v>4</v>
      </c>
      <c r="E327" s="390"/>
      <c r="F327" s="403" t="s">
        <v>251</v>
      </c>
      <c r="G327" s="409">
        <f>+G328</f>
        <v>0</v>
      </c>
      <c r="H327" s="409">
        <f>+H328</f>
        <v>0</v>
      </c>
      <c r="I327" s="409">
        <f>+I328</f>
        <v>0</v>
      </c>
      <c r="J327" s="409">
        <f>+J328</f>
        <v>0</v>
      </c>
      <c r="K327" s="410">
        <f>+K328</f>
        <v>0</v>
      </c>
    </row>
    <row r="328" spans="1:11" ht="12.75" x14ac:dyDescent="0.2">
      <c r="A328" s="404">
        <v>2</v>
      </c>
      <c r="B328" s="395">
        <v>3</v>
      </c>
      <c r="C328" s="395">
        <v>9</v>
      </c>
      <c r="D328" s="395">
        <v>4</v>
      </c>
      <c r="E328" s="395" t="s">
        <v>316</v>
      </c>
      <c r="F328" s="396" t="s">
        <v>251</v>
      </c>
      <c r="G328" s="406"/>
      <c r="H328" s="406"/>
      <c r="I328" s="406"/>
      <c r="J328" s="397">
        <f>SUBTOTAL(9,G328:I328)</f>
        <v>0</v>
      </c>
      <c r="K328" s="451">
        <f>IFERROR(J328/$J$18*100,"0.00")</f>
        <v>0</v>
      </c>
    </row>
    <row r="329" spans="1:11" ht="12.75" x14ac:dyDescent="0.2">
      <c r="A329" s="389">
        <v>2</v>
      </c>
      <c r="B329" s="390">
        <v>3</v>
      </c>
      <c r="C329" s="390">
        <v>9</v>
      </c>
      <c r="D329" s="390">
        <v>5</v>
      </c>
      <c r="E329" s="390"/>
      <c r="F329" s="403" t="s">
        <v>252</v>
      </c>
      <c r="G329" s="409">
        <f>+G330</f>
        <v>0</v>
      </c>
      <c r="H329" s="409">
        <f>+H330</f>
        <v>0</v>
      </c>
      <c r="I329" s="409">
        <f>+I330</f>
        <v>0</v>
      </c>
      <c r="J329" s="409">
        <f>+J330</f>
        <v>0</v>
      </c>
      <c r="K329" s="410">
        <f>+K330</f>
        <v>0</v>
      </c>
    </row>
    <row r="330" spans="1:11" ht="12.75" x14ac:dyDescent="0.2">
      <c r="A330" s="404">
        <v>2</v>
      </c>
      <c r="B330" s="395">
        <v>3</v>
      </c>
      <c r="C330" s="395">
        <v>9</v>
      </c>
      <c r="D330" s="395">
        <v>5</v>
      </c>
      <c r="E330" s="395" t="s">
        <v>316</v>
      </c>
      <c r="F330" s="396" t="s">
        <v>252</v>
      </c>
      <c r="G330" s="406"/>
      <c r="H330" s="406"/>
      <c r="I330" s="406"/>
      <c r="J330" s="397">
        <f>SUBTOTAL(9,G330:I330)</f>
        <v>0</v>
      </c>
      <c r="K330" s="451">
        <f>IFERROR(J330/$J$18*100,"0.00")</f>
        <v>0</v>
      </c>
    </row>
    <row r="331" spans="1:11" ht="12.75" x14ac:dyDescent="0.2">
      <c r="A331" s="389">
        <v>2</v>
      </c>
      <c r="B331" s="390">
        <v>3</v>
      </c>
      <c r="C331" s="390">
        <v>9</v>
      </c>
      <c r="D331" s="390">
        <v>6</v>
      </c>
      <c r="E331" s="390"/>
      <c r="F331" s="403" t="s">
        <v>253</v>
      </c>
      <c r="G331" s="409">
        <f>+G332</f>
        <v>0</v>
      </c>
      <c r="H331" s="409">
        <f>+H332</f>
        <v>436847.05</v>
      </c>
      <c r="I331" s="409">
        <f>+I332</f>
        <v>0</v>
      </c>
      <c r="J331" s="409">
        <f>+J332</f>
        <v>436847.05</v>
      </c>
      <c r="K331" s="410">
        <f>+K332</f>
        <v>0.10412282468431305</v>
      </c>
    </row>
    <row r="332" spans="1:11" ht="12.75" x14ac:dyDescent="0.2">
      <c r="A332" s="404">
        <v>2</v>
      </c>
      <c r="B332" s="395">
        <v>3</v>
      </c>
      <c r="C332" s="395">
        <v>9</v>
      </c>
      <c r="D332" s="395">
        <v>6</v>
      </c>
      <c r="E332" s="395" t="s">
        <v>316</v>
      </c>
      <c r="F332" s="396" t="s">
        <v>253</v>
      </c>
      <c r="G332" s="397"/>
      <c r="H332" s="397">
        <v>436847.05</v>
      </c>
      <c r="I332" s="397"/>
      <c r="J332" s="397">
        <f>SUBTOTAL(9,G332:I332)</f>
        <v>436847.05</v>
      </c>
      <c r="K332" s="451">
        <f>IFERROR(J332/$J$18*100,"0.00")</f>
        <v>0.10412282468431305</v>
      </c>
    </row>
    <row r="333" spans="1:11" ht="12.75" x14ac:dyDescent="0.2">
      <c r="A333" s="389">
        <v>2</v>
      </c>
      <c r="B333" s="390">
        <v>3</v>
      </c>
      <c r="C333" s="390">
        <v>9</v>
      </c>
      <c r="D333" s="390">
        <v>7</v>
      </c>
      <c r="E333" s="390"/>
      <c r="F333" s="403" t="s">
        <v>371</v>
      </c>
      <c r="G333" s="409">
        <f>+G334</f>
        <v>0</v>
      </c>
      <c r="H333" s="409">
        <f>+H334</f>
        <v>0</v>
      </c>
      <c r="I333" s="409">
        <f>+I334</f>
        <v>0</v>
      </c>
      <c r="J333" s="409">
        <f>+J334</f>
        <v>0</v>
      </c>
      <c r="K333" s="410">
        <f>+K334</f>
        <v>0</v>
      </c>
    </row>
    <row r="334" spans="1:11" ht="12.75" x14ac:dyDescent="0.2">
      <c r="A334" s="404">
        <v>2</v>
      </c>
      <c r="B334" s="395">
        <v>3</v>
      </c>
      <c r="C334" s="395">
        <v>9</v>
      </c>
      <c r="D334" s="395">
        <v>7</v>
      </c>
      <c r="E334" s="395" t="s">
        <v>316</v>
      </c>
      <c r="F334" s="396" t="s">
        <v>371</v>
      </c>
      <c r="G334" s="406"/>
      <c r="H334" s="406"/>
      <c r="I334" s="406"/>
      <c r="J334" s="397">
        <f>SUBTOTAL(9,G334:I334)</f>
        <v>0</v>
      </c>
      <c r="K334" s="451">
        <f>IFERROR(J334/$J$18*100,"0.00")</f>
        <v>0</v>
      </c>
    </row>
    <row r="335" spans="1:11" ht="12.75" x14ac:dyDescent="0.2">
      <c r="A335" s="389">
        <v>2</v>
      </c>
      <c r="B335" s="390">
        <v>3</v>
      </c>
      <c r="C335" s="390">
        <v>9</v>
      </c>
      <c r="D335" s="390">
        <v>8</v>
      </c>
      <c r="E335" s="390"/>
      <c r="F335" s="403" t="s">
        <v>254</v>
      </c>
      <c r="G335" s="409">
        <f>+G336</f>
        <v>0</v>
      </c>
      <c r="H335" s="409">
        <f>+H336</f>
        <v>0</v>
      </c>
      <c r="I335" s="409">
        <f>+I336</f>
        <v>0</v>
      </c>
      <c r="J335" s="409">
        <f>+J336</f>
        <v>0</v>
      </c>
      <c r="K335" s="410">
        <f>+K336</f>
        <v>0</v>
      </c>
    </row>
    <row r="336" spans="1:11" ht="12.75" x14ac:dyDescent="0.2">
      <c r="A336" s="404">
        <v>2</v>
      </c>
      <c r="B336" s="395">
        <v>3</v>
      </c>
      <c r="C336" s="395">
        <v>9</v>
      </c>
      <c r="D336" s="395">
        <v>8</v>
      </c>
      <c r="E336" s="395" t="s">
        <v>316</v>
      </c>
      <c r="F336" s="396" t="s">
        <v>254</v>
      </c>
      <c r="G336" s="406"/>
      <c r="H336" s="406"/>
      <c r="I336" s="406"/>
      <c r="J336" s="397">
        <f>SUBTOTAL(9,G336:I336)</f>
        <v>0</v>
      </c>
      <c r="K336" s="451">
        <f>IFERROR(J336/$J$18*100,"0.00")</f>
        <v>0</v>
      </c>
    </row>
    <row r="337" spans="1:11" ht="12.75" x14ac:dyDescent="0.2">
      <c r="A337" s="389">
        <v>2</v>
      </c>
      <c r="B337" s="390">
        <v>3</v>
      </c>
      <c r="C337" s="390">
        <v>9</v>
      </c>
      <c r="D337" s="390">
        <v>9</v>
      </c>
      <c r="E337" s="390"/>
      <c r="F337" s="403" t="s">
        <v>255</v>
      </c>
      <c r="G337" s="409">
        <f>+G338</f>
        <v>0</v>
      </c>
      <c r="H337" s="409">
        <f>+H338</f>
        <v>300000</v>
      </c>
      <c r="I337" s="409">
        <f>+I338</f>
        <v>0</v>
      </c>
      <c r="J337" s="409">
        <f>+J338</f>
        <v>300000</v>
      </c>
      <c r="K337" s="410">
        <f>+K338</f>
        <v>7.1505226841508757E-2</v>
      </c>
    </row>
    <row r="338" spans="1:11" ht="12.75" x14ac:dyDescent="0.2">
      <c r="A338" s="404">
        <v>2</v>
      </c>
      <c r="B338" s="395">
        <v>3</v>
      </c>
      <c r="C338" s="395">
        <v>9</v>
      </c>
      <c r="D338" s="395">
        <v>9</v>
      </c>
      <c r="E338" s="395" t="s">
        <v>316</v>
      </c>
      <c r="F338" s="396" t="s">
        <v>255</v>
      </c>
      <c r="G338" s="397"/>
      <c r="H338" s="397">
        <v>300000</v>
      </c>
      <c r="I338" s="397"/>
      <c r="J338" s="397">
        <f>SUBTOTAL(9,G338:I338)</f>
        <v>300000</v>
      </c>
      <c r="K338" s="451">
        <f>IFERROR(J338/$J$18*100,"0.00")</f>
        <v>7.1505226841508757E-2</v>
      </c>
    </row>
    <row r="339" spans="1:11" ht="12.75" x14ac:dyDescent="0.2">
      <c r="A339" s="378">
        <v>2</v>
      </c>
      <c r="B339" s="379">
        <v>4</v>
      </c>
      <c r="C339" s="380"/>
      <c r="D339" s="380"/>
      <c r="E339" s="380"/>
      <c r="F339" s="381" t="s">
        <v>372</v>
      </c>
      <c r="G339" s="382">
        <f>+G340+G356+G367+G372+G381+G388</f>
        <v>0</v>
      </c>
      <c r="H339" s="382">
        <f>+H340+H356+H367+H372+H381+H388</f>
        <v>0</v>
      </c>
      <c r="I339" s="382">
        <f>+I340+I356+I367+I372+I381+I388</f>
        <v>0</v>
      </c>
      <c r="J339" s="382">
        <f>+J340+J356+J367+J372+J381+J388</f>
        <v>0</v>
      </c>
      <c r="K339" s="383">
        <f>+K340+K356+K367+K372+K381+K388</f>
        <v>0</v>
      </c>
    </row>
    <row r="340" spans="1:11" ht="12.75" x14ac:dyDescent="0.2">
      <c r="A340" s="384">
        <v>2</v>
      </c>
      <c r="B340" s="385">
        <v>4</v>
      </c>
      <c r="C340" s="385">
        <v>1</v>
      </c>
      <c r="D340" s="385"/>
      <c r="E340" s="385"/>
      <c r="F340" s="386" t="s">
        <v>373</v>
      </c>
      <c r="G340" s="387">
        <f>+G341+G345+G349+G352+G354</f>
        <v>0</v>
      </c>
      <c r="H340" s="387">
        <f>+H341+H345+H349+H352+H354</f>
        <v>0</v>
      </c>
      <c r="I340" s="387">
        <f>+I341+I345+I349+I352+I354</f>
        <v>0</v>
      </c>
      <c r="J340" s="387">
        <f>+J341+J345+J349+J352+J354</f>
        <v>0</v>
      </c>
      <c r="K340" s="388">
        <f>+K341+K345+K349+K352+K354</f>
        <v>0</v>
      </c>
    </row>
    <row r="341" spans="1:11" ht="12.75" x14ac:dyDescent="0.2">
      <c r="A341" s="389">
        <v>2</v>
      </c>
      <c r="B341" s="390">
        <v>4</v>
      </c>
      <c r="C341" s="390">
        <v>1</v>
      </c>
      <c r="D341" s="390">
        <v>1</v>
      </c>
      <c r="E341" s="390"/>
      <c r="F341" s="403" t="s">
        <v>374</v>
      </c>
      <c r="G341" s="409">
        <f>+G342+G343+G344</f>
        <v>0</v>
      </c>
      <c r="H341" s="409">
        <f>+H342+H343+H344</f>
        <v>0</v>
      </c>
      <c r="I341" s="409">
        <f>+I342+I343+I344</f>
        <v>0</v>
      </c>
      <c r="J341" s="409">
        <f>+J342+J343+J344</f>
        <v>0</v>
      </c>
      <c r="K341" s="410">
        <f>+K342+K343+K344</f>
        <v>0</v>
      </c>
    </row>
    <row r="342" spans="1:11" ht="12.75" x14ac:dyDescent="0.2">
      <c r="A342" s="404">
        <v>2</v>
      </c>
      <c r="B342" s="395">
        <v>4</v>
      </c>
      <c r="C342" s="395">
        <v>1</v>
      </c>
      <c r="D342" s="395">
        <v>1</v>
      </c>
      <c r="E342" s="395" t="s">
        <v>316</v>
      </c>
      <c r="F342" s="402" t="s">
        <v>375</v>
      </c>
      <c r="G342" s="397"/>
      <c r="H342" s="397"/>
      <c r="I342" s="397"/>
      <c r="J342" s="398">
        <f>SUBTOTAL(9,G342:I342)</f>
        <v>0</v>
      </c>
      <c r="K342" s="399">
        <f>IFERROR(J342/$J$18*100,"0.00")</f>
        <v>0</v>
      </c>
    </row>
    <row r="343" spans="1:11" ht="12.75" x14ac:dyDescent="0.2">
      <c r="A343" s="404">
        <v>2</v>
      </c>
      <c r="B343" s="395">
        <v>4</v>
      </c>
      <c r="C343" s="395">
        <v>1</v>
      </c>
      <c r="D343" s="395">
        <v>1</v>
      </c>
      <c r="E343" s="395" t="s">
        <v>317</v>
      </c>
      <c r="F343" s="402" t="s">
        <v>376</v>
      </c>
      <c r="G343" s="397"/>
      <c r="H343" s="397"/>
      <c r="I343" s="397"/>
      <c r="J343" s="398">
        <f>SUBTOTAL(9,G343:I343)</f>
        <v>0</v>
      </c>
      <c r="K343" s="399">
        <f>IFERROR(J343/$J$18*100,"0.00")</f>
        <v>0</v>
      </c>
    </row>
    <row r="344" spans="1:11" ht="12.75" x14ac:dyDescent="0.2">
      <c r="A344" s="404">
        <v>2</v>
      </c>
      <c r="B344" s="395">
        <v>4</v>
      </c>
      <c r="C344" s="395">
        <v>1</v>
      </c>
      <c r="D344" s="395">
        <v>1</v>
      </c>
      <c r="E344" s="395" t="s">
        <v>318</v>
      </c>
      <c r="F344" s="402" t="s">
        <v>377</v>
      </c>
      <c r="G344" s="406"/>
      <c r="H344" s="406"/>
      <c r="I344" s="406"/>
      <c r="J344" s="398">
        <f>SUBTOTAL(9,G344:I344)</f>
        <v>0</v>
      </c>
      <c r="K344" s="399">
        <f>IFERROR(J344/$J$18*100,"0.00")</f>
        <v>0</v>
      </c>
    </row>
    <row r="345" spans="1:11" ht="12.75" x14ac:dyDescent="0.2">
      <c r="A345" s="389">
        <v>2</v>
      </c>
      <c r="B345" s="390">
        <v>4</v>
      </c>
      <c r="C345" s="390">
        <v>1</v>
      </c>
      <c r="D345" s="390">
        <v>2</v>
      </c>
      <c r="E345" s="390"/>
      <c r="F345" s="403" t="s">
        <v>378</v>
      </c>
      <c r="G345" s="409">
        <f>+G346+G347+G348</f>
        <v>0</v>
      </c>
      <c r="H345" s="409">
        <f>+H346+H347+H348</f>
        <v>0</v>
      </c>
      <c r="I345" s="409">
        <f>+I346+I347+I348</f>
        <v>0</v>
      </c>
      <c r="J345" s="409">
        <f>+J346+J347+J348</f>
        <v>0</v>
      </c>
      <c r="K345" s="410">
        <f>+K346+K347+K348</f>
        <v>0</v>
      </c>
    </row>
    <row r="346" spans="1:11" ht="12.75" x14ac:dyDescent="0.2">
      <c r="A346" s="404">
        <v>2</v>
      </c>
      <c r="B346" s="395">
        <v>4</v>
      </c>
      <c r="C346" s="395">
        <v>1</v>
      </c>
      <c r="D346" s="395">
        <v>2</v>
      </c>
      <c r="E346" s="395" t="s">
        <v>316</v>
      </c>
      <c r="F346" s="402" t="s">
        <v>379</v>
      </c>
      <c r="G346" s="397"/>
      <c r="H346" s="397"/>
      <c r="I346" s="397"/>
      <c r="J346" s="398">
        <f>SUBTOTAL(9,G346:I346)</f>
        <v>0</v>
      </c>
      <c r="K346" s="399">
        <f>IFERROR(J346/$J$18*100,"0.00")</f>
        <v>0</v>
      </c>
    </row>
    <row r="347" spans="1:11" ht="12.75" x14ac:dyDescent="0.2">
      <c r="A347" s="404">
        <v>2</v>
      </c>
      <c r="B347" s="395">
        <v>4</v>
      </c>
      <c r="C347" s="395">
        <v>1</v>
      </c>
      <c r="D347" s="395">
        <v>2</v>
      </c>
      <c r="E347" s="395" t="s">
        <v>317</v>
      </c>
      <c r="F347" s="402" t="s">
        <v>380</v>
      </c>
      <c r="G347" s="397"/>
      <c r="H347" s="397"/>
      <c r="I347" s="397"/>
      <c r="J347" s="398">
        <f>SUBTOTAL(9,G347:I347)</f>
        <v>0</v>
      </c>
      <c r="K347" s="399">
        <f>IFERROR(J347/$J$18*100,"0.00")</f>
        <v>0</v>
      </c>
    </row>
    <row r="348" spans="1:11" ht="12.75" x14ac:dyDescent="0.2">
      <c r="A348" s="404">
        <v>2</v>
      </c>
      <c r="B348" s="395">
        <v>4</v>
      </c>
      <c r="C348" s="395">
        <v>1</v>
      </c>
      <c r="D348" s="395">
        <v>2</v>
      </c>
      <c r="E348" s="395" t="s">
        <v>318</v>
      </c>
      <c r="F348" s="402" t="s">
        <v>381</v>
      </c>
      <c r="G348" s="406"/>
      <c r="H348" s="406"/>
      <c r="I348" s="406"/>
      <c r="J348" s="398">
        <f>SUBTOTAL(9,G348:I348)</f>
        <v>0</v>
      </c>
      <c r="K348" s="399">
        <f>IFERROR(J348/$J$18*100,"0.00")</f>
        <v>0</v>
      </c>
    </row>
    <row r="349" spans="1:11" ht="12.75" x14ac:dyDescent="0.2">
      <c r="A349" s="389">
        <v>2</v>
      </c>
      <c r="B349" s="390">
        <v>4</v>
      </c>
      <c r="C349" s="390">
        <v>1</v>
      </c>
      <c r="D349" s="390">
        <v>4</v>
      </c>
      <c r="E349" s="395"/>
      <c r="F349" s="416" t="s">
        <v>382</v>
      </c>
      <c r="G349" s="409">
        <f>+G350+G351</f>
        <v>0</v>
      </c>
      <c r="H349" s="409">
        <f>+H350+H351</f>
        <v>0</v>
      </c>
      <c r="I349" s="409">
        <f>+I350+I351</f>
        <v>0</v>
      </c>
      <c r="J349" s="409">
        <f>+J350+J351</f>
        <v>0</v>
      </c>
      <c r="K349" s="410">
        <f>+K350+K351</f>
        <v>0</v>
      </c>
    </row>
    <row r="350" spans="1:11" ht="12.75" x14ac:dyDescent="0.2">
      <c r="A350" s="417">
        <v>2</v>
      </c>
      <c r="B350" s="418">
        <v>4</v>
      </c>
      <c r="C350" s="418">
        <v>1</v>
      </c>
      <c r="D350" s="418">
        <v>4</v>
      </c>
      <c r="E350" s="395" t="s">
        <v>316</v>
      </c>
      <c r="F350" s="419" t="s">
        <v>383</v>
      </c>
      <c r="G350" s="397"/>
      <c r="H350" s="397"/>
      <c r="I350" s="397"/>
      <c r="J350" s="398">
        <f>SUBTOTAL(9,G350:I350)</f>
        <v>0</v>
      </c>
      <c r="K350" s="399">
        <f>IFERROR(J350/$J$18*100,"0.00")</f>
        <v>0</v>
      </c>
    </row>
    <row r="351" spans="1:11" ht="12.75" x14ac:dyDescent="0.2">
      <c r="A351" s="404">
        <v>2</v>
      </c>
      <c r="B351" s="395">
        <v>4</v>
      </c>
      <c r="C351" s="395">
        <v>1</v>
      </c>
      <c r="D351" s="395">
        <v>4</v>
      </c>
      <c r="E351" s="395" t="s">
        <v>317</v>
      </c>
      <c r="F351" s="402" t="s">
        <v>384</v>
      </c>
      <c r="G351" s="406"/>
      <c r="H351" s="406"/>
      <c r="I351" s="406"/>
      <c r="J351" s="398">
        <f>SUBTOTAL(9,G351:I351)</f>
        <v>0</v>
      </c>
      <c r="K351" s="399">
        <f>IFERROR(J351/$J$18*100,"0.00")</f>
        <v>0</v>
      </c>
    </row>
    <row r="352" spans="1:11" ht="12.75" x14ac:dyDescent="0.2">
      <c r="A352" s="407">
        <v>2</v>
      </c>
      <c r="B352" s="390">
        <v>4</v>
      </c>
      <c r="C352" s="390">
        <v>1</v>
      </c>
      <c r="D352" s="390">
        <v>5</v>
      </c>
      <c r="E352" s="390"/>
      <c r="F352" s="416" t="s">
        <v>385</v>
      </c>
      <c r="G352" s="392">
        <f>+G353</f>
        <v>0</v>
      </c>
      <c r="H352" s="392">
        <f>+H353</f>
        <v>0</v>
      </c>
      <c r="I352" s="392">
        <f>+I353</f>
        <v>0</v>
      </c>
      <c r="J352" s="392">
        <f>+J353</f>
        <v>0</v>
      </c>
      <c r="K352" s="393">
        <f>+K353</f>
        <v>0</v>
      </c>
    </row>
    <row r="353" spans="1:11" ht="12.75" x14ac:dyDescent="0.2">
      <c r="A353" s="404">
        <v>2</v>
      </c>
      <c r="B353" s="395">
        <v>4</v>
      </c>
      <c r="C353" s="395">
        <v>1</v>
      </c>
      <c r="D353" s="395">
        <v>5</v>
      </c>
      <c r="E353" s="395" t="s">
        <v>316</v>
      </c>
      <c r="F353" s="402" t="s">
        <v>385</v>
      </c>
      <c r="G353" s="406"/>
      <c r="H353" s="406"/>
      <c r="I353" s="406"/>
      <c r="J353" s="398">
        <f>SUBTOTAL(9,G353:I353)</f>
        <v>0</v>
      </c>
      <c r="K353" s="399">
        <f>IFERROR(J353/$J$18*100,"0.00")</f>
        <v>0</v>
      </c>
    </row>
    <row r="354" spans="1:11" ht="12.75" x14ac:dyDescent="0.2">
      <c r="A354" s="389">
        <v>2</v>
      </c>
      <c r="B354" s="390">
        <v>4</v>
      </c>
      <c r="C354" s="390">
        <v>1</v>
      </c>
      <c r="D354" s="390">
        <v>6</v>
      </c>
      <c r="E354" s="395"/>
      <c r="F354" s="416" t="s">
        <v>386</v>
      </c>
      <c r="G354" s="409">
        <f>+G355</f>
        <v>0</v>
      </c>
      <c r="H354" s="409">
        <f>+H355</f>
        <v>0</v>
      </c>
      <c r="I354" s="409">
        <f>+I355</f>
        <v>0</v>
      </c>
      <c r="J354" s="409">
        <f>+J355</f>
        <v>0</v>
      </c>
      <c r="K354" s="410">
        <f>+K355</f>
        <v>0</v>
      </c>
    </row>
    <row r="355" spans="1:11" ht="12.75" x14ac:dyDescent="0.2">
      <c r="A355" s="404">
        <v>2</v>
      </c>
      <c r="B355" s="395">
        <v>4</v>
      </c>
      <c r="C355" s="395">
        <v>1</v>
      </c>
      <c r="D355" s="395">
        <v>6</v>
      </c>
      <c r="E355" s="395" t="s">
        <v>316</v>
      </c>
      <c r="F355" s="402" t="s">
        <v>387</v>
      </c>
      <c r="G355" s="406"/>
      <c r="H355" s="406"/>
      <c r="I355" s="406"/>
      <c r="J355" s="398">
        <f>SUBTOTAL(9,G355:I355)</f>
        <v>0</v>
      </c>
      <c r="K355" s="399">
        <f>IFERROR(J355/$J$18*100,"0.00")</f>
        <v>0</v>
      </c>
    </row>
    <row r="356" spans="1:11" ht="12.75" x14ac:dyDescent="0.2">
      <c r="A356" s="384">
        <v>2</v>
      </c>
      <c r="B356" s="385">
        <v>4</v>
      </c>
      <c r="C356" s="385">
        <v>2</v>
      </c>
      <c r="D356" s="385"/>
      <c r="E356" s="385"/>
      <c r="F356" s="386" t="s">
        <v>388</v>
      </c>
      <c r="G356" s="387">
        <f>+G357+G359+G363</f>
        <v>0</v>
      </c>
      <c r="H356" s="387">
        <f>+H357+H359+H363</f>
        <v>0</v>
      </c>
      <c r="I356" s="387">
        <f>+I357+I359+I363</f>
        <v>0</v>
      </c>
      <c r="J356" s="387">
        <f>+J357+J359+J363</f>
        <v>0</v>
      </c>
      <c r="K356" s="388">
        <f>+K357+K359+K363</f>
        <v>0</v>
      </c>
    </row>
    <row r="357" spans="1:11" ht="12.75" x14ac:dyDescent="0.2">
      <c r="A357" s="389">
        <v>2</v>
      </c>
      <c r="B357" s="390">
        <v>4</v>
      </c>
      <c r="C357" s="390">
        <v>2</v>
      </c>
      <c r="D357" s="390">
        <v>1</v>
      </c>
      <c r="E357" s="395"/>
      <c r="F357" s="403" t="s">
        <v>389</v>
      </c>
      <c r="G357" s="409">
        <f>+G358</f>
        <v>0</v>
      </c>
      <c r="H357" s="409">
        <f>+H358</f>
        <v>0</v>
      </c>
      <c r="I357" s="409">
        <f>+I358</f>
        <v>0</v>
      </c>
      <c r="J357" s="409">
        <f>+J358</f>
        <v>0</v>
      </c>
      <c r="K357" s="410">
        <f>+K358</f>
        <v>0</v>
      </c>
    </row>
    <row r="358" spans="1:11" ht="12.75" x14ac:dyDescent="0.2">
      <c r="A358" s="394">
        <v>2</v>
      </c>
      <c r="B358" s="395">
        <v>4</v>
      </c>
      <c r="C358" s="395">
        <v>2</v>
      </c>
      <c r="D358" s="395">
        <v>1</v>
      </c>
      <c r="E358" s="395" t="s">
        <v>316</v>
      </c>
      <c r="F358" s="402" t="s">
        <v>390</v>
      </c>
      <c r="G358" s="406"/>
      <c r="H358" s="406"/>
      <c r="I358" s="406"/>
      <c r="J358" s="397">
        <f>SUBTOTAL(9,G358:I358)</f>
        <v>0</v>
      </c>
      <c r="K358" s="451">
        <f>IFERROR(J358/$J$18*100,"0.00")</f>
        <v>0</v>
      </c>
    </row>
    <row r="359" spans="1:11" ht="12.75" x14ac:dyDescent="0.2">
      <c r="A359" s="389">
        <v>2</v>
      </c>
      <c r="B359" s="390">
        <v>4</v>
      </c>
      <c r="C359" s="390">
        <v>2</v>
      </c>
      <c r="D359" s="390">
        <v>2</v>
      </c>
      <c r="E359" s="395"/>
      <c r="F359" s="416" t="s">
        <v>391</v>
      </c>
      <c r="G359" s="392">
        <f>+G360+G361+G362</f>
        <v>0</v>
      </c>
      <c r="H359" s="392">
        <f>+H360+H361+H362</f>
        <v>0</v>
      </c>
      <c r="I359" s="392">
        <f>+I360+I361+I362</f>
        <v>0</v>
      </c>
      <c r="J359" s="392">
        <f>+J360+J361+J362</f>
        <v>0</v>
      </c>
      <c r="K359" s="393">
        <f>+K360+K361+K362</f>
        <v>0</v>
      </c>
    </row>
    <row r="360" spans="1:11" ht="22.5" x14ac:dyDescent="0.2">
      <c r="A360" s="394">
        <v>2</v>
      </c>
      <c r="B360" s="395">
        <v>4</v>
      </c>
      <c r="C360" s="395">
        <v>2</v>
      </c>
      <c r="D360" s="395">
        <v>2</v>
      </c>
      <c r="E360" s="395" t="s">
        <v>316</v>
      </c>
      <c r="F360" s="402" t="s">
        <v>392</v>
      </c>
      <c r="G360" s="406"/>
      <c r="H360" s="406"/>
      <c r="I360" s="406"/>
      <c r="J360" s="397">
        <f>SUBTOTAL(9,G360:I360)</f>
        <v>0</v>
      </c>
      <c r="K360" s="451">
        <f>IFERROR(J360/$J$18*100,"0.00")</f>
        <v>0</v>
      </c>
    </row>
    <row r="361" spans="1:11" ht="12.75" x14ac:dyDescent="0.2">
      <c r="A361" s="394">
        <v>2</v>
      </c>
      <c r="B361" s="395">
        <v>4</v>
      </c>
      <c r="C361" s="395">
        <v>2</v>
      </c>
      <c r="D361" s="395">
        <v>2</v>
      </c>
      <c r="E361" s="395" t="s">
        <v>317</v>
      </c>
      <c r="F361" s="402" t="s">
        <v>393</v>
      </c>
      <c r="G361" s="406"/>
      <c r="H361" s="406"/>
      <c r="I361" s="406"/>
      <c r="J361" s="397">
        <f>SUBTOTAL(9,G361:I361)</f>
        <v>0</v>
      </c>
      <c r="K361" s="451">
        <f>IFERROR(J361/$J$18*100,"0.00")</f>
        <v>0</v>
      </c>
    </row>
    <row r="362" spans="1:11" ht="22.5" x14ac:dyDescent="0.2">
      <c r="A362" s="394">
        <v>2</v>
      </c>
      <c r="B362" s="395">
        <v>4</v>
      </c>
      <c r="C362" s="395">
        <v>2</v>
      </c>
      <c r="D362" s="395">
        <v>2</v>
      </c>
      <c r="E362" s="395" t="s">
        <v>318</v>
      </c>
      <c r="F362" s="402" t="s">
        <v>394</v>
      </c>
      <c r="G362" s="406"/>
      <c r="H362" s="406"/>
      <c r="I362" s="406"/>
      <c r="J362" s="397">
        <f>SUBTOTAL(9,G362:I362)</f>
        <v>0</v>
      </c>
      <c r="K362" s="451">
        <f>IFERROR(J362/$J$18*100,"0.00")</f>
        <v>0</v>
      </c>
    </row>
    <row r="363" spans="1:11" ht="12.75" x14ac:dyDescent="0.2">
      <c r="A363" s="403">
        <v>2</v>
      </c>
      <c r="B363" s="390">
        <v>4</v>
      </c>
      <c r="C363" s="390">
        <v>2</v>
      </c>
      <c r="D363" s="390">
        <v>3</v>
      </c>
      <c r="E363" s="390"/>
      <c r="F363" s="416" t="s">
        <v>395</v>
      </c>
      <c r="G363" s="409">
        <f>G364+G365+G366</f>
        <v>0</v>
      </c>
      <c r="H363" s="409">
        <f>H364+H365+H366</f>
        <v>0</v>
      </c>
      <c r="I363" s="409">
        <f>I364+I365+I366</f>
        <v>0</v>
      </c>
      <c r="J363" s="409">
        <f>J364+J365+J366</f>
        <v>0</v>
      </c>
      <c r="K363" s="410">
        <f>K364+K365+K366</f>
        <v>0</v>
      </c>
    </row>
    <row r="364" spans="1:11" ht="12.75" x14ac:dyDescent="0.2">
      <c r="A364" s="396">
        <v>2</v>
      </c>
      <c r="B364" s="395">
        <v>4</v>
      </c>
      <c r="C364" s="395">
        <v>2</v>
      </c>
      <c r="D364" s="395">
        <v>3</v>
      </c>
      <c r="E364" s="395" t="s">
        <v>316</v>
      </c>
      <c r="F364" s="402" t="s">
        <v>396</v>
      </c>
      <c r="G364" s="397"/>
      <c r="H364" s="397"/>
      <c r="I364" s="397"/>
      <c r="J364" s="397">
        <f>SUBTOTAL(9,G364:I364)</f>
        <v>0</v>
      </c>
      <c r="K364" s="451">
        <f>IFERROR(J364/$J$18*100,"0.00")</f>
        <v>0</v>
      </c>
    </row>
    <row r="365" spans="1:11" ht="12.75" x14ac:dyDescent="0.2">
      <c r="A365" s="396">
        <v>2</v>
      </c>
      <c r="B365" s="395">
        <v>4</v>
      </c>
      <c r="C365" s="395">
        <v>2</v>
      </c>
      <c r="D365" s="395">
        <v>3</v>
      </c>
      <c r="E365" s="395" t="s">
        <v>317</v>
      </c>
      <c r="F365" s="402" t="s">
        <v>397</v>
      </c>
      <c r="G365" s="397"/>
      <c r="H365" s="397"/>
      <c r="I365" s="397"/>
      <c r="J365" s="397">
        <f>SUBTOTAL(9,G365:I365)</f>
        <v>0</v>
      </c>
      <c r="K365" s="451">
        <f>IFERROR(J365/$J$18*100,"0.00")</f>
        <v>0</v>
      </c>
    </row>
    <row r="366" spans="1:11" ht="22.5" x14ac:dyDescent="0.2">
      <c r="A366" s="396">
        <v>2</v>
      </c>
      <c r="B366" s="395">
        <v>4</v>
      </c>
      <c r="C366" s="395">
        <v>2</v>
      </c>
      <c r="D366" s="395">
        <v>3</v>
      </c>
      <c r="E366" s="395" t="s">
        <v>318</v>
      </c>
      <c r="F366" s="402" t="s">
        <v>398</v>
      </c>
      <c r="G366" s="397"/>
      <c r="H366" s="397"/>
      <c r="I366" s="397"/>
      <c r="J366" s="397">
        <f>SUBTOTAL(9,G366:I366)</f>
        <v>0</v>
      </c>
      <c r="K366" s="451">
        <f>IFERROR(J366/$J$18*100,"0.00")</f>
        <v>0</v>
      </c>
    </row>
    <row r="367" spans="1:11" ht="12.75" x14ac:dyDescent="0.2">
      <c r="A367" s="384">
        <v>2</v>
      </c>
      <c r="B367" s="385">
        <v>4</v>
      </c>
      <c r="C367" s="385">
        <v>4</v>
      </c>
      <c r="D367" s="385"/>
      <c r="E367" s="385"/>
      <c r="F367" s="386" t="s">
        <v>399</v>
      </c>
      <c r="G367" s="387">
        <f>+G368</f>
        <v>0</v>
      </c>
      <c r="H367" s="387">
        <f>+H368</f>
        <v>0</v>
      </c>
      <c r="I367" s="387">
        <f>+I368</f>
        <v>0</v>
      </c>
      <c r="J367" s="387">
        <f>+J368</f>
        <v>0</v>
      </c>
      <c r="K367" s="388">
        <f>+K368</f>
        <v>0</v>
      </c>
    </row>
    <row r="368" spans="1:11" ht="12.75" x14ac:dyDescent="0.2">
      <c r="A368" s="403">
        <v>2</v>
      </c>
      <c r="B368" s="390">
        <v>4</v>
      </c>
      <c r="C368" s="390">
        <v>4</v>
      </c>
      <c r="D368" s="390">
        <v>1</v>
      </c>
      <c r="E368" s="390"/>
      <c r="F368" s="416" t="s">
        <v>400</v>
      </c>
      <c r="G368" s="409">
        <f>+G369+G370+G371</f>
        <v>0</v>
      </c>
      <c r="H368" s="409">
        <f>+H369+H370+H371</f>
        <v>0</v>
      </c>
      <c r="I368" s="409">
        <f>+I369+I370+I371</f>
        <v>0</v>
      </c>
      <c r="J368" s="409">
        <f>+J369+J370+J371</f>
        <v>0</v>
      </c>
      <c r="K368" s="410">
        <f>+K369+K370+K371</f>
        <v>0</v>
      </c>
    </row>
    <row r="369" spans="1:11" ht="12.75" x14ac:dyDescent="0.2">
      <c r="A369" s="396">
        <v>2</v>
      </c>
      <c r="B369" s="395">
        <v>4</v>
      </c>
      <c r="C369" s="395">
        <v>4</v>
      </c>
      <c r="D369" s="395">
        <v>1</v>
      </c>
      <c r="E369" s="395" t="s">
        <v>316</v>
      </c>
      <c r="F369" s="402" t="s">
        <v>401</v>
      </c>
      <c r="G369" s="397"/>
      <c r="H369" s="397"/>
      <c r="I369" s="397"/>
      <c r="J369" s="398">
        <f>SUBTOTAL(9,G369:I369)</f>
        <v>0</v>
      </c>
      <c r="K369" s="399">
        <f>IFERROR(J369/$J$18*100,"0.00")</f>
        <v>0</v>
      </c>
    </row>
    <row r="370" spans="1:11" ht="12.75" x14ac:dyDescent="0.2">
      <c r="A370" s="396">
        <v>2</v>
      </c>
      <c r="B370" s="395">
        <v>4</v>
      </c>
      <c r="C370" s="395">
        <v>4</v>
      </c>
      <c r="D370" s="395">
        <v>1</v>
      </c>
      <c r="E370" s="395" t="s">
        <v>317</v>
      </c>
      <c r="F370" s="402" t="s">
        <v>402</v>
      </c>
      <c r="G370" s="397"/>
      <c r="H370" s="397"/>
      <c r="I370" s="397"/>
      <c r="J370" s="398">
        <f>SUBTOTAL(9,G370:I370)</f>
        <v>0</v>
      </c>
      <c r="K370" s="399">
        <f>IFERROR(J370/$J$18*100,"0.00")</f>
        <v>0</v>
      </c>
    </row>
    <row r="371" spans="1:11" ht="22.5" x14ac:dyDescent="0.2">
      <c r="A371" s="396">
        <v>2</v>
      </c>
      <c r="B371" s="395">
        <v>4</v>
      </c>
      <c r="C371" s="395">
        <v>4</v>
      </c>
      <c r="D371" s="395">
        <v>1</v>
      </c>
      <c r="E371" s="395" t="s">
        <v>318</v>
      </c>
      <c r="F371" s="402" t="s">
        <v>403</v>
      </c>
      <c r="G371" s="397"/>
      <c r="H371" s="397"/>
      <c r="I371" s="397"/>
      <c r="J371" s="398">
        <f>SUBTOTAL(9,G371:I371)</f>
        <v>0</v>
      </c>
      <c r="K371" s="399">
        <f>IFERROR(J371/$J$18*100,"0.00")</f>
        <v>0</v>
      </c>
    </row>
    <row r="372" spans="1:11" ht="12.75" x14ac:dyDescent="0.2">
      <c r="A372" s="384">
        <v>2</v>
      </c>
      <c r="B372" s="385">
        <v>4</v>
      </c>
      <c r="C372" s="385">
        <v>6</v>
      </c>
      <c r="D372" s="385"/>
      <c r="E372" s="385"/>
      <c r="F372" s="386" t="s">
        <v>404</v>
      </c>
      <c r="G372" s="387">
        <f>+G373+G375+G377+G379</f>
        <v>0</v>
      </c>
      <c r="H372" s="387">
        <f>+H373+H375+H377+H379</f>
        <v>0</v>
      </c>
      <c r="I372" s="387">
        <f>+I373+I375+I377+I379</f>
        <v>0</v>
      </c>
      <c r="J372" s="387">
        <f>+J373+J375+J377+J379</f>
        <v>0</v>
      </c>
      <c r="K372" s="388">
        <f>+K373+K375+K377+K379</f>
        <v>0</v>
      </c>
    </row>
    <row r="373" spans="1:11" ht="12.75" x14ac:dyDescent="0.2">
      <c r="A373" s="407">
        <v>2</v>
      </c>
      <c r="B373" s="390">
        <v>4</v>
      </c>
      <c r="C373" s="390">
        <v>6</v>
      </c>
      <c r="D373" s="390">
        <v>1</v>
      </c>
      <c r="E373" s="390"/>
      <c r="F373" s="416" t="s">
        <v>405</v>
      </c>
      <c r="G373" s="409">
        <f>+G374</f>
        <v>0</v>
      </c>
      <c r="H373" s="409">
        <f>+H374</f>
        <v>0</v>
      </c>
      <c r="I373" s="409">
        <f>+I374</f>
        <v>0</v>
      </c>
      <c r="J373" s="409">
        <f>+J374</f>
        <v>0</v>
      </c>
      <c r="K373" s="410">
        <f>+K374</f>
        <v>0</v>
      </c>
    </row>
    <row r="374" spans="1:11" ht="12.75" x14ac:dyDescent="0.2">
      <c r="A374" s="404">
        <v>2</v>
      </c>
      <c r="B374" s="395">
        <v>4</v>
      </c>
      <c r="C374" s="395">
        <v>6</v>
      </c>
      <c r="D374" s="395">
        <v>1</v>
      </c>
      <c r="E374" s="395" t="s">
        <v>316</v>
      </c>
      <c r="F374" s="402" t="s">
        <v>405</v>
      </c>
      <c r="G374" s="406"/>
      <c r="H374" s="406"/>
      <c r="I374" s="406"/>
      <c r="J374" s="398">
        <f>SUBTOTAL(9,G374:I374)</f>
        <v>0</v>
      </c>
      <c r="K374" s="399">
        <f>IFERROR(J374/$J$18*100,"0.00")</f>
        <v>0</v>
      </c>
    </row>
    <row r="375" spans="1:11" ht="12.75" x14ac:dyDescent="0.2">
      <c r="A375" s="407">
        <v>2</v>
      </c>
      <c r="B375" s="390">
        <v>4</v>
      </c>
      <c r="C375" s="390">
        <v>6</v>
      </c>
      <c r="D375" s="390">
        <v>2</v>
      </c>
      <c r="E375" s="390"/>
      <c r="F375" s="416" t="s">
        <v>406</v>
      </c>
      <c r="G375" s="392">
        <f>+G376</f>
        <v>0</v>
      </c>
      <c r="H375" s="392">
        <f>+H376</f>
        <v>0</v>
      </c>
      <c r="I375" s="392">
        <f>+I376</f>
        <v>0</v>
      </c>
      <c r="J375" s="392">
        <f>+J376</f>
        <v>0</v>
      </c>
      <c r="K375" s="393">
        <f>+K376</f>
        <v>0</v>
      </c>
    </row>
    <row r="376" spans="1:11" ht="12.75" x14ac:dyDescent="0.2">
      <c r="A376" s="404">
        <v>2</v>
      </c>
      <c r="B376" s="395">
        <v>4</v>
      </c>
      <c r="C376" s="395">
        <v>6</v>
      </c>
      <c r="D376" s="395">
        <v>2</v>
      </c>
      <c r="E376" s="395" t="s">
        <v>316</v>
      </c>
      <c r="F376" s="402" t="s">
        <v>406</v>
      </c>
      <c r="G376" s="406"/>
      <c r="H376" s="406"/>
      <c r="I376" s="406"/>
      <c r="J376" s="398">
        <f>SUBTOTAL(9,G376:I376)</f>
        <v>0</v>
      </c>
      <c r="K376" s="399">
        <f>IFERROR(J376/$J$18*100,"0.00")</f>
        <v>0</v>
      </c>
    </row>
    <row r="377" spans="1:11" ht="12.75" x14ac:dyDescent="0.2">
      <c r="A377" s="407">
        <v>2</v>
      </c>
      <c r="B377" s="390">
        <v>4</v>
      </c>
      <c r="C377" s="390">
        <v>6</v>
      </c>
      <c r="D377" s="390">
        <v>3</v>
      </c>
      <c r="E377" s="395"/>
      <c r="F377" s="416" t="s">
        <v>407</v>
      </c>
      <c r="G377" s="392">
        <f>+G378</f>
        <v>0</v>
      </c>
      <c r="H377" s="392">
        <f>+H378</f>
        <v>0</v>
      </c>
      <c r="I377" s="392">
        <f>+I378</f>
        <v>0</v>
      </c>
      <c r="J377" s="392">
        <f>+J378</f>
        <v>0</v>
      </c>
      <c r="K377" s="393">
        <f>+K378</f>
        <v>0</v>
      </c>
    </row>
    <row r="378" spans="1:11" ht="12.75" x14ac:dyDescent="0.2">
      <c r="A378" s="404">
        <v>2</v>
      </c>
      <c r="B378" s="395">
        <v>4</v>
      </c>
      <c r="C378" s="395">
        <v>6</v>
      </c>
      <c r="D378" s="395">
        <v>3</v>
      </c>
      <c r="E378" s="395" t="s">
        <v>316</v>
      </c>
      <c r="F378" s="402" t="s">
        <v>407</v>
      </c>
      <c r="G378" s="406"/>
      <c r="H378" s="406"/>
      <c r="I378" s="406"/>
      <c r="J378" s="398">
        <f>SUBTOTAL(9,G378:I378)</f>
        <v>0</v>
      </c>
      <c r="K378" s="399">
        <f>IFERROR(J378/$J$18*100,"0.00")</f>
        <v>0</v>
      </c>
    </row>
    <row r="379" spans="1:11" ht="12.75" x14ac:dyDescent="0.2">
      <c r="A379" s="407">
        <v>2</v>
      </c>
      <c r="B379" s="390">
        <v>4</v>
      </c>
      <c r="C379" s="390">
        <v>6</v>
      </c>
      <c r="D379" s="390">
        <v>4</v>
      </c>
      <c r="E379" s="390"/>
      <c r="F379" s="416" t="s">
        <v>408</v>
      </c>
      <c r="G379" s="392">
        <f>+G380</f>
        <v>0</v>
      </c>
      <c r="H379" s="392">
        <f>+H380</f>
        <v>0</v>
      </c>
      <c r="I379" s="392">
        <f>+I380</f>
        <v>0</v>
      </c>
      <c r="J379" s="392">
        <f>+J380</f>
        <v>0</v>
      </c>
      <c r="K379" s="393">
        <f>+K380</f>
        <v>0</v>
      </c>
    </row>
    <row r="380" spans="1:11" ht="12.75" x14ac:dyDescent="0.2">
      <c r="A380" s="404">
        <v>2</v>
      </c>
      <c r="B380" s="395">
        <v>4</v>
      </c>
      <c r="C380" s="395">
        <v>6</v>
      </c>
      <c r="D380" s="395">
        <v>4</v>
      </c>
      <c r="E380" s="395" t="s">
        <v>316</v>
      </c>
      <c r="F380" s="402" t="s">
        <v>408</v>
      </c>
      <c r="G380" s="406"/>
      <c r="H380" s="406"/>
      <c r="I380" s="406"/>
      <c r="J380" s="398">
        <f>SUBTOTAL(9,G380:I380)</f>
        <v>0</v>
      </c>
      <c r="K380" s="399">
        <f>IFERROR(J380/$J$18*100,"0.00")</f>
        <v>0</v>
      </c>
    </row>
    <row r="381" spans="1:11" ht="12.75" x14ac:dyDescent="0.2">
      <c r="A381" s="384">
        <v>2</v>
      </c>
      <c r="B381" s="385">
        <v>4</v>
      </c>
      <c r="C381" s="385">
        <v>7</v>
      </c>
      <c r="D381" s="385"/>
      <c r="E381" s="385"/>
      <c r="F381" s="386" t="s">
        <v>409</v>
      </c>
      <c r="G381" s="387">
        <f>+G382+G384+G386</f>
        <v>0</v>
      </c>
      <c r="H381" s="387">
        <f>+H382+H384+H386</f>
        <v>0</v>
      </c>
      <c r="I381" s="387">
        <f>+I382+I384+I386</f>
        <v>0</v>
      </c>
      <c r="J381" s="387">
        <f>+J382+J384+J386</f>
        <v>0</v>
      </c>
      <c r="K381" s="388">
        <f>+K382+K384+K386</f>
        <v>0</v>
      </c>
    </row>
    <row r="382" spans="1:11" ht="11.25" customHeight="1" x14ac:dyDescent="0.2">
      <c r="A382" s="389">
        <v>2</v>
      </c>
      <c r="B382" s="390">
        <v>4</v>
      </c>
      <c r="C382" s="390">
        <v>7</v>
      </c>
      <c r="D382" s="390">
        <v>1</v>
      </c>
      <c r="E382" s="390"/>
      <c r="F382" s="416" t="s">
        <v>410</v>
      </c>
      <c r="G382" s="409">
        <f>+G383</f>
        <v>0</v>
      </c>
      <c r="H382" s="409">
        <f>+H383</f>
        <v>0</v>
      </c>
      <c r="I382" s="409">
        <f>+I383</f>
        <v>0</v>
      </c>
      <c r="J382" s="409">
        <f>+J383</f>
        <v>0</v>
      </c>
      <c r="K382" s="410">
        <f>+K383</f>
        <v>0</v>
      </c>
    </row>
    <row r="383" spans="1:11" ht="12.75" x14ac:dyDescent="0.2">
      <c r="A383" s="404">
        <v>2</v>
      </c>
      <c r="B383" s="395">
        <v>4</v>
      </c>
      <c r="C383" s="395">
        <v>7</v>
      </c>
      <c r="D383" s="395">
        <v>1</v>
      </c>
      <c r="E383" s="395" t="s">
        <v>316</v>
      </c>
      <c r="F383" s="402" t="s">
        <v>411</v>
      </c>
      <c r="G383" s="406"/>
      <c r="H383" s="406"/>
      <c r="I383" s="406"/>
      <c r="J383" s="398">
        <f>SUBTOTAL(9,G383:I383)</f>
        <v>0</v>
      </c>
      <c r="K383" s="399">
        <f>IFERROR(J383/$J$18*100,"0.00")</f>
        <v>0</v>
      </c>
    </row>
    <row r="384" spans="1:11" ht="12.75" x14ac:dyDescent="0.2">
      <c r="A384" s="407">
        <v>2</v>
      </c>
      <c r="B384" s="390">
        <v>4</v>
      </c>
      <c r="C384" s="390">
        <v>7</v>
      </c>
      <c r="D384" s="390">
        <v>2</v>
      </c>
      <c r="E384" s="390"/>
      <c r="F384" s="416" t="s">
        <v>412</v>
      </c>
      <c r="G384" s="392">
        <f>+G385</f>
        <v>0</v>
      </c>
      <c r="H384" s="392">
        <f>+H385</f>
        <v>0</v>
      </c>
      <c r="I384" s="392">
        <f>+I385</f>
        <v>0</v>
      </c>
      <c r="J384" s="392">
        <f>+J385</f>
        <v>0</v>
      </c>
      <c r="K384" s="393">
        <f>+K385</f>
        <v>0</v>
      </c>
    </row>
    <row r="385" spans="1:11" ht="12.75" x14ac:dyDescent="0.2">
      <c r="A385" s="404">
        <v>2</v>
      </c>
      <c r="B385" s="395">
        <v>4</v>
      </c>
      <c r="C385" s="395">
        <v>7</v>
      </c>
      <c r="D385" s="395">
        <v>2</v>
      </c>
      <c r="E385" s="395" t="s">
        <v>316</v>
      </c>
      <c r="F385" s="402" t="s">
        <v>413</v>
      </c>
      <c r="G385" s="406"/>
      <c r="H385" s="406"/>
      <c r="I385" s="406"/>
      <c r="J385" s="397">
        <f>SUBTOTAL(9,G385:I385)</f>
        <v>0</v>
      </c>
      <c r="K385" s="451">
        <f>IFERROR(J385/$J$18*100,"0.00")</f>
        <v>0</v>
      </c>
    </row>
    <row r="386" spans="1:11" ht="12.75" x14ac:dyDescent="0.2">
      <c r="A386" s="407">
        <v>2</v>
      </c>
      <c r="B386" s="390">
        <v>4</v>
      </c>
      <c r="C386" s="390">
        <v>7</v>
      </c>
      <c r="D386" s="390">
        <v>3</v>
      </c>
      <c r="E386" s="390"/>
      <c r="F386" s="416" t="s">
        <v>414</v>
      </c>
      <c r="G386" s="392">
        <f>+G387</f>
        <v>0</v>
      </c>
      <c r="H386" s="392">
        <f>+H387</f>
        <v>0</v>
      </c>
      <c r="I386" s="392">
        <f>+I387</f>
        <v>0</v>
      </c>
      <c r="J386" s="392">
        <f>+J387</f>
        <v>0</v>
      </c>
      <c r="K386" s="393">
        <f>+K387</f>
        <v>0</v>
      </c>
    </row>
    <row r="387" spans="1:11" ht="12.75" x14ac:dyDescent="0.2">
      <c r="A387" s="404">
        <v>2</v>
      </c>
      <c r="B387" s="395">
        <v>4</v>
      </c>
      <c r="C387" s="395">
        <v>7</v>
      </c>
      <c r="D387" s="395">
        <v>3</v>
      </c>
      <c r="E387" s="395" t="s">
        <v>316</v>
      </c>
      <c r="F387" s="402" t="s">
        <v>414</v>
      </c>
      <c r="G387" s="406"/>
      <c r="H387" s="406"/>
      <c r="I387" s="406"/>
      <c r="J387" s="397">
        <f>SUBTOTAL(9,G387:I387)</f>
        <v>0</v>
      </c>
      <c r="K387" s="451">
        <f>IFERROR(J387/$J$18*100,"0.00")</f>
        <v>0</v>
      </c>
    </row>
    <row r="388" spans="1:11" ht="12.75" x14ac:dyDescent="0.2">
      <c r="A388" s="384">
        <v>2</v>
      </c>
      <c r="B388" s="385">
        <v>4</v>
      </c>
      <c r="C388" s="385">
        <v>9</v>
      </c>
      <c r="D388" s="385"/>
      <c r="E388" s="385"/>
      <c r="F388" s="386" t="s">
        <v>415</v>
      </c>
      <c r="G388" s="387">
        <f>+G389+G391+G393+G395</f>
        <v>0</v>
      </c>
      <c r="H388" s="387">
        <f>+H389+H391+H393+H395</f>
        <v>0</v>
      </c>
      <c r="I388" s="387">
        <f>+I389+I391+I393+I395</f>
        <v>0</v>
      </c>
      <c r="J388" s="387">
        <f>+J389+J391+J393+J395</f>
        <v>0</v>
      </c>
      <c r="K388" s="388">
        <f>+K389+K391+K393+K395</f>
        <v>0</v>
      </c>
    </row>
    <row r="389" spans="1:11" ht="12.75" x14ac:dyDescent="0.2">
      <c r="A389" s="407">
        <v>2</v>
      </c>
      <c r="B389" s="390">
        <v>4</v>
      </c>
      <c r="C389" s="390">
        <v>9</v>
      </c>
      <c r="D389" s="390">
        <v>1</v>
      </c>
      <c r="E389" s="390"/>
      <c r="F389" s="416" t="s">
        <v>415</v>
      </c>
      <c r="G389" s="409">
        <f>+G390</f>
        <v>0</v>
      </c>
      <c r="H389" s="409">
        <f>+H390</f>
        <v>0</v>
      </c>
      <c r="I389" s="409">
        <f>+I390</f>
        <v>0</v>
      </c>
      <c r="J389" s="409">
        <f>+J390</f>
        <v>0</v>
      </c>
      <c r="K389" s="410">
        <f>+K390</f>
        <v>0</v>
      </c>
    </row>
    <row r="390" spans="1:11" ht="12.75" x14ac:dyDescent="0.2">
      <c r="A390" s="404">
        <v>2</v>
      </c>
      <c r="B390" s="395">
        <v>4</v>
      </c>
      <c r="C390" s="395">
        <v>9</v>
      </c>
      <c r="D390" s="395">
        <v>1</v>
      </c>
      <c r="E390" s="395" t="s">
        <v>316</v>
      </c>
      <c r="F390" s="402" t="s">
        <v>415</v>
      </c>
      <c r="G390" s="406"/>
      <c r="H390" s="406"/>
      <c r="I390" s="406"/>
      <c r="J390" s="397">
        <f>SUBTOTAL(9,G390:I390)</f>
        <v>0</v>
      </c>
      <c r="K390" s="451">
        <f>IFERROR(J390/$J$18*100,"0.00")</f>
        <v>0</v>
      </c>
    </row>
    <row r="391" spans="1:11" ht="12.75" x14ac:dyDescent="0.2">
      <c r="A391" s="407">
        <v>2</v>
      </c>
      <c r="B391" s="390">
        <v>4</v>
      </c>
      <c r="C391" s="390">
        <v>9</v>
      </c>
      <c r="D391" s="390">
        <v>2</v>
      </c>
      <c r="E391" s="390"/>
      <c r="F391" s="416" t="s">
        <v>416</v>
      </c>
      <c r="G391" s="409">
        <f>+G392</f>
        <v>0</v>
      </c>
      <c r="H391" s="409">
        <f>+H392</f>
        <v>0</v>
      </c>
      <c r="I391" s="409">
        <f>+I392</f>
        <v>0</v>
      </c>
      <c r="J391" s="409">
        <f>+J392</f>
        <v>0</v>
      </c>
      <c r="K391" s="410">
        <f>+K392</f>
        <v>0</v>
      </c>
    </row>
    <row r="392" spans="1:11" ht="12.75" x14ac:dyDescent="0.2">
      <c r="A392" s="404">
        <v>2</v>
      </c>
      <c r="B392" s="395">
        <v>4</v>
      </c>
      <c r="C392" s="395">
        <v>9</v>
      </c>
      <c r="D392" s="395">
        <v>2</v>
      </c>
      <c r="E392" s="395" t="s">
        <v>316</v>
      </c>
      <c r="F392" s="402" t="s">
        <v>416</v>
      </c>
      <c r="G392" s="406"/>
      <c r="H392" s="406"/>
      <c r="I392" s="406"/>
      <c r="J392" s="397">
        <f>SUBTOTAL(9,G392:I392)</f>
        <v>0</v>
      </c>
      <c r="K392" s="451">
        <f>IFERROR(J392/$J$18*100,"0.00")</f>
        <v>0</v>
      </c>
    </row>
    <row r="393" spans="1:11" ht="12.75" x14ac:dyDescent="0.2">
      <c r="A393" s="407">
        <v>2</v>
      </c>
      <c r="B393" s="390">
        <v>4</v>
      </c>
      <c r="C393" s="390">
        <v>9</v>
      </c>
      <c r="D393" s="390">
        <v>3</v>
      </c>
      <c r="E393" s="390"/>
      <c r="F393" s="416" t="s">
        <v>417</v>
      </c>
      <c r="G393" s="409">
        <f>+G394</f>
        <v>0</v>
      </c>
      <c r="H393" s="409">
        <f>+H394</f>
        <v>0</v>
      </c>
      <c r="I393" s="409">
        <f>+I394</f>
        <v>0</v>
      </c>
      <c r="J393" s="409">
        <f>+J394</f>
        <v>0</v>
      </c>
      <c r="K393" s="410">
        <f>+K394</f>
        <v>0</v>
      </c>
    </row>
    <row r="394" spans="1:11" ht="12.75" x14ac:dyDescent="0.2">
      <c r="A394" s="404">
        <v>2</v>
      </c>
      <c r="B394" s="395">
        <v>4</v>
      </c>
      <c r="C394" s="395">
        <v>9</v>
      </c>
      <c r="D394" s="395">
        <v>3</v>
      </c>
      <c r="E394" s="395" t="s">
        <v>316</v>
      </c>
      <c r="F394" s="402" t="s">
        <v>417</v>
      </c>
      <c r="G394" s="406"/>
      <c r="H394" s="406"/>
      <c r="I394" s="406"/>
      <c r="J394" s="397">
        <f>SUBTOTAL(9,G394:I394)</f>
        <v>0</v>
      </c>
      <c r="K394" s="451">
        <f>IFERROR(J394/$J$18*100,"0.00")</f>
        <v>0</v>
      </c>
    </row>
    <row r="395" spans="1:11" ht="12.75" x14ac:dyDescent="0.2">
      <c r="A395" s="407">
        <v>2</v>
      </c>
      <c r="B395" s="390">
        <v>4</v>
      </c>
      <c r="C395" s="390">
        <v>9</v>
      </c>
      <c r="D395" s="390">
        <v>4</v>
      </c>
      <c r="E395" s="390"/>
      <c r="F395" s="416" t="s">
        <v>418</v>
      </c>
      <c r="G395" s="409">
        <f>+G396</f>
        <v>0</v>
      </c>
      <c r="H395" s="409">
        <f>+H396</f>
        <v>0</v>
      </c>
      <c r="I395" s="409">
        <f>+I396</f>
        <v>0</v>
      </c>
      <c r="J395" s="409">
        <f>+J396</f>
        <v>0</v>
      </c>
      <c r="K395" s="410">
        <f>+K396</f>
        <v>0</v>
      </c>
    </row>
    <row r="396" spans="1:11" ht="12.75" x14ac:dyDescent="0.2">
      <c r="A396" s="394">
        <v>2</v>
      </c>
      <c r="B396" s="395">
        <v>4</v>
      </c>
      <c r="C396" s="395">
        <v>9</v>
      </c>
      <c r="D396" s="395">
        <v>4</v>
      </c>
      <c r="E396" s="395" t="s">
        <v>316</v>
      </c>
      <c r="F396" s="402" t="s">
        <v>418</v>
      </c>
      <c r="G396" s="406"/>
      <c r="H396" s="406"/>
      <c r="I396" s="406"/>
      <c r="J396" s="397">
        <f>SUBTOTAL(9,G396:I396)</f>
        <v>0</v>
      </c>
      <c r="K396" s="451">
        <f>IFERROR(J396/$J$18*100,"0.00")</f>
        <v>0</v>
      </c>
    </row>
    <row r="397" spans="1:11" ht="12.75" x14ac:dyDescent="0.2">
      <c r="A397" s="378">
        <v>2</v>
      </c>
      <c r="B397" s="379">
        <v>5</v>
      </c>
      <c r="C397" s="380"/>
      <c r="D397" s="380"/>
      <c r="E397" s="380"/>
      <c r="F397" s="381" t="s">
        <v>419</v>
      </c>
      <c r="G397" s="382">
        <f>+G398+G400+G402</f>
        <v>0</v>
      </c>
      <c r="H397" s="382">
        <f>+H398+H400+H402</f>
        <v>0</v>
      </c>
      <c r="I397" s="382">
        <f>+I398+I400+I402</f>
        <v>0</v>
      </c>
      <c r="J397" s="382">
        <f>+J398+J400+J402</f>
        <v>0</v>
      </c>
      <c r="K397" s="383">
        <f>+K398+K400+K402</f>
        <v>0</v>
      </c>
    </row>
    <row r="398" spans="1:11" ht="12.75" x14ac:dyDescent="0.2">
      <c r="A398" s="384">
        <v>2</v>
      </c>
      <c r="B398" s="385">
        <v>5</v>
      </c>
      <c r="C398" s="385">
        <v>1</v>
      </c>
      <c r="D398" s="385"/>
      <c r="E398" s="385"/>
      <c r="F398" s="386" t="s">
        <v>420</v>
      </c>
      <c r="G398" s="387">
        <f>+G399</f>
        <v>0</v>
      </c>
      <c r="H398" s="387">
        <f>+H399</f>
        <v>0</v>
      </c>
      <c r="I398" s="387">
        <f>+I399</f>
        <v>0</v>
      </c>
      <c r="J398" s="387">
        <f>+J399</f>
        <v>0</v>
      </c>
      <c r="K398" s="388">
        <f>+K399</f>
        <v>0</v>
      </c>
    </row>
    <row r="399" spans="1:11" ht="12.75" x14ac:dyDescent="0.2">
      <c r="A399" s="417">
        <v>2</v>
      </c>
      <c r="B399" s="418">
        <v>5</v>
      </c>
      <c r="C399" s="418">
        <v>1</v>
      </c>
      <c r="D399" s="418">
        <v>1</v>
      </c>
      <c r="E399" s="418" t="s">
        <v>316</v>
      </c>
      <c r="F399" s="419" t="s">
        <v>421</v>
      </c>
      <c r="G399" s="406"/>
      <c r="H399" s="406"/>
      <c r="I399" s="406"/>
      <c r="J399" s="397">
        <f>SUBTOTAL(9,G399:I399)</f>
        <v>0</v>
      </c>
      <c r="K399" s="451">
        <f>IFERROR(J399/$J$18*100,"0.00")</f>
        <v>0</v>
      </c>
    </row>
    <row r="400" spans="1:11" ht="12.75" x14ac:dyDescent="0.2">
      <c r="A400" s="389">
        <v>2</v>
      </c>
      <c r="B400" s="390">
        <v>5</v>
      </c>
      <c r="C400" s="390">
        <v>1</v>
      </c>
      <c r="D400" s="390">
        <v>2</v>
      </c>
      <c r="E400" s="390"/>
      <c r="F400" s="416" t="s">
        <v>422</v>
      </c>
      <c r="G400" s="409">
        <f>+G401</f>
        <v>0</v>
      </c>
      <c r="H400" s="409">
        <f>+H401</f>
        <v>0</v>
      </c>
      <c r="I400" s="409">
        <f>+I401</f>
        <v>0</v>
      </c>
      <c r="J400" s="409">
        <f>+J401</f>
        <v>0</v>
      </c>
      <c r="K400" s="410">
        <f>+K401</f>
        <v>0</v>
      </c>
    </row>
    <row r="401" spans="1:11" ht="12.75" x14ac:dyDescent="0.2">
      <c r="A401" s="394">
        <v>2</v>
      </c>
      <c r="B401" s="395">
        <v>5</v>
      </c>
      <c r="C401" s="395">
        <v>1</v>
      </c>
      <c r="D401" s="395">
        <v>2</v>
      </c>
      <c r="E401" s="395" t="s">
        <v>316</v>
      </c>
      <c r="F401" s="402" t="s">
        <v>422</v>
      </c>
      <c r="G401" s="406"/>
      <c r="H401" s="406"/>
      <c r="I401" s="406"/>
      <c r="J401" s="397">
        <f>SUBTOTAL(9,G401:I401)</f>
        <v>0</v>
      </c>
      <c r="K401" s="451">
        <f>IFERROR(J401/$J$18*100,"0.00")</f>
        <v>0</v>
      </c>
    </row>
    <row r="402" spans="1:11" ht="12.75" x14ac:dyDescent="0.2">
      <c r="A402" s="389">
        <v>2</v>
      </c>
      <c r="B402" s="390">
        <v>5</v>
      </c>
      <c r="C402" s="390">
        <v>1</v>
      </c>
      <c r="D402" s="390">
        <v>3</v>
      </c>
      <c r="E402" s="390"/>
      <c r="F402" s="416" t="s">
        <v>423</v>
      </c>
      <c r="G402" s="392">
        <f>+G403</f>
        <v>0</v>
      </c>
      <c r="H402" s="392">
        <f>+H403</f>
        <v>0</v>
      </c>
      <c r="I402" s="392">
        <f>+I403</f>
        <v>0</v>
      </c>
      <c r="J402" s="392">
        <f>+J403</f>
        <v>0</v>
      </c>
      <c r="K402" s="393">
        <f>+K403</f>
        <v>0</v>
      </c>
    </row>
    <row r="403" spans="1:11" ht="12.75" x14ac:dyDescent="0.2">
      <c r="A403" s="394">
        <v>2</v>
      </c>
      <c r="B403" s="395">
        <v>5</v>
      </c>
      <c r="C403" s="395">
        <v>1</v>
      </c>
      <c r="D403" s="395">
        <v>3</v>
      </c>
      <c r="E403" s="395" t="s">
        <v>316</v>
      </c>
      <c r="F403" s="402" t="s">
        <v>423</v>
      </c>
      <c r="G403" s="406"/>
      <c r="H403" s="406"/>
      <c r="I403" s="406"/>
      <c r="J403" s="397">
        <f>SUBTOTAL(9,G403:I403)</f>
        <v>0</v>
      </c>
      <c r="K403" s="451">
        <f>IFERROR(J403/$J$18*100,"0.00")</f>
        <v>0</v>
      </c>
    </row>
    <row r="404" spans="1:11" ht="12.75" x14ac:dyDescent="0.2">
      <c r="A404" s="378">
        <v>2</v>
      </c>
      <c r="B404" s="379">
        <v>6</v>
      </c>
      <c r="C404" s="380"/>
      <c r="D404" s="380"/>
      <c r="E404" s="380"/>
      <c r="F404" s="381" t="s">
        <v>256</v>
      </c>
      <c r="G404" s="382">
        <f>+G405+G416+G425+G434+G441+G456+G461+G480</f>
        <v>0</v>
      </c>
      <c r="H404" s="382">
        <f>+H405+H416+H425+H434+H441+H456+H461+H480</f>
        <v>41217649.439999998</v>
      </c>
      <c r="I404" s="382">
        <f>+I405+I416+I425+I434+I441+I456+I461+I480</f>
        <v>0</v>
      </c>
      <c r="J404" s="382">
        <f>+J405+J416+J425+J434+J441+J456+J461+J480</f>
        <v>41217649.439999998</v>
      </c>
      <c r="K404" s="383">
        <f>+K405+K416+K425+K434+K441+K456+K461+K480</f>
        <v>9.8242579102699548</v>
      </c>
    </row>
    <row r="405" spans="1:11" ht="12.75" x14ac:dyDescent="0.2">
      <c r="A405" s="384">
        <v>2</v>
      </c>
      <c r="B405" s="385">
        <v>6</v>
      </c>
      <c r="C405" s="385">
        <v>1</v>
      </c>
      <c r="D405" s="385"/>
      <c r="E405" s="385"/>
      <c r="F405" s="386" t="s">
        <v>257</v>
      </c>
      <c r="G405" s="387">
        <f>+G406+G408+G410+G412+G414</f>
        <v>0</v>
      </c>
      <c r="H405" s="387">
        <f>+H406+H408+H410+H412+H414</f>
        <v>10467727.030000001</v>
      </c>
      <c r="I405" s="387">
        <f>+I406+I408+I410+I412+I414</f>
        <v>0</v>
      </c>
      <c r="J405" s="387">
        <f>+J406+J408+J410+J412+J414</f>
        <v>10467727.030000001</v>
      </c>
      <c r="K405" s="388">
        <f>+K406+K408+K410+K412+K414</f>
        <v>2.4949906526504759</v>
      </c>
    </row>
    <row r="406" spans="1:11" ht="12.75" x14ac:dyDescent="0.2">
      <c r="A406" s="389">
        <v>2</v>
      </c>
      <c r="B406" s="390">
        <v>6</v>
      </c>
      <c r="C406" s="390">
        <v>1</v>
      </c>
      <c r="D406" s="390">
        <v>1</v>
      </c>
      <c r="E406" s="390"/>
      <c r="F406" s="403" t="s">
        <v>258</v>
      </c>
      <c r="G406" s="409">
        <f>+G407</f>
        <v>0</v>
      </c>
      <c r="H406" s="409">
        <f>+H407</f>
        <v>7190177.0300000003</v>
      </c>
      <c r="I406" s="409">
        <f>+I407</f>
        <v>0</v>
      </c>
      <c r="J406" s="409">
        <f>+J407</f>
        <v>7190177.0300000003</v>
      </c>
      <c r="K406" s="410">
        <f>+K407</f>
        <v>1.7137841318691858</v>
      </c>
    </row>
    <row r="407" spans="1:11" ht="12.75" x14ac:dyDescent="0.2">
      <c r="A407" s="394">
        <v>2</v>
      </c>
      <c r="B407" s="395">
        <v>6</v>
      </c>
      <c r="C407" s="395">
        <v>1</v>
      </c>
      <c r="D407" s="395">
        <v>1</v>
      </c>
      <c r="E407" s="395" t="s">
        <v>316</v>
      </c>
      <c r="F407" s="402" t="s">
        <v>258</v>
      </c>
      <c r="G407" s="406"/>
      <c r="H407" s="406">
        <v>7190177.0300000003</v>
      </c>
      <c r="I407" s="406"/>
      <c r="J407" s="397">
        <f>SUBTOTAL(9,G407:I407)</f>
        <v>7190177.0300000003</v>
      </c>
      <c r="K407" s="451">
        <f>IFERROR(J407/$J$18*100,"0.00")</f>
        <v>1.7137841318691858</v>
      </c>
    </row>
    <row r="408" spans="1:11" ht="12.75" x14ac:dyDescent="0.2">
      <c r="A408" s="389">
        <v>2</v>
      </c>
      <c r="B408" s="390">
        <v>6</v>
      </c>
      <c r="C408" s="390">
        <v>1</v>
      </c>
      <c r="D408" s="390">
        <v>2</v>
      </c>
      <c r="E408" s="390"/>
      <c r="F408" s="403" t="s">
        <v>424</v>
      </c>
      <c r="G408" s="409">
        <f>+G409</f>
        <v>0</v>
      </c>
      <c r="H408" s="409">
        <f>+H409</f>
        <v>0</v>
      </c>
      <c r="I408" s="409">
        <f>+I409</f>
        <v>0</v>
      </c>
      <c r="J408" s="409">
        <f>+J409</f>
        <v>0</v>
      </c>
      <c r="K408" s="410">
        <f>+K409</f>
        <v>0</v>
      </c>
    </row>
    <row r="409" spans="1:11" ht="12.75" x14ac:dyDescent="0.2">
      <c r="A409" s="394">
        <v>2</v>
      </c>
      <c r="B409" s="395">
        <v>6</v>
      </c>
      <c r="C409" s="395">
        <v>1</v>
      </c>
      <c r="D409" s="395">
        <v>2</v>
      </c>
      <c r="E409" s="395" t="s">
        <v>316</v>
      </c>
      <c r="F409" s="402" t="s">
        <v>424</v>
      </c>
      <c r="G409" s="406"/>
      <c r="H409" s="406"/>
      <c r="I409" s="406"/>
      <c r="J409" s="397">
        <f>SUBTOTAL(9,G409:I409)</f>
        <v>0</v>
      </c>
      <c r="K409" s="451">
        <f>IFERROR(J409/$J$18*100,"0.00")</f>
        <v>0</v>
      </c>
    </row>
    <row r="410" spans="1:11" ht="12.75" x14ac:dyDescent="0.2">
      <c r="A410" s="389">
        <v>2</v>
      </c>
      <c r="B410" s="390">
        <v>6</v>
      </c>
      <c r="C410" s="390">
        <v>1</v>
      </c>
      <c r="D410" s="390">
        <v>3</v>
      </c>
      <c r="E410" s="390"/>
      <c r="F410" s="416" t="s">
        <v>425</v>
      </c>
      <c r="G410" s="409">
        <f>+G411</f>
        <v>0</v>
      </c>
      <c r="H410" s="409">
        <f>+H411</f>
        <v>3051650</v>
      </c>
      <c r="I410" s="409">
        <f>+I411</f>
        <v>0</v>
      </c>
      <c r="J410" s="409">
        <f>+J411</f>
        <v>3051650</v>
      </c>
      <c r="K410" s="410">
        <f>+K411</f>
        <v>0.72736308496963398</v>
      </c>
    </row>
    <row r="411" spans="1:11" ht="12.75" x14ac:dyDescent="0.2">
      <c r="A411" s="394">
        <v>2</v>
      </c>
      <c r="B411" s="395">
        <v>6</v>
      </c>
      <c r="C411" s="395">
        <v>1</v>
      </c>
      <c r="D411" s="395">
        <v>3</v>
      </c>
      <c r="E411" s="395" t="s">
        <v>316</v>
      </c>
      <c r="F411" s="402" t="s">
        <v>425</v>
      </c>
      <c r="G411" s="406"/>
      <c r="H411" s="406">
        <v>3051650</v>
      </c>
      <c r="I411" s="406"/>
      <c r="J411" s="397">
        <f>SUBTOTAL(9,G411:I411)</f>
        <v>3051650</v>
      </c>
      <c r="K411" s="451">
        <f>IFERROR(J411/$J$18*100,"0.00")</f>
        <v>0.72736308496963398</v>
      </c>
    </row>
    <row r="412" spans="1:11" ht="12.75" x14ac:dyDescent="0.2">
      <c r="A412" s="389">
        <v>2</v>
      </c>
      <c r="B412" s="390">
        <v>6</v>
      </c>
      <c r="C412" s="390">
        <v>1</v>
      </c>
      <c r="D412" s="390">
        <v>4</v>
      </c>
      <c r="E412" s="390"/>
      <c r="F412" s="403" t="s">
        <v>426</v>
      </c>
      <c r="G412" s="409">
        <f>+G413</f>
        <v>0</v>
      </c>
      <c r="H412" s="409">
        <f>+H413</f>
        <v>225900</v>
      </c>
      <c r="I412" s="409">
        <f>+I413</f>
        <v>0</v>
      </c>
      <c r="J412" s="409">
        <f>+J413</f>
        <v>225900</v>
      </c>
      <c r="K412" s="410">
        <f>+K413</f>
        <v>5.3843435811656092E-2</v>
      </c>
    </row>
    <row r="413" spans="1:11" ht="12.75" x14ac:dyDescent="0.2">
      <c r="A413" s="394">
        <v>2</v>
      </c>
      <c r="B413" s="395">
        <v>6</v>
      </c>
      <c r="C413" s="395">
        <v>1</v>
      </c>
      <c r="D413" s="395">
        <v>4</v>
      </c>
      <c r="E413" s="395" t="s">
        <v>316</v>
      </c>
      <c r="F413" s="402" t="s">
        <v>426</v>
      </c>
      <c r="G413" s="406"/>
      <c r="H413" s="406">
        <v>225900</v>
      </c>
      <c r="I413" s="406"/>
      <c r="J413" s="397">
        <f>SUBTOTAL(9,G413:I413)</f>
        <v>225900</v>
      </c>
      <c r="K413" s="451">
        <f>IFERROR(J413/$J$18*100,"0.00")</f>
        <v>5.3843435811656092E-2</v>
      </c>
    </row>
    <row r="414" spans="1:11" ht="12.75" x14ac:dyDescent="0.2">
      <c r="A414" s="389">
        <v>2</v>
      </c>
      <c r="B414" s="390">
        <v>6</v>
      </c>
      <c r="C414" s="390">
        <v>1</v>
      </c>
      <c r="D414" s="390">
        <v>9</v>
      </c>
      <c r="E414" s="390"/>
      <c r="F414" s="403" t="s">
        <v>259</v>
      </c>
      <c r="G414" s="409">
        <f>+G415</f>
        <v>0</v>
      </c>
      <c r="H414" s="409">
        <f>+H415</f>
        <v>0</v>
      </c>
      <c r="I414" s="409">
        <f>+I415</f>
        <v>0</v>
      </c>
      <c r="J414" s="409">
        <f>+J415</f>
        <v>0</v>
      </c>
      <c r="K414" s="410">
        <f>+K415</f>
        <v>0</v>
      </c>
    </row>
    <row r="415" spans="1:11" ht="12.75" x14ac:dyDescent="0.2">
      <c r="A415" s="394">
        <v>2</v>
      </c>
      <c r="B415" s="395">
        <v>6</v>
      </c>
      <c r="C415" s="395">
        <v>1</v>
      </c>
      <c r="D415" s="395">
        <v>9</v>
      </c>
      <c r="E415" s="395" t="s">
        <v>316</v>
      </c>
      <c r="F415" s="402" t="s">
        <v>259</v>
      </c>
      <c r="G415" s="406"/>
      <c r="H415" s="406"/>
      <c r="I415" s="406"/>
      <c r="J415" s="397">
        <f>SUBTOTAL(9,G415:I415)</f>
        <v>0</v>
      </c>
      <c r="K415" s="451">
        <f>IFERROR(J415/$J$18*100,"0.00")</f>
        <v>0</v>
      </c>
    </row>
    <row r="416" spans="1:11" ht="12.75" x14ac:dyDescent="0.2">
      <c r="A416" s="384">
        <v>2</v>
      </c>
      <c r="B416" s="385">
        <v>6</v>
      </c>
      <c r="C416" s="385">
        <v>2</v>
      </c>
      <c r="D416" s="385"/>
      <c r="E416" s="385"/>
      <c r="F416" s="386" t="s">
        <v>260</v>
      </c>
      <c r="G416" s="387">
        <f>+G417+G419+G421+G423</f>
        <v>0</v>
      </c>
      <c r="H416" s="387">
        <f>+H417+H419+H421+H423</f>
        <v>0</v>
      </c>
      <c r="I416" s="387">
        <f>+I417+I419+I421+I423</f>
        <v>0</v>
      </c>
      <c r="J416" s="387">
        <f>+J417+J419+J421+J423</f>
        <v>0</v>
      </c>
      <c r="K416" s="388">
        <f>+K417+K419+K421+K423</f>
        <v>0</v>
      </c>
    </row>
    <row r="417" spans="1:11" ht="12.75" x14ac:dyDescent="0.2">
      <c r="A417" s="389">
        <v>2</v>
      </c>
      <c r="B417" s="390">
        <v>6</v>
      </c>
      <c r="C417" s="390">
        <v>2</v>
      </c>
      <c r="D417" s="390">
        <v>1</v>
      </c>
      <c r="E417" s="390"/>
      <c r="F417" s="403" t="s">
        <v>427</v>
      </c>
      <c r="G417" s="409">
        <f>+G418</f>
        <v>0</v>
      </c>
      <c r="H417" s="409">
        <f>+H418</f>
        <v>0</v>
      </c>
      <c r="I417" s="409">
        <f>+I418</f>
        <v>0</v>
      </c>
      <c r="J417" s="409">
        <f>+J418</f>
        <v>0</v>
      </c>
      <c r="K417" s="410">
        <f>+K418</f>
        <v>0</v>
      </c>
    </row>
    <row r="418" spans="1:11" ht="12.75" x14ac:dyDescent="0.2">
      <c r="A418" s="404">
        <v>2</v>
      </c>
      <c r="B418" s="395">
        <v>6</v>
      </c>
      <c r="C418" s="395">
        <v>2</v>
      </c>
      <c r="D418" s="395">
        <v>1</v>
      </c>
      <c r="E418" s="395" t="s">
        <v>316</v>
      </c>
      <c r="F418" s="402" t="s">
        <v>427</v>
      </c>
      <c r="G418" s="406"/>
      <c r="H418" s="406"/>
      <c r="I418" s="406"/>
      <c r="J418" s="397">
        <f>SUBTOTAL(9,G418:I418)</f>
        <v>0</v>
      </c>
      <c r="K418" s="451">
        <f>IFERROR(J418/$J$18*100,"0.00")</f>
        <v>0</v>
      </c>
    </row>
    <row r="419" spans="1:11" ht="12.75" x14ac:dyDescent="0.2">
      <c r="A419" s="407">
        <v>2</v>
      </c>
      <c r="B419" s="390">
        <v>6</v>
      </c>
      <c r="C419" s="390">
        <v>2</v>
      </c>
      <c r="D419" s="390">
        <v>2</v>
      </c>
      <c r="E419" s="390"/>
      <c r="F419" s="416" t="s">
        <v>261</v>
      </c>
      <c r="G419" s="392">
        <f>+G420</f>
        <v>0</v>
      </c>
      <c r="H419" s="392">
        <f>+H420</f>
        <v>0</v>
      </c>
      <c r="I419" s="392">
        <f>+I420</f>
        <v>0</v>
      </c>
      <c r="J419" s="392">
        <f>+J420</f>
        <v>0</v>
      </c>
      <c r="K419" s="393">
        <f>+K420</f>
        <v>0</v>
      </c>
    </row>
    <row r="420" spans="1:11" ht="12.75" x14ac:dyDescent="0.2">
      <c r="A420" s="404">
        <v>2</v>
      </c>
      <c r="B420" s="395">
        <v>6</v>
      </c>
      <c r="C420" s="395">
        <v>2</v>
      </c>
      <c r="D420" s="395">
        <v>2</v>
      </c>
      <c r="E420" s="395" t="s">
        <v>316</v>
      </c>
      <c r="F420" s="402" t="s">
        <v>261</v>
      </c>
      <c r="G420" s="406"/>
      <c r="H420" s="406"/>
      <c r="I420" s="406"/>
      <c r="J420" s="397">
        <f>SUBTOTAL(9,G420:I420)</f>
        <v>0</v>
      </c>
      <c r="K420" s="451">
        <f>IFERROR(J420/$J$18*100,"0.00")</f>
        <v>0</v>
      </c>
    </row>
    <row r="421" spans="1:11" ht="12.75" x14ac:dyDescent="0.2">
      <c r="A421" s="389">
        <v>2</v>
      </c>
      <c r="B421" s="390">
        <v>6</v>
      </c>
      <c r="C421" s="390">
        <v>2</v>
      </c>
      <c r="D421" s="390">
        <v>3</v>
      </c>
      <c r="E421" s="390"/>
      <c r="F421" s="403" t="s">
        <v>262</v>
      </c>
      <c r="G421" s="409">
        <f>+G422</f>
        <v>0</v>
      </c>
      <c r="H421" s="409">
        <f>+H422</f>
        <v>0</v>
      </c>
      <c r="I421" s="409">
        <f>+I422</f>
        <v>0</v>
      </c>
      <c r="J421" s="409">
        <f>+J422</f>
        <v>0</v>
      </c>
      <c r="K421" s="410">
        <f>+K422</f>
        <v>0</v>
      </c>
    </row>
    <row r="422" spans="1:11" ht="12.75" x14ac:dyDescent="0.2">
      <c r="A422" s="404">
        <v>2</v>
      </c>
      <c r="B422" s="395">
        <v>6</v>
      </c>
      <c r="C422" s="395">
        <v>2</v>
      </c>
      <c r="D422" s="395">
        <v>3</v>
      </c>
      <c r="E422" s="395" t="s">
        <v>316</v>
      </c>
      <c r="F422" s="402" t="s">
        <v>262</v>
      </c>
      <c r="G422" s="406"/>
      <c r="H422" s="406"/>
      <c r="I422" s="406"/>
      <c r="J422" s="397">
        <f>SUBTOTAL(9,G422:I422)</f>
        <v>0</v>
      </c>
      <c r="K422" s="451">
        <f>IFERROR(J422/$J$18*100,"0.00")</f>
        <v>0</v>
      </c>
    </row>
    <row r="423" spans="1:11" ht="12.75" x14ac:dyDescent="0.2">
      <c r="A423" s="389">
        <v>2</v>
      </c>
      <c r="B423" s="390">
        <v>6</v>
      </c>
      <c r="C423" s="390">
        <v>2</v>
      </c>
      <c r="D423" s="390">
        <v>4</v>
      </c>
      <c r="E423" s="390"/>
      <c r="F423" s="403" t="s">
        <v>263</v>
      </c>
      <c r="G423" s="409">
        <f>+G424</f>
        <v>0</v>
      </c>
      <c r="H423" s="409">
        <f>+H424</f>
        <v>0</v>
      </c>
      <c r="I423" s="409">
        <f>+I424</f>
        <v>0</v>
      </c>
      <c r="J423" s="409">
        <f>+J424</f>
        <v>0</v>
      </c>
      <c r="K423" s="410">
        <f>+K424</f>
        <v>0</v>
      </c>
    </row>
    <row r="424" spans="1:11" ht="12.75" x14ac:dyDescent="0.2">
      <c r="A424" s="404">
        <v>2</v>
      </c>
      <c r="B424" s="395">
        <v>6</v>
      </c>
      <c r="C424" s="395">
        <v>2</v>
      </c>
      <c r="D424" s="395">
        <v>4</v>
      </c>
      <c r="E424" s="395" t="s">
        <v>316</v>
      </c>
      <c r="F424" s="402" t="s">
        <v>263</v>
      </c>
      <c r="G424" s="406"/>
      <c r="H424" s="406"/>
      <c r="I424" s="406"/>
      <c r="J424" s="397">
        <f>SUBTOTAL(9,G424:I424)</f>
        <v>0</v>
      </c>
      <c r="K424" s="451">
        <f>IFERROR(J424/$J$18*100,"0.00")</f>
        <v>0</v>
      </c>
    </row>
    <row r="425" spans="1:11" ht="12.75" x14ac:dyDescent="0.2">
      <c r="A425" s="384">
        <v>2</v>
      </c>
      <c r="B425" s="385">
        <v>6</v>
      </c>
      <c r="C425" s="385">
        <v>3</v>
      </c>
      <c r="D425" s="385"/>
      <c r="E425" s="385"/>
      <c r="F425" s="386" t="s">
        <v>264</v>
      </c>
      <c r="G425" s="387">
        <f>+G426+G428+G430+G432</f>
        <v>0</v>
      </c>
      <c r="H425" s="387">
        <f>+H426+H428+H430+H432</f>
        <v>30141271.91</v>
      </c>
      <c r="I425" s="387">
        <f>+I426+I428+I430+I432</f>
        <v>0</v>
      </c>
      <c r="J425" s="387">
        <f>+J426+J428+J430+J432</f>
        <v>30141271.91</v>
      </c>
      <c r="K425" s="388">
        <f>+K426+K428+K430+K432</f>
        <v>7.1841949507204861</v>
      </c>
    </row>
    <row r="426" spans="1:11" ht="12.75" x14ac:dyDescent="0.2">
      <c r="A426" s="407">
        <v>2</v>
      </c>
      <c r="B426" s="390">
        <v>6</v>
      </c>
      <c r="C426" s="390">
        <v>3</v>
      </c>
      <c r="D426" s="390">
        <v>1</v>
      </c>
      <c r="E426" s="390"/>
      <c r="F426" s="416" t="s">
        <v>265</v>
      </c>
      <c r="G426" s="409">
        <f>+G427</f>
        <v>0</v>
      </c>
      <c r="H426" s="409">
        <f>+H427</f>
        <v>28771241.91</v>
      </c>
      <c r="I426" s="409">
        <f>+I427</f>
        <v>0</v>
      </c>
      <c r="J426" s="409">
        <f>+J427</f>
        <v>28771241.91</v>
      </c>
      <c r="K426" s="410">
        <f>+K427</f>
        <v>6.8576472642882456</v>
      </c>
    </row>
    <row r="427" spans="1:11" ht="12.75" x14ac:dyDescent="0.2">
      <c r="A427" s="394">
        <v>2</v>
      </c>
      <c r="B427" s="395">
        <v>6</v>
      </c>
      <c r="C427" s="395">
        <v>3</v>
      </c>
      <c r="D427" s="395">
        <v>1</v>
      </c>
      <c r="E427" s="395" t="s">
        <v>316</v>
      </c>
      <c r="F427" s="396" t="s">
        <v>265</v>
      </c>
      <c r="G427" s="406"/>
      <c r="H427" s="406">
        <v>28771241.91</v>
      </c>
      <c r="I427" s="406"/>
      <c r="J427" s="397">
        <f>SUBTOTAL(9,G427:I427)</f>
        <v>28771241.91</v>
      </c>
      <c r="K427" s="451">
        <f>IFERROR(J427/$J$18*100,"0.00")</f>
        <v>6.8576472642882456</v>
      </c>
    </row>
    <row r="428" spans="1:11" ht="12.75" x14ac:dyDescent="0.2">
      <c r="A428" s="389">
        <v>2</v>
      </c>
      <c r="B428" s="390">
        <v>6</v>
      </c>
      <c r="C428" s="390">
        <v>3</v>
      </c>
      <c r="D428" s="390">
        <v>2</v>
      </c>
      <c r="E428" s="390"/>
      <c r="F428" s="403" t="s">
        <v>266</v>
      </c>
      <c r="G428" s="409">
        <f>+G429</f>
        <v>0</v>
      </c>
      <c r="H428" s="409">
        <f>+H429</f>
        <v>1370030</v>
      </c>
      <c r="I428" s="409">
        <f>+I429</f>
        <v>0</v>
      </c>
      <c r="J428" s="409">
        <f>+J429</f>
        <v>1370030</v>
      </c>
      <c r="K428" s="410">
        <f>+K429</f>
        <v>0.3265476864322408</v>
      </c>
    </row>
    <row r="429" spans="1:11" ht="12.75" x14ac:dyDescent="0.2">
      <c r="A429" s="404">
        <v>2</v>
      </c>
      <c r="B429" s="395">
        <v>6</v>
      </c>
      <c r="C429" s="395">
        <v>3</v>
      </c>
      <c r="D429" s="395">
        <v>2</v>
      </c>
      <c r="E429" s="395" t="s">
        <v>316</v>
      </c>
      <c r="F429" s="402" t="s">
        <v>266</v>
      </c>
      <c r="G429" s="406"/>
      <c r="H429" s="406">
        <v>1370030</v>
      </c>
      <c r="I429" s="406"/>
      <c r="J429" s="397">
        <f>SUBTOTAL(9,G429:I429)</f>
        <v>1370030</v>
      </c>
      <c r="K429" s="451">
        <f>IFERROR(J429/$J$18*100,"0.00")</f>
        <v>0.3265476864322408</v>
      </c>
    </row>
    <row r="430" spans="1:11" ht="12.75" x14ac:dyDescent="0.2">
      <c r="A430" s="389">
        <v>2</v>
      </c>
      <c r="B430" s="390">
        <v>6</v>
      </c>
      <c r="C430" s="390">
        <v>3</v>
      </c>
      <c r="D430" s="390">
        <v>3</v>
      </c>
      <c r="E430" s="390"/>
      <c r="F430" s="403" t="s">
        <v>267</v>
      </c>
      <c r="G430" s="409">
        <f>+G431</f>
        <v>0</v>
      </c>
      <c r="H430" s="409">
        <f>+H431</f>
        <v>0</v>
      </c>
      <c r="I430" s="409">
        <f>+I431</f>
        <v>0</v>
      </c>
      <c r="J430" s="409">
        <f>+J431</f>
        <v>0</v>
      </c>
      <c r="K430" s="410">
        <f>+K431</f>
        <v>0</v>
      </c>
    </row>
    <row r="431" spans="1:11" ht="12.75" x14ac:dyDescent="0.2">
      <c r="A431" s="404">
        <v>2</v>
      </c>
      <c r="B431" s="395">
        <v>6</v>
      </c>
      <c r="C431" s="395">
        <v>3</v>
      </c>
      <c r="D431" s="395">
        <v>3</v>
      </c>
      <c r="E431" s="395" t="s">
        <v>316</v>
      </c>
      <c r="F431" s="402" t="s">
        <v>267</v>
      </c>
      <c r="G431" s="406"/>
      <c r="H431" s="406"/>
      <c r="I431" s="406"/>
      <c r="J431" s="397">
        <f>SUBTOTAL(9,G431:I431)</f>
        <v>0</v>
      </c>
      <c r="K431" s="451">
        <f>IFERROR(J431/$J$18*100,"0.00")</f>
        <v>0</v>
      </c>
    </row>
    <row r="432" spans="1:11" ht="12.75" x14ac:dyDescent="0.2">
      <c r="A432" s="389">
        <v>2</v>
      </c>
      <c r="B432" s="390">
        <v>6</v>
      </c>
      <c r="C432" s="390">
        <v>3</v>
      </c>
      <c r="D432" s="390">
        <v>4</v>
      </c>
      <c r="E432" s="390"/>
      <c r="F432" s="403" t="s">
        <v>268</v>
      </c>
      <c r="G432" s="409">
        <f>+G433</f>
        <v>0</v>
      </c>
      <c r="H432" s="409">
        <f>+H433</f>
        <v>0</v>
      </c>
      <c r="I432" s="409">
        <f>+I433</f>
        <v>0</v>
      </c>
      <c r="J432" s="409">
        <f>+J433</f>
        <v>0</v>
      </c>
      <c r="K432" s="410">
        <f>+K433</f>
        <v>0</v>
      </c>
    </row>
    <row r="433" spans="1:11" ht="12.75" x14ac:dyDescent="0.2">
      <c r="A433" s="404">
        <v>2</v>
      </c>
      <c r="B433" s="395">
        <v>6</v>
      </c>
      <c r="C433" s="395">
        <v>3</v>
      </c>
      <c r="D433" s="395">
        <v>4</v>
      </c>
      <c r="E433" s="395" t="s">
        <v>316</v>
      </c>
      <c r="F433" s="402" t="s">
        <v>268</v>
      </c>
      <c r="G433" s="406"/>
      <c r="H433" s="406"/>
      <c r="I433" s="406"/>
      <c r="J433" s="397">
        <f>SUBTOTAL(9,G433:I433)</f>
        <v>0</v>
      </c>
      <c r="K433" s="451">
        <f>IFERROR(J433/$J$18*100,"0.00")</f>
        <v>0</v>
      </c>
    </row>
    <row r="434" spans="1:11" ht="12.75" x14ac:dyDescent="0.2">
      <c r="A434" s="384">
        <v>2</v>
      </c>
      <c r="B434" s="385">
        <v>6</v>
      </c>
      <c r="C434" s="385">
        <v>4</v>
      </c>
      <c r="D434" s="385"/>
      <c r="E434" s="385"/>
      <c r="F434" s="386" t="s">
        <v>269</v>
      </c>
      <c r="G434" s="387">
        <f>+G435+G437+G439</f>
        <v>0</v>
      </c>
      <c r="H434" s="387">
        <f>+H435+H437+H439</f>
        <v>0</v>
      </c>
      <c r="I434" s="387">
        <f>+I435+I437+I439</f>
        <v>0</v>
      </c>
      <c r="J434" s="387">
        <f>+J435+J437+J439</f>
        <v>0</v>
      </c>
      <c r="K434" s="388">
        <f>+K435+K437+K439</f>
        <v>0</v>
      </c>
    </row>
    <row r="435" spans="1:11" ht="12.75" x14ac:dyDescent="0.2">
      <c r="A435" s="389">
        <v>2</v>
      </c>
      <c r="B435" s="390">
        <v>6</v>
      </c>
      <c r="C435" s="390">
        <v>4</v>
      </c>
      <c r="D435" s="390">
        <v>1</v>
      </c>
      <c r="E435" s="390"/>
      <c r="F435" s="403" t="s">
        <v>270</v>
      </c>
      <c r="G435" s="409">
        <f>+G436</f>
        <v>0</v>
      </c>
      <c r="H435" s="409">
        <f>+H436</f>
        <v>0</v>
      </c>
      <c r="I435" s="409">
        <f>+I436</f>
        <v>0</v>
      </c>
      <c r="J435" s="409">
        <f>+J436</f>
        <v>0</v>
      </c>
      <c r="K435" s="410">
        <f>+K436</f>
        <v>0</v>
      </c>
    </row>
    <row r="436" spans="1:11" ht="12.75" x14ac:dyDescent="0.2">
      <c r="A436" s="404">
        <v>2</v>
      </c>
      <c r="B436" s="395">
        <v>6</v>
      </c>
      <c r="C436" s="395">
        <v>4</v>
      </c>
      <c r="D436" s="395">
        <v>1</v>
      </c>
      <c r="E436" s="395" t="s">
        <v>316</v>
      </c>
      <c r="F436" s="402" t="s">
        <v>270</v>
      </c>
      <c r="G436" s="406"/>
      <c r="H436" s="406"/>
      <c r="I436" s="406"/>
      <c r="J436" s="398">
        <f>SUBTOTAL(9,G436:I436)</f>
        <v>0</v>
      </c>
      <c r="K436" s="399">
        <f>IFERROR(J436/$J$18*100,"0.00")</f>
        <v>0</v>
      </c>
    </row>
    <row r="437" spans="1:11" ht="12.75" x14ac:dyDescent="0.2">
      <c r="A437" s="389">
        <v>2</v>
      </c>
      <c r="B437" s="390">
        <v>6</v>
      </c>
      <c r="C437" s="390">
        <v>4</v>
      </c>
      <c r="D437" s="390">
        <v>2</v>
      </c>
      <c r="E437" s="390"/>
      <c r="F437" s="403" t="s">
        <v>271</v>
      </c>
      <c r="G437" s="409">
        <f>+G438</f>
        <v>0</v>
      </c>
      <c r="H437" s="409">
        <f>+H438</f>
        <v>0</v>
      </c>
      <c r="I437" s="409">
        <f>+I438</f>
        <v>0</v>
      </c>
      <c r="J437" s="409">
        <f>+J438</f>
        <v>0</v>
      </c>
      <c r="K437" s="410">
        <f>+K438</f>
        <v>0</v>
      </c>
    </row>
    <row r="438" spans="1:11" ht="12.75" x14ac:dyDescent="0.2">
      <c r="A438" s="404">
        <v>2</v>
      </c>
      <c r="B438" s="395">
        <v>6</v>
      </c>
      <c r="C438" s="395">
        <v>4</v>
      </c>
      <c r="D438" s="395">
        <v>2</v>
      </c>
      <c r="E438" s="395" t="s">
        <v>316</v>
      </c>
      <c r="F438" s="402" t="s">
        <v>271</v>
      </c>
      <c r="G438" s="406"/>
      <c r="H438" s="406"/>
      <c r="I438" s="406"/>
      <c r="J438" s="398">
        <f>SUBTOTAL(9,G438:I438)</f>
        <v>0</v>
      </c>
      <c r="K438" s="399">
        <f>IFERROR(J438/$J$18*100,"0.00")</f>
        <v>0</v>
      </c>
    </row>
    <row r="439" spans="1:11" ht="12.75" x14ac:dyDescent="0.2">
      <c r="A439" s="389">
        <v>2</v>
      </c>
      <c r="B439" s="390">
        <v>6</v>
      </c>
      <c r="C439" s="390">
        <v>4</v>
      </c>
      <c r="D439" s="390">
        <v>8</v>
      </c>
      <c r="E439" s="390"/>
      <c r="F439" s="403" t="s">
        <v>272</v>
      </c>
      <c r="G439" s="409">
        <f>+G440</f>
        <v>0</v>
      </c>
      <c r="H439" s="409">
        <f>+H440</f>
        <v>0</v>
      </c>
      <c r="I439" s="409">
        <f>+I440</f>
        <v>0</v>
      </c>
      <c r="J439" s="409">
        <f>+J440</f>
        <v>0</v>
      </c>
      <c r="K439" s="410">
        <f>+K440</f>
        <v>0</v>
      </c>
    </row>
    <row r="440" spans="1:11" ht="12.75" x14ac:dyDescent="0.2">
      <c r="A440" s="404">
        <v>2</v>
      </c>
      <c r="B440" s="395">
        <v>6</v>
      </c>
      <c r="C440" s="395">
        <v>4</v>
      </c>
      <c r="D440" s="395">
        <v>8</v>
      </c>
      <c r="E440" s="395" t="s">
        <v>316</v>
      </c>
      <c r="F440" s="402" t="s">
        <v>272</v>
      </c>
      <c r="G440" s="406"/>
      <c r="H440" s="406"/>
      <c r="I440" s="406"/>
      <c r="J440" s="398">
        <f>SUBTOTAL(9,G440:I440)</f>
        <v>0</v>
      </c>
      <c r="K440" s="399">
        <f>IFERROR(J440/$J$18*100,"0.00")</f>
        <v>0</v>
      </c>
    </row>
    <row r="441" spans="1:11" ht="12.75" x14ac:dyDescent="0.2">
      <c r="A441" s="384">
        <v>2</v>
      </c>
      <c r="B441" s="385">
        <v>6</v>
      </c>
      <c r="C441" s="385">
        <v>5</v>
      </c>
      <c r="D441" s="385"/>
      <c r="E441" s="385"/>
      <c r="F441" s="386" t="s">
        <v>273</v>
      </c>
      <c r="G441" s="387">
        <f>+G442+G444+G446+G448+G450+G452+G454</f>
        <v>0</v>
      </c>
      <c r="H441" s="387">
        <f>+H442+H444+H446+H448+H450+H452+H454</f>
        <v>608650.5</v>
      </c>
      <c r="I441" s="387">
        <f>+I442+I444+I446+I448+I450+I452+I454</f>
        <v>0</v>
      </c>
      <c r="J441" s="387">
        <f>+J442+J444+J446+J448+J450+J452+J454</f>
        <v>608650.5</v>
      </c>
      <c r="K441" s="388">
        <f>+K442+K444+K446+K448+K450+K452+K454</f>
        <v>0.14507230689899242</v>
      </c>
    </row>
    <row r="442" spans="1:11" ht="12.75" x14ac:dyDescent="0.2">
      <c r="A442" s="389">
        <v>2</v>
      </c>
      <c r="B442" s="390">
        <v>6</v>
      </c>
      <c r="C442" s="390">
        <v>5</v>
      </c>
      <c r="D442" s="390">
        <v>2</v>
      </c>
      <c r="E442" s="390"/>
      <c r="F442" s="403" t="s">
        <v>274</v>
      </c>
      <c r="G442" s="409">
        <f>+G443</f>
        <v>0</v>
      </c>
      <c r="H442" s="409">
        <f>+H443</f>
        <v>0</v>
      </c>
      <c r="I442" s="409">
        <f>+I443</f>
        <v>0</v>
      </c>
      <c r="J442" s="409">
        <f>+J443</f>
        <v>0</v>
      </c>
      <c r="K442" s="410">
        <f>+K443</f>
        <v>0</v>
      </c>
    </row>
    <row r="443" spans="1:11" ht="12.75" x14ac:dyDescent="0.2">
      <c r="A443" s="394">
        <v>2</v>
      </c>
      <c r="B443" s="395">
        <v>6</v>
      </c>
      <c r="C443" s="395">
        <v>5</v>
      </c>
      <c r="D443" s="395">
        <v>2</v>
      </c>
      <c r="E443" s="395" t="s">
        <v>316</v>
      </c>
      <c r="F443" s="402" t="s">
        <v>274</v>
      </c>
      <c r="G443" s="406"/>
      <c r="H443" s="406"/>
      <c r="I443" s="406"/>
      <c r="J443" s="398">
        <f>SUBTOTAL(9,G443:I443)</f>
        <v>0</v>
      </c>
      <c r="K443" s="399">
        <f>IFERROR(J443/$J$18*100,"0.00")</f>
        <v>0</v>
      </c>
    </row>
    <row r="444" spans="1:11" ht="12.75" x14ac:dyDescent="0.2">
      <c r="A444" s="389">
        <v>2</v>
      </c>
      <c r="B444" s="390">
        <v>6</v>
      </c>
      <c r="C444" s="390">
        <v>5</v>
      </c>
      <c r="D444" s="390">
        <v>3</v>
      </c>
      <c r="E444" s="390"/>
      <c r="F444" s="403" t="s">
        <v>275</v>
      </c>
      <c r="G444" s="409">
        <f>+G445</f>
        <v>0</v>
      </c>
      <c r="H444" s="409">
        <f>+H445</f>
        <v>0</v>
      </c>
      <c r="I444" s="409">
        <f>+I445</f>
        <v>0</v>
      </c>
      <c r="J444" s="409">
        <f>+J445</f>
        <v>0</v>
      </c>
      <c r="K444" s="410">
        <f>+K445</f>
        <v>0</v>
      </c>
    </row>
    <row r="445" spans="1:11" ht="12.75" x14ac:dyDescent="0.2">
      <c r="A445" s="394">
        <v>2</v>
      </c>
      <c r="B445" s="395">
        <v>6</v>
      </c>
      <c r="C445" s="395">
        <v>5</v>
      </c>
      <c r="D445" s="395">
        <v>3</v>
      </c>
      <c r="E445" s="395" t="s">
        <v>316</v>
      </c>
      <c r="F445" s="402" t="s">
        <v>275</v>
      </c>
      <c r="G445" s="406"/>
      <c r="H445" s="406"/>
      <c r="I445" s="406"/>
      <c r="J445" s="398">
        <f>SUBTOTAL(9,G445:I445)</f>
        <v>0</v>
      </c>
      <c r="K445" s="399">
        <f>IFERROR(J445/$J$18*100,"0.00")</f>
        <v>0</v>
      </c>
    </row>
    <row r="446" spans="1:11" ht="12.75" x14ac:dyDescent="0.2">
      <c r="A446" s="389">
        <v>2</v>
      </c>
      <c r="B446" s="390">
        <v>6</v>
      </c>
      <c r="C446" s="390">
        <v>5</v>
      </c>
      <c r="D446" s="390">
        <v>4</v>
      </c>
      <c r="E446" s="390"/>
      <c r="F446" s="403" t="s">
        <v>276</v>
      </c>
      <c r="G446" s="409">
        <f>+G447</f>
        <v>0</v>
      </c>
      <c r="H446" s="409">
        <f>+H447</f>
        <v>300000</v>
      </c>
      <c r="I446" s="409">
        <f>+I447</f>
        <v>0</v>
      </c>
      <c r="J446" s="409">
        <f>+J447</f>
        <v>300000</v>
      </c>
      <c r="K446" s="410">
        <f>+K447</f>
        <v>7.1505226841508757E-2</v>
      </c>
    </row>
    <row r="447" spans="1:11" ht="12.75" x14ac:dyDescent="0.2">
      <c r="A447" s="394">
        <v>2</v>
      </c>
      <c r="B447" s="395">
        <v>6</v>
      </c>
      <c r="C447" s="395">
        <v>5</v>
      </c>
      <c r="D447" s="395">
        <v>4</v>
      </c>
      <c r="E447" s="395" t="s">
        <v>316</v>
      </c>
      <c r="F447" s="402" t="s">
        <v>276</v>
      </c>
      <c r="G447" s="406"/>
      <c r="H447" s="406">
        <v>300000</v>
      </c>
      <c r="I447" s="406"/>
      <c r="J447" s="398">
        <f>SUBTOTAL(9,G447:I447)</f>
        <v>300000</v>
      </c>
      <c r="K447" s="399">
        <f>IFERROR(J447/$J$18*100,"0.00")</f>
        <v>7.1505226841508757E-2</v>
      </c>
    </row>
    <row r="448" spans="1:11" ht="12.75" x14ac:dyDescent="0.2">
      <c r="A448" s="389">
        <v>2</v>
      </c>
      <c r="B448" s="390">
        <v>6</v>
      </c>
      <c r="C448" s="390">
        <v>5</v>
      </c>
      <c r="D448" s="390">
        <v>5</v>
      </c>
      <c r="E448" s="390"/>
      <c r="F448" s="403" t="s">
        <v>277</v>
      </c>
      <c r="G448" s="409">
        <f>+G449</f>
        <v>0</v>
      </c>
      <c r="H448" s="409">
        <f>+H449</f>
        <v>0</v>
      </c>
      <c r="I448" s="409">
        <f>+I449</f>
        <v>0</v>
      </c>
      <c r="J448" s="409">
        <f>+J449</f>
        <v>0</v>
      </c>
      <c r="K448" s="410">
        <f>+K449</f>
        <v>0</v>
      </c>
    </row>
    <row r="449" spans="1:11" ht="12.75" x14ac:dyDescent="0.2">
      <c r="A449" s="394">
        <v>2</v>
      </c>
      <c r="B449" s="395">
        <v>6</v>
      </c>
      <c r="C449" s="395">
        <v>5</v>
      </c>
      <c r="D449" s="395">
        <v>5</v>
      </c>
      <c r="E449" s="395" t="s">
        <v>316</v>
      </c>
      <c r="F449" s="402" t="s">
        <v>277</v>
      </c>
      <c r="G449" s="406"/>
      <c r="H449" s="406"/>
      <c r="I449" s="406"/>
      <c r="J449" s="398">
        <f>SUBTOTAL(9,G449:I449)</f>
        <v>0</v>
      </c>
      <c r="K449" s="399">
        <f>IFERROR(J449/$J$18*100,"0.00")</f>
        <v>0</v>
      </c>
    </row>
    <row r="450" spans="1:11" ht="12.75" x14ac:dyDescent="0.2">
      <c r="A450" s="389">
        <v>2</v>
      </c>
      <c r="B450" s="390">
        <v>6</v>
      </c>
      <c r="C450" s="390">
        <v>5</v>
      </c>
      <c r="D450" s="390">
        <v>6</v>
      </c>
      <c r="E450" s="390"/>
      <c r="F450" s="403" t="s">
        <v>278</v>
      </c>
      <c r="G450" s="409">
        <f>+G451</f>
        <v>0</v>
      </c>
      <c r="H450" s="409">
        <f>+H451</f>
        <v>308650.5</v>
      </c>
      <c r="I450" s="409">
        <f>+I451</f>
        <v>0</v>
      </c>
      <c r="J450" s="409">
        <f>+J451</f>
        <v>308650.5</v>
      </c>
      <c r="K450" s="410">
        <f>+K451</f>
        <v>7.3567080057483664E-2</v>
      </c>
    </row>
    <row r="451" spans="1:11" ht="12.75" x14ac:dyDescent="0.2">
      <c r="A451" s="394">
        <v>2</v>
      </c>
      <c r="B451" s="395">
        <v>6</v>
      </c>
      <c r="C451" s="395">
        <v>5</v>
      </c>
      <c r="D451" s="395">
        <v>6</v>
      </c>
      <c r="E451" s="395" t="s">
        <v>316</v>
      </c>
      <c r="F451" s="402" t="s">
        <v>278</v>
      </c>
      <c r="G451" s="406"/>
      <c r="H451" s="406">
        <v>308650.5</v>
      </c>
      <c r="I451" s="406"/>
      <c r="J451" s="398">
        <f>SUBTOTAL(9,G451:I451)</f>
        <v>308650.5</v>
      </c>
      <c r="K451" s="399">
        <f>IFERROR(J451/$J$18*100,"0.00")</f>
        <v>7.3567080057483664E-2</v>
      </c>
    </row>
    <row r="452" spans="1:11" ht="12.75" x14ac:dyDescent="0.2">
      <c r="A452" s="389">
        <v>2</v>
      </c>
      <c r="B452" s="390">
        <v>6</v>
      </c>
      <c r="C452" s="390">
        <v>5</v>
      </c>
      <c r="D452" s="390">
        <v>7</v>
      </c>
      <c r="E452" s="390"/>
      <c r="F452" s="403" t="s">
        <v>279</v>
      </c>
      <c r="G452" s="409">
        <f>+G453</f>
        <v>0</v>
      </c>
      <c r="H452" s="409">
        <f>+H453</f>
        <v>0</v>
      </c>
      <c r="I452" s="409">
        <f>+I453</f>
        <v>0</v>
      </c>
      <c r="J452" s="409">
        <f>+J453</f>
        <v>0</v>
      </c>
      <c r="K452" s="410">
        <f>+K453</f>
        <v>0</v>
      </c>
    </row>
    <row r="453" spans="1:11" ht="12.75" x14ac:dyDescent="0.2">
      <c r="A453" s="394">
        <v>2</v>
      </c>
      <c r="B453" s="395">
        <v>6</v>
      </c>
      <c r="C453" s="395">
        <v>5</v>
      </c>
      <c r="D453" s="395">
        <v>7</v>
      </c>
      <c r="E453" s="395" t="s">
        <v>316</v>
      </c>
      <c r="F453" s="402" t="s">
        <v>279</v>
      </c>
      <c r="G453" s="406"/>
      <c r="H453" s="406"/>
      <c r="I453" s="406"/>
      <c r="J453" s="398">
        <f>SUBTOTAL(9,G453:I453)</f>
        <v>0</v>
      </c>
      <c r="K453" s="399">
        <f>IFERROR(J453/$J$18*100,"0.00")</f>
        <v>0</v>
      </c>
    </row>
    <row r="454" spans="1:11" ht="12.75" x14ac:dyDescent="0.2">
      <c r="A454" s="389">
        <v>2</v>
      </c>
      <c r="B454" s="390">
        <v>6</v>
      </c>
      <c r="C454" s="390">
        <v>5</v>
      </c>
      <c r="D454" s="390">
        <v>8</v>
      </c>
      <c r="E454" s="390"/>
      <c r="F454" s="403" t="s">
        <v>280</v>
      </c>
      <c r="G454" s="409">
        <f>+G455</f>
        <v>0</v>
      </c>
      <c r="H454" s="409">
        <f>+H455</f>
        <v>0</v>
      </c>
      <c r="I454" s="409">
        <f>+I455</f>
        <v>0</v>
      </c>
      <c r="J454" s="409">
        <f>+J455</f>
        <v>0</v>
      </c>
      <c r="K454" s="410">
        <f>+K455</f>
        <v>0</v>
      </c>
    </row>
    <row r="455" spans="1:11" ht="12.75" x14ac:dyDescent="0.2">
      <c r="A455" s="394">
        <v>2</v>
      </c>
      <c r="B455" s="395">
        <v>6</v>
      </c>
      <c r="C455" s="395">
        <v>5</v>
      </c>
      <c r="D455" s="395">
        <v>8</v>
      </c>
      <c r="E455" s="395" t="s">
        <v>316</v>
      </c>
      <c r="F455" s="402" t="s">
        <v>280</v>
      </c>
      <c r="G455" s="406"/>
      <c r="H455" s="406"/>
      <c r="I455" s="406"/>
      <c r="J455" s="398">
        <f>SUBTOTAL(9,G455:I455)</f>
        <v>0</v>
      </c>
      <c r="K455" s="399">
        <f>IFERROR(J455/$J$18*100,"0.00")</f>
        <v>0</v>
      </c>
    </row>
    <row r="456" spans="1:11" ht="12.75" x14ac:dyDescent="0.2">
      <c r="A456" s="384">
        <v>2</v>
      </c>
      <c r="B456" s="385">
        <v>6</v>
      </c>
      <c r="C456" s="385">
        <v>6</v>
      </c>
      <c r="D456" s="385"/>
      <c r="E456" s="385"/>
      <c r="F456" s="386" t="s">
        <v>428</v>
      </c>
      <c r="G456" s="387">
        <f>+G457+G459</f>
        <v>0</v>
      </c>
      <c r="H456" s="387">
        <f>+H457+H459</f>
        <v>0</v>
      </c>
      <c r="I456" s="387">
        <f>+I457+I459</f>
        <v>0</v>
      </c>
      <c r="J456" s="387">
        <f>+J457+J459</f>
        <v>0</v>
      </c>
      <c r="K456" s="388">
        <f>+K457+K459</f>
        <v>0</v>
      </c>
    </row>
    <row r="457" spans="1:11" ht="12.75" x14ac:dyDescent="0.2">
      <c r="A457" s="389">
        <v>2</v>
      </c>
      <c r="B457" s="390">
        <v>6</v>
      </c>
      <c r="C457" s="390">
        <v>6</v>
      </c>
      <c r="D457" s="390">
        <v>1</v>
      </c>
      <c r="E457" s="390"/>
      <c r="F457" s="416" t="s">
        <v>429</v>
      </c>
      <c r="G457" s="392">
        <f>+G458</f>
        <v>0</v>
      </c>
      <c r="H457" s="392">
        <f>+H458</f>
        <v>0</v>
      </c>
      <c r="I457" s="392">
        <f>+I458</f>
        <v>0</v>
      </c>
      <c r="J457" s="392">
        <f>+J458</f>
        <v>0</v>
      </c>
      <c r="K457" s="393">
        <f>+K458</f>
        <v>0</v>
      </c>
    </row>
    <row r="458" spans="1:11" ht="12.75" x14ac:dyDescent="0.2">
      <c r="A458" s="394">
        <v>2</v>
      </c>
      <c r="B458" s="395">
        <v>6</v>
      </c>
      <c r="C458" s="395">
        <v>6</v>
      </c>
      <c r="D458" s="395">
        <v>1</v>
      </c>
      <c r="E458" s="395" t="s">
        <v>316</v>
      </c>
      <c r="F458" s="402" t="s">
        <v>429</v>
      </c>
      <c r="G458" s="406"/>
      <c r="H458" s="406"/>
      <c r="I458" s="406"/>
      <c r="J458" s="398">
        <f>SUBTOTAL(9,G458:I458)</f>
        <v>0</v>
      </c>
      <c r="K458" s="399">
        <f>IFERROR(J458/$J$18*100,"0.00")</f>
        <v>0</v>
      </c>
    </row>
    <row r="459" spans="1:11" ht="12.75" x14ac:dyDescent="0.2">
      <c r="A459" s="389">
        <v>2</v>
      </c>
      <c r="B459" s="390">
        <v>6</v>
      </c>
      <c r="C459" s="390">
        <v>6</v>
      </c>
      <c r="D459" s="390">
        <v>2</v>
      </c>
      <c r="E459" s="390"/>
      <c r="F459" s="416" t="s">
        <v>430</v>
      </c>
      <c r="G459" s="409">
        <f>+G460</f>
        <v>0</v>
      </c>
      <c r="H459" s="409">
        <f>+H460</f>
        <v>0</v>
      </c>
      <c r="I459" s="409">
        <f>+I460</f>
        <v>0</v>
      </c>
      <c r="J459" s="409">
        <f>+J460</f>
        <v>0</v>
      </c>
      <c r="K459" s="410">
        <f>+K460</f>
        <v>0</v>
      </c>
    </row>
    <row r="460" spans="1:11" ht="12.75" x14ac:dyDescent="0.2">
      <c r="A460" s="394">
        <v>2</v>
      </c>
      <c r="B460" s="395">
        <v>6</v>
      </c>
      <c r="C460" s="395">
        <v>6</v>
      </c>
      <c r="D460" s="395">
        <v>2</v>
      </c>
      <c r="E460" s="395" t="s">
        <v>316</v>
      </c>
      <c r="F460" s="402" t="s">
        <v>430</v>
      </c>
      <c r="G460" s="406"/>
      <c r="H460" s="406"/>
      <c r="I460" s="406"/>
      <c r="J460" s="398">
        <f>SUBTOTAL(9,G460:I460)</f>
        <v>0</v>
      </c>
      <c r="K460" s="399">
        <f>IFERROR(J460/$J$18*100,"0.00")</f>
        <v>0</v>
      </c>
    </row>
    <row r="461" spans="1:11" ht="12.75" x14ac:dyDescent="0.2">
      <c r="A461" s="384">
        <v>2</v>
      </c>
      <c r="B461" s="385">
        <v>6</v>
      </c>
      <c r="C461" s="385">
        <v>8</v>
      </c>
      <c r="D461" s="385"/>
      <c r="E461" s="385"/>
      <c r="F461" s="386" t="s">
        <v>281</v>
      </c>
      <c r="G461" s="387">
        <f>+G462+G464+G467+G469+G471+G473+G478</f>
        <v>0</v>
      </c>
      <c r="H461" s="387">
        <f>+H462+H464+H467+H469+H471+H473+H478</f>
        <v>0</v>
      </c>
      <c r="I461" s="387">
        <f>+I462+I464+I467+I469+I471+I473+I478</f>
        <v>0</v>
      </c>
      <c r="J461" s="387">
        <f>+J462+J464+J467+J469+J471+J473+J478</f>
        <v>0</v>
      </c>
      <c r="K461" s="388">
        <f>+K462+K464+K467+K469+K471+K473+K478</f>
        <v>0</v>
      </c>
    </row>
    <row r="462" spans="1:11" ht="12.75" x14ac:dyDescent="0.2">
      <c r="A462" s="389">
        <v>2</v>
      </c>
      <c r="B462" s="390">
        <v>6</v>
      </c>
      <c r="C462" s="390">
        <v>8</v>
      </c>
      <c r="D462" s="390">
        <v>1</v>
      </c>
      <c r="E462" s="390"/>
      <c r="F462" s="403" t="s">
        <v>282</v>
      </c>
      <c r="G462" s="409">
        <f>+G463</f>
        <v>0</v>
      </c>
      <c r="H462" s="409">
        <f>+H463</f>
        <v>0</v>
      </c>
      <c r="I462" s="409">
        <f>+I463</f>
        <v>0</v>
      </c>
      <c r="J462" s="409">
        <f>+J463</f>
        <v>0</v>
      </c>
      <c r="K462" s="410">
        <f>+K463</f>
        <v>0</v>
      </c>
    </row>
    <row r="463" spans="1:11" ht="12.75" x14ac:dyDescent="0.2">
      <c r="A463" s="394">
        <v>2</v>
      </c>
      <c r="B463" s="395">
        <v>6</v>
      </c>
      <c r="C463" s="395">
        <v>8</v>
      </c>
      <c r="D463" s="395">
        <v>1</v>
      </c>
      <c r="E463" s="395" t="s">
        <v>316</v>
      </c>
      <c r="F463" s="402" t="s">
        <v>282</v>
      </c>
      <c r="G463" s="406"/>
      <c r="H463" s="406"/>
      <c r="I463" s="406"/>
      <c r="J463" s="398">
        <f>SUBTOTAL(9,G463:I463)</f>
        <v>0</v>
      </c>
      <c r="K463" s="399">
        <f>IFERROR(J463/$J$18*100,"0.00")</f>
        <v>0</v>
      </c>
    </row>
    <row r="464" spans="1:11" ht="12.75" x14ac:dyDescent="0.2">
      <c r="A464" s="389">
        <v>2</v>
      </c>
      <c r="B464" s="390">
        <v>6</v>
      </c>
      <c r="C464" s="390">
        <v>8</v>
      </c>
      <c r="D464" s="390">
        <v>3</v>
      </c>
      <c r="E464" s="390"/>
      <c r="F464" s="403" t="s">
        <v>283</v>
      </c>
      <c r="G464" s="409">
        <f>+G465+G466</f>
        <v>0</v>
      </c>
      <c r="H464" s="409">
        <f>+H465+H466</f>
        <v>0</v>
      </c>
      <c r="I464" s="409">
        <f>+I465+I466</f>
        <v>0</v>
      </c>
      <c r="J464" s="409">
        <f>+J465+J466</f>
        <v>0</v>
      </c>
      <c r="K464" s="410">
        <f>+K465+K466</f>
        <v>0</v>
      </c>
    </row>
    <row r="465" spans="1:11" ht="12.75" x14ac:dyDescent="0.2">
      <c r="A465" s="404">
        <v>2</v>
      </c>
      <c r="B465" s="395">
        <v>6</v>
      </c>
      <c r="C465" s="395">
        <v>8</v>
      </c>
      <c r="D465" s="395">
        <v>3</v>
      </c>
      <c r="E465" s="395" t="s">
        <v>316</v>
      </c>
      <c r="F465" s="402" t="s">
        <v>284</v>
      </c>
      <c r="G465" s="397"/>
      <c r="H465" s="397"/>
      <c r="I465" s="397"/>
      <c r="J465" s="398">
        <f>SUBTOTAL(9,G465:I465)</f>
        <v>0</v>
      </c>
      <c r="K465" s="399">
        <f>IFERROR(J465/$J$18*100,"0.00")</f>
        <v>0</v>
      </c>
    </row>
    <row r="466" spans="1:11" ht="12.75" x14ac:dyDescent="0.2">
      <c r="A466" s="404">
        <v>2</v>
      </c>
      <c r="B466" s="395">
        <v>6</v>
      </c>
      <c r="C466" s="395">
        <v>8</v>
      </c>
      <c r="D466" s="395">
        <v>3</v>
      </c>
      <c r="E466" s="395" t="s">
        <v>317</v>
      </c>
      <c r="F466" s="402" t="s">
        <v>285</v>
      </c>
      <c r="G466" s="406"/>
      <c r="H466" s="406"/>
      <c r="I466" s="406"/>
      <c r="J466" s="398">
        <f>SUBTOTAL(9,G466:I466)</f>
        <v>0</v>
      </c>
      <c r="K466" s="399">
        <f>IFERROR(J466/$J$18*100,"0.00")</f>
        <v>0</v>
      </c>
    </row>
    <row r="467" spans="1:11" ht="12.75" x14ac:dyDescent="0.2">
      <c r="A467" s="389">
        <v>2</v>
      </c>
      <c r="B467" s="390">
        <v>6</v>
      </c>
      <c r="C467" s="390">
        <v>8</v>
      </c>
      <c r="D467" s="390">
        <v>5</v>
      </c>
      <c r="E467" s="390"/>
      <c r="F467" s="403" t="s">
        <v>286</v>
      </c>
      <c r="G467" s="409">
        <f>+G468</f>
        <v>0</v>
      </c>
      <c r="H467" s="409">
        <f>+H468</f>
        <v>0</v>
      </c>
      <c r="I467" s="409">
        <f>+I468</f>
        <v>0</v>
      </c>
      <c r="J467" s="409">
        <f>+J468</f>
        <v>0</v>
      </c>
      <c r="K467" s="410">
        <f>+K468</f>
        <v>0</v>
      </c>
    </row>
    <row r="468" spans="1:11" ht="12.75" x14ac:dyDescent="0.2">
      <c r="A468" s="404">
        <v>2</v>
      </c>
      <c r="B468" s="395">
        <v>6</v>
      </c>
      <c r="C468" s="395">
        <v>8</v>
      </c>
      <c r="D468" s="395">
        <v>5</v>
      </c>
      <c r="E468" s="395" t="s">
        <v>316</v>
      </c>
      <c r="F468" s="402" t="s">
        <v>286</v>
      </c>
      <c r="G468" s="406"/>
      <c r="H468" s="406"/>
      <c r="I468" s="406"/>
      <c r="J468" s="398">
        <f>SUBTOTAL(9,G468:I468)</f>
        <v>0</v>
      </c>
      <c r="K468" s="399">
        <f>IFERROR(J468/$J$18*100,"0.00")</f>
        <v>0</v>
      </c>
    </row>
    <row r="469" spans="1:11" ht="12.75" x14ac:dyDescent="0.2">
      <c r="A469" s="389">
        <v>2</v>
      </c>
      <c r="B469" s="390">
        <v>6</v>
      </c>
      <c r="C469" s="390">
        <v>8</v>
      </c>
      <c r="D469" s="390">
        <v>6</v>
      </c>
      <c r="E469" s="390"/>
      <c r="F469" s="403" t="s">
        <v>287</v>
      </c>
      <c r="G469" s="409">
        <f>+G470</f>
        <v>0</v>
      </c>
      <c r="H469" s="409">
        <f>+H470</f>
        <v>0</v>
      </c>
      <c r="I469" s="409">
        <f>+I470</f>
        <v>0</v>
      </c>
      <c r="J469" s="409">
        <f>+J470</f>
        <v>0</v>
      </c>
      <c r="K469" s="410">
        <f>+K470</f>
        <v>0</v>
      </c>
    </row>
    <row r="470" spans="1:11" ht="12.75" x14ac:dyDescent="0.2">
      <c r="A470" s="404">
        <v>2</v>
      </c>
      <c r="B470" s="395">
        <v>6</v>
      </c>
      <c r="C470" s="395">
        <v>8</v>
      </c>
      <c r="D470" s="395">
        <v>6</v>
      </c>
      <c r="E470" s="395" t="s">
        <v>316</v>
      </c>
      <c r="F470" s="402" t="s">
        <v>287</v>
      </c>
      <c r="G470" s="406"/>
      <c r="H470" s="406"/>
      <c r="I470" s="406"/>
      <c r="J470" s="398">
        <f>SUBTOTAL(9,G470:I470)</f>
        <v>0</v>
      </c>
      <c r="K470" s="399">
        <f>IFERROR(J470/$J$18*100,"0.00")</f>
        <v>0</v>
      </c>
    </row>
    <row r="471" spans="1:11" ht="12.75" x14ac:dyDescent="0.2">
      <c r="A471" s="407">
        <v>2</v>
      </c>
      <c r="B471" s="390">
        <v>6</v>
      </c>
      <c r="C471" s="390">
        <v>8</v>
      </c>
      <c r="D471" s="390">
        <v>7</v>
      </c>
      <c r="E471" s="390"/>
      <c r="F471" s="416" t="s">
        <v>288</v>
      </c>
      <c r="G471" s="409">
        <f>+G472</f>
        <v>0</v>
      </c>
      <c r="H471" s="409">
        <f>+H472</f>
        <v>0</v>
      </c>
      <c r="I471" s="409">
        <f>+I472</f>
        <v>0</v>
      </c>
      <c r="J471" s="409">
        <f>+J472</f>
        <v>0</v>
      </c>
      <c r="K471" s="410">
        <f>+K472</f>
        <v>0</v>
      </c>
    </row>
    <row r="472" spans="1:11" ht="12.75" x14ac:dyDescent="0.2">
      <c r="A472" s="404">
        <v>2</v>
      </c>
      <c r="B472" s="395">
        <v>6</v>
      </c>
      <c r="C472" s="395">
        <v>8</v>
      </c>
      <c r="D472" s="395">
        <v>7</v>
      </c>
      <c r="E472" s="395" t="s">
        <v>316</v>
      </c>
      <c r="F472" s="402" t="s">
        <v>288</v>
      </c>
      <c r="G472" s="406"/>
      <c r="H472" s="406"/>
      <c r="I472" s="406"/>
      <c r="J472" s="398">
        <f>SUBTOTAL(9,G472:I472)</f>
        <v>0</v>
      </c>
      <c r="K472" s="399">
        <f>IFERROR(J472/$J$18*100,"0.00")</f>
        <v>0</v>
      </c>
    </row>
    <row r="473" spans="1:11" ht="12.75" x14ac:dyDescent="0.2">
      <c r="A473" s="389">
        <v>2</v>
      </c>
      <c r="B473" s="390">
        <v>6</v>
      </c>
      <c r="C473" s="390">
        <v>8</v>
      </c>
      <c r="D473" s="390">
        <v>8</v>
      </c>
      <c r="E473" s="390"/>
      <c r="F473" s="416" t="s">
        <v>289</v>
      </c>
      <c r="G473" s="409">
        <f>+G474+G475+G476+G477</f>
        <v>0</v>
      </c>
      <c r="H473" s="409">
        <f>+H474+H475+H476+H477</f>
        <v>0</v>
      </c>
      <c r="I473" s="409">
        <f>+I474+I475+I476+I477</f>
        <v>0</v>
      </c>
      <c r="J473" s="409">
        <f>+J474+J475+J476+J477</f>
        <v>0</v>
      </c>
      <c r="K473" s="410">
        <f>+K474+K475+K476+K477</f>
        <v>0</v>
      </c>
    </row>
    <row r="474" spans="1:11" ht="12.75" x14ac:dyDescent="0.2">
      <c r="A474" s="404">
        <v>2</v>
      </c>
      <c r="B474" s="395">
        <v>6</v>
      </c>
      <c r="C474" s="395">
        <v>8</v>
      </c>
      <c r="D474" s="395">
        <v>8</v>
      </c>
      <c r="E474" s="395" t="s">
        <v>316</v>
      </c>
      <c r="F474" s="402" t="s">
        <v>290</v>
      </c>
      <c r="G474" s="397"/>
      <c r="H474" s="397"/>
      <c r="I474" s="397"/>
      <c r="J474" s="398">
        <f>SUBTOTAL(9,G474:I474)</f>
        <v>0</v>
      </c>
      <c r="K474" s="399">
        <f>IFERROR(J474/$J$18*100,"0.00")</f>
        <v>0</v>
      </c>
    </row>
    <row r="475" spans="1:11" ht="12.75" x14ac:dyDescent="0.2">
      <c r="A475" s="404">
        <v>2</v>
      </c>
      <c r="B475" s="395">
        <v>6</v>
      </c>
      <c r="C475" s="395">
        <v>8</v>
      </c>
      <c r="D475" s="395">
        <v>8</v>
      </c>
      <c r="E475" s="395" t="s">
        <v>317</v>
      </c>
      <c r="F475" s="402" t="s">
        <v>291</v>
      </c>
      <c r="G475" s="397"/>
      <c r="H475" s="397"/>
      <c r="I475" s="397"/>
      <c r="J475" s="398">
        <f>SUBTOTAL(9,G475:I475)</f>
        <v>0</v>
      </c>
      <c r="K475" s="399">
        <f>IFERROR(J475/$J$18*100,"0.00")</f>
        <v>0</v>
      </c>
    </row>
    <row r="476" spans="1:11" ht="12.75" x14ac:dyDescent="0.2">
      <c r="A476" s="404">
        <v>2</v>
      </c>
      <c r="B476" s="395">
        <v>6</v>
      </c>
      <c r="C476" s="395">
        <v>8</v>
      </c>
      <c r="D476" s="395">
        <v>8</v>
      </c>
      <c r="E476" s="395" t="s">
        <v>318</v>
      </c>
      <c r="F476" s="402" t="s">
        <v>292</v>
      </c>
      <c r="G476" s="397"/>
      <c r="H476" s="397"/>
      <c r="I476" s="397"/>
      <c r="J476" s="398">
        <f>SUBTOTAL(9,G476:I476)</f>
        <v>0</v>
      </c>
      <c r="K476" s="399">
        <f>IFERROR(J476/$J$18*100,"0.00")</f>
        <v>0</v>
      </c>
    </row>
    <row r="477" spans="1:11" ht="12.75" x14ac:dyDescent="0.2">
      <c r="A477" s="404">
        <v>2</v>
      </c>
      <c r="B477" s="395">
        <v>6</v>
      </c>
      <c r="C477" s="395">
        <v>8</v>
      </c>
      <c r="D477" s="395">
        <v>8</v>
      </c>
      <c r="E477" s="395" t="s">
        <v>319</v>
      </c>
      <c r="F477" s="402" t="s">
        <v>293</v>
      </c>
      <c r="G477" s="406"/>
      <c r="H477" s="406"/>
      <c r="I477" s="406"/>
      <c r="J477" s="398">
        <f>SUBTOTAL(9,G477:I477)</f>
        <v>0</v>
      </c>
      <c r="K477" s="399">
        <f>IFERROR(J477/$J$18*100,"0.00")</f>
        <v>0</v>
      </c>
    </row>
    <row r="478" spans="1:11" ht="12.75" x14ac:dyDescent="0.2">
      <c r="A478" s="389">
        <v>2</v>
      </c>
      <c r="B478" s="390">
        <v>6</v>
      </c>
      <c r="C478" s="390">
        <v>8</v>
      </c>
      <c r="D478" s="390">
        <v>9</v>
      </c>
      <c r="E478" s="390"/>
      <c r="F478" s="416" t="s">
        <v>294</v>
      </c>
      <c r="G478" s="409">
        <f>+G479</f>
        <v>0</v>
      </c>
      <c r="H478" s="409">
        <f>+H479</f>
        <v>0</v>
      </c>
      <c r="I478" s="409">
        <f>+I479</f>
        <v>0</v>
      </c>
      <c r="J478" s="409">
        <f>+J479</f>
        <v>0</v>
      </c>
      <c r="K478" s="410">
        <f>+K479</f>
        <v>0</v>
      </c>
    </row>
    <row r="479" spans="1:11" ht="12.75" x14ac:dyDescent="0.2">
      <c r="A479" s="404">
        <v>2</v>
      </c>
      <c r="B479" s="395">
        <v>6</v>
      </c>
      <c r="C479" s="395">
        <v>8</v>
      </c>
      <c r="D479" s="395">
        <v>9</v>
      </c>
      <c r="E479" s="395" t="s">
        <v>316</v>
      </c>
      <c r="F479" s="402" t="s">
        <v>294</v>
      </c>
      <c r="G479" s="406"/>
      <c r="H479" s="406"/>
      <c r="I479" s="406"/>
      <c r="J479" s="398">
        <f>SUBTOTAL(9,G479:I479)</f>
        <v>0</v>
      </c>
      <c r="K479" s="399">
        <f>IFERROR(J479/$J$18*100,"0.00")</f>
        <v>0</v>
      </c>
    </row>
    <row r="480" spans="1:11" ht="12.75" x14ac:dyDescent="0.2">
      <c r="A480" s="384">
        <v>2</v>
      </c>
      <c r="B480" s="385">
        <v>6</v>
      </c>
      <c r="C480" s="385">
        <v>9</v>
      </c>
      <c r="D480" s="385"/>
      <c r="E480" s="385"/>
      <c r="F480" s="386" t="s">
        <v>431</v>
      </c>
      <c r="G480" s="387">
        <f>+G481+G483+G485</f>
        <v>0</v>
      </c>
      <c r="H480" s="387">
        <f>+H481+H483+H485</f>
        <v>0</v>
      </c>
      <c r="I480" s="387">
        <f>+I481+I483+I485</f>
        <v>0</v>
      </c>
      <c r="J480" s="387">
        <f>+J481+J483+J485</f>
        <v>0</v>
      </c>
      <c r="K480" s="388">
        <f>+K481+K483+K485</f>
        <v>0</v>
      </c>
    </row>
    <row r="481" spans="1:11" ht="12.75" x14ac:dyDescent="0.2">
      <c r="A481" s="407">
        <v>2</v>
      </c>
      <c r="B481" s="390">
        <v>6</v>
      </c>
      <c r="C481" s="390">
        <v>9</v>
      </c>
      <c r="D481" s="390">
        <v>1</v>
      </c>
      <c r="E481" s="390"/>
      <c r="F481" s="416" t="s">
        <v>432</v>
      </c>
      <c r="G481" s="392">
        <f>+G482</f>
        <v>0</v>
      </c>
      <c r="H481" s="392">
        <f>+H482</f>
        <v>0</v>
      </c>
      <c r="I481" s="392">
        <f>+I482</f>
        <v>0</v>
      </c>
      <c r="J481" s="392">
        <f>+J482</f>
        <v>0</v>
      </c>
      <c r="K481" s="393">
        <f>+K482</f>
        <v>0</v>
      </c>
    </row>
    <row r="482" spans="1:11" ht="12.75" x14ac:dyDescent="0.2">
      <c r="A482" s="404">
        <v>2</v>
      </c>
      <c r="B482" s="395">
        <v>6</v>
      </c>
      <c r="C482" s="395">
        <v>9</v>
      </c>
      <c r="D482" s="395">
        <v>1</v>
      </c>
      <c r="E482" s="395" t="s">
        <v>316</v>
      </c>
      <c r="F482" s="402" t="s">
        <v>432</v>
      </c>
      <c r="G482" s="406"/>
      <c r="H482" s="406"/>
      <c r="I482" s="406"/>
      <c r="J482" s="398">
        <f>SUBTOTAL(9,G482:I482)</f>
        <v>0</v>
      </c>
      <c r="K482" s="399">
        <f>IFERROR(J482/$J$18*100,"0.00")</f>
        <v>0</v>
      </c>
    </row>
    <row r="483" spans="1:11" ht="12.75" x14ac:dyDescent="0.2">
      <c r="A483" s="407">
        <v>2</v>
      </c>
      <c r="B483" s="390">
        <v>6</v>
      </c>
      <c r="C483" s="390">
        <v>9</v>
      </c>
      <c r="D483" s="390">
        <v>2</v>
      </c>
      <c r="E483" s="390"/>
      <c r="F483" s="416" t="s">
        <v>433</v>
      </c>
      <c r="G483" s="392">
        <f>+G484</f>
        <v>0</v>
      </c>
      <c r="H483" s="392">
        <f>+H484</f>
        <v>0</v>
      </c>
      <c r="I483" s="392">
        <f>+I484</f>
        <v>0</v>
      </c>
      <c r="J483" s="392">
        <f>+J484</f>
        <v>0</v>
      </c>
      <c r="K483" s="393">
        <f>+K484</f>
        <v>0</v>
      </c>
    </row>
    <row r="484" spans="1:11" ht="12.75" x14ac:dyDescent="0.2">
      <c r="A484" s="404">
        <v>2</v>
      </c>
      <c r="B484" s="395">
        <v>6</v>
      </c>
      <c r="C484" s="395">
        <v>9</v>
      </c>
      <c r="D484" s="395">
        <v>2</v>
      </c>
      <c r="E484" s="395" t="s">
        <v>316</v>
      </c>
      <c r="F484" s="402" t="s">
        <v>433</v>
      </c>
      <c r="G484" s="406"/>
      <c r="H484" s="406"/>
      <c r="I484" s="406"/>
      <c r="J484" s="398">
        <f>SUBTOTAL(9,G484:I484)</f>
        <v>0</v>
      </c>
      <c r="K484" s="399">
        <f>IFERROR(J484/$J$18*100,"0.00")</f>
        <v>0</v>
      </c>
    </row>
    <row r="485" spans="1:11" ht="12.75" x14ac:dyDescent="0.2">
      <c r="A485" s="407">
        <v>2</v>
      </c>
      <c r="B485" s="390">
        <v>6</v>
      </c>
      <c r="C485" s="390">
        <v>9</v>
      </c>
      <c r="D485" s="390">
        <v>9</v>
      </c>
      <c r="E485" s="390"/>
      <c r="F485" s="416" t="s">
        <v>434</v>
      </c>
      <c r="G485" s="392">
        <f>+G486</f>
        <v>0</v>
      </c>
      <c r="H485" s="392">
        <f>+H486</f>
        <v>0</v>
      </c>
      <c r="I485" s="392">
        <f>+I486</f>
        <v>0</v>
      </c>
      <c r="J485" s="392">
        <f>+J486</f>
        <v>0</v>
      </c>
      <c r="K485" s="393">
        <f>+K486</f>
        <v>0</v>
      </c>
    </row>
    <row r="486" spans="1:11" ht="12.75" x14ac:dyDescent="0.2">
      <c r="A486" s="404">
        <v>2</v>
      </c>
      <c r="B486" s="395">
        <v>6</v>
      </c>
      <c r="C486" s="395">
        <v>9</v>
      </c>
      <c r="D486" s="395">
        <v>9</v>
      </c>
      <c r="E486" s="395" t="s">
        <v>316</v>
      </c>
      <c r="F486" s="402" t="s">
        <v>434</v>
      </c>
      <c r="G486" s="406"/>
      <c r="H486" s="406"/>
      <c r="I486" s="406"/>
      <c r="J486" s="398">
        <f>SUBTOTAL(9,G486:I486)</f>
        <v>0</v>
      </c>
      <c r="K486" s="399">
        <f>IFERROR(J486/$J$18*100,"0.00")</f>
        <v>0</v>
      </c>
    </row>
    <row r="487" spans="1:11" ht="12.75" x14ac:dyDescent="0.2">
      <c r="A487" s="378">
        <v>2</v>
      </c>
      <c r="B487" s="379">
        <v>7</v>
      </c>
      <c r="C487" s="380"/>
      <c r="D487" s="380"/>
      <c r="E487" s="380"/>
      <c r="F487" s="381" t="s">
        <v>295</v>
      </c>
      <c r="G487" s="382">
        <f>+G488+G499+G512</f>
        <v>0</v>
      </c>
      <c r="H487" s="382">
        <f>+H488+H499+H512</f>
        <v>14000000</v>
      </c>
      <c r="I487" s="382">
        <f>+I488+I499+I512</f>
        <v>0</v>
      </c>
      <c r="J487" s="382">
        <f>+J488+J499+J512</f>
        <v>14000000</v>
      </c>
      <c r="K487" s="383">
        <f>+K488+K499+K512</f>
        <v>3.3369105859370753</v>
      </c>
    </row>
    <row r="488" spans="1:11" ht="12.75" x14ac:dyDescent="0.2">
      <c r="A488" s="384">
        <v>2</v>
      </c>
      <c r="B488" s="385">
        <v>7</v>
      </c>
      <c r="C488" s="385">
        <v>1</v>
      </c>
      <c r="D488" s="385"/>
      <c r="E488" s="385"/>
      <c r="F488" s="386" t="s">
        <v>296</v>
      </c>
      <c r="G488" s="387">
        <f>+G489+G491+G493+G495+G497</f>
        <v>0</v>
      </c>
      <c r="H488" s="387">
        <f>+H489+H491+H493+H495+H497</f>
        <v>14000000</v>
      </c>
      <c r="I488" s="387">
        <f>+I489+I491+I493+I495+I497</f>
        <v>0</v>
      </c>
      <c r="J488" s="387">
        <f>+J489+J491+J493+J495+J497</f>
        <v>14000000</v>
      </c>
      <c r="K488" s="388">
        <f>+K489+K491+K493+K495+K497</f>
        <v>3.3369105859370753</v>
      </c>
    </row>
    <row r="489" spans="1:11" ht="12.75" x14ac:dyDescent="0.2">
      <c r="A489" s="389">
        <v>2</v>
      </c>
      <c r="B489" s="390">
        <v>7</v>
      </c>
      <c r="C489" s="390">
        <v>1</v>
      </c>
      <c r="D489" s="390">
        <v>1</v>
      </c>
      <c r="E489" s="390"/>
      <c r="F489" s="403" t="s">
        <v>297</v>
      </c>
      <c r="G489" s="409">
        <f>+G490</f>
        <v>0</v>
      </c>
      <c r="H489" s="409">
        <f>+H490</f>
        <v>0</v>
      </c>
      <c r="I489" s="409">
        <f>+I490</f>
        <v>0</v>
      </c>
      <c r="J489" s="409">
        <f>+J490</f>
        <v>0</v>
      </c>
      <c r="K489" s="410">
        <f>+K490</f>
        <v>0</v>
      </c>
    </row>
    <row r="490" spans="1:11" ht="12.75" x14ac:dyDescent="0.2">
      <c r="A490" s="404">
        <v>2</v>
      </c>
      <c r="B490" s="395">
        <v>7</v>
      </c>
      <c r="C490" s="395">
        <v>1</v>
      </c>
      <c r="D490" s="395">
        <v>1</v>
      </c>
      <c r="E490" s="395" t="s">
        <v>316</v>
      </c>
      <c r="F490" s="402" t="s">
        <v>297</v>
      </c>
      <c r="G490" s="406"/>
      <c r="H490" s="406"/>
      <c r="I490" s="406"/>
      <c r="J490" s="398">
        <f>SUBTOTAL(9,G490:I490)</f>
        <v>0</v>
      </c>
      <c r="K490" s="399">
        <f>IFERROR(J490/$J$18*100,"0.00")</f>
        <v>0</v>
      </c>
    </row>
    <row r="491" spans="1:11" ht="12.75" x14ac:dyDescent="0.2">
      <c r="A491" s="389">
        <v>2</v>
      </c>
      <c r="B491" s="390">
        <v>7</v>
      </c>
      <c r="C491" s="390">
        <v>1</v>
      </c>
      <c r="D491" s="390">
        <v>2</v>
      </c>
      <c r="E491" s="390"/>
      <c r="F491" s="403" t="s">
        <v>298</v>
      </c>
      <c r="G491" s="409">
        <f>+G492</f>
        <v>0</v>
      </c>
      <c r="H491" s="409">
        <f>+H492</f>
        <v>14000000</v>
      </c>
      <c r="I491" s="409">
        <f>+I492</f>
        <v>0</v>
      </c>
      <c r="J491" s="409">
        <f>+J492</f>
        <v>14000000</v>
      </c>
      <c r="K491" s="410">
        <f>+K492</f>
        <v>3.3369105859370753</v>
      </c>
    </row>
    <row r="492" spans="1:11" ht="12.75" x14ac:dyDescent="0.2">
      <c r="A492" s="404">
        <v>2</v>
      </c>
      <c r="B492" s="395">
        <v>7</v>
      </c>
      <c r="C492" s="395">
        <v>1</v>
      </c>
      <c r="D492" s="395">
        <v>2</v>
      </c>
      <c r="E492" s="395" t="s">
        <v>316</v>
      </c>
      <c r="F492" s="402" t="s">
        <v>298</v>
      </c>
      <c r="G492" s="406"/>
      <c r="H492" s="406">
        <v>14000000</v>
      </c>
      <c r="I492" s="406"/>
      <c r="J492" s="398">
        <f>SUBTOTAL(9,G492:I492)</f>
        <v>14000000</v>
      </c>
      <c r="K492" s="399">
        <f>IFERROR(J492/$J$18*100,"0.00")</f>
        <v>3.3369105859370753</v>
      </c>
    </row>
    <row r="493" spans="1:11" ht="12.75" x14ac:dyDescent="0.2">
      <c r="A493" s="389">
        <v>2</v>
      </c>
      <c r="B493" s="390">
        <v>7</v>
      </c>
      <c r="C493" s="390">
        <v>1</v>
      </c>
      <c r="D493" s="390">
        <v>3</v>
      </c>
      <c r="E493" s="390"/>
      <c r="F493" s="403" t="s">
        <v>299</v>
      </c>
      <c r="G493" s="409">
        <f>+G494</f>
        <v>0</v>
      </c>
      <c r="H493" s="409">
        <f>+H494</f>
        <v>0</v>
      </c>
      <c r="I493" s="409">
        <f>+I494</f>
        <v>0</v>
      </c>
      <c r="J493" s="409">
        <f>+J494</f>
        <v>0</v>
      </c>
      <c r="K493" s="410">
        <f>+K494</f>
        <v>0</v>
      </c>
    </row>
    <row r="494" spans="1:11" ht="12.75" x14ac:dyDescent="0.2">
      <c r="A494" s="404">
        <v>2</v>
      </c>
      <c r="B494" s="395">
        <v>7</v>
      </c>
      <c r="C494" s="395">
        <v>1</v>
      </c>
      <c r="D494" s="395">
        <v>3</v>
      </c>
      <c r="E494" s="395" t="s">
        <v>316</v>
      </c>
      <c r="F494" s="402" t="s">
        <v>299</v>
      </c>
      <c r="G494" s="406"/>
      <c r="H494" s="406"/>
      <c r="I494" s="406"/>
      <c r="J494" s="398">
        <f>SUBTOTAL(9,G494:I494)</f>
        <v>0</v>
      </c>
      <c r="K494" s="399">
        <f>IFERROR(J494/$J$18*100,"0.00")</f>
        <v>0</v>
      </c>
    </row>
    <row r="495" spans="1:11" ht="12.75" x14ac:dyDescent="0.2">
      <c r="A495" s="389">
        <v>2</v>
      </c>
      <c r="B495" s="390">
        <v>7</v>
      </c>
      <c r="C495" s="390">
        <v>1</v>
      </c>
      <c r="D495" s="390">
        <v>4</v>
      </c>
      <c r="E495" s="390"/>
      <c r="F495" s="403" t="s">
        <v>300</v>
      </c>
      <c r="G495" s="409">
        <f>+G496</f>
        <v>0</v>
      </c>
      <c r="H495" s="409">
        <f>+H496</f>
        <v>0</v>
      </c>
      <c r="I495" s="409">
        <f>+I496</f>
        <v>0</v>
      </c>
      <c r="J495" s="409">
        <f>+J496</f>
        <v>0</v>
      </c>
      <c r="K495" s="410">
        <f>+K496</f>
        <v>0</v>
      </c>
    </row>
    <row r="496" spans="1:11" ht="12.75" x14ac:dyDescent="0.2">
      <c r="A496" s="404">
        <v>2</v>
      </c>
      <c r="B496" s="395">
        <v>7</v>
      </c>
      <c r="C496" s="395">
        <v>1</v>
      </c>
      <c r="D496" s="395">
        <v>4</v>
      </c>
      <c r="E496" s="395" t="s">
        <v>316</v>
      </c>
      <c r="F496" s="402" t="s">
        <v>300</v>
      </c>
      <c r="G496" s="406"/>
      <c r="H496" s="406"/>
      <c r="I496" s="406"/>
      <c r="J496" s="398">
        <f>SUBTOTAL(9,G496:I496)</f>
        <v>0</v>
      </c>
      <c r="K496" s="399">
        <f>IFERROR(J496/$J$18*100,"0.00")</f>
        <v>0</v>
      </c>
    </row>
    <row r="497" spans="1:11" ht="12.75" x14ac:dyDescent="0.2">
      <c r="A497" s="407">
        <v>2</v>
      </c>
      <c r="B497" s="390">
        <v>7</v>
      </c>
      <c r="C497" s="390">
        <v>1</v>
      </c>
      <c r="D497" s="390">
        <v>5</v>
      </c>
      <c r="E497" s="390"/>
      <c r="F497" s="416" t="s">
        <v>435</v>
      </c>
      <c r="G497" s="409">
        <f>+G498</f>
        <v>0</v>
      </c>
      <c r="H497" s="409">
        <f>+H498</f>
        <v>0</v>
      </c>
      <c r="I497" s="409">
        <f>+I498</f>
        <v>0</v>
      </c>
      <c r="J497" s="409">
        <f>+J498</f>
        <v>0</v>
      </c>
      <c r="K497" s="410">
        <f>+K498</f>
        <v>0</v>
      </c>
    </row>
    <row r="498" spans="1:11" ht="12.75" x14ac:dyDescent="0.2">
      <c r="A498" s="404">
        <v>2</v>
      </c>
      <c r="B498" s="395">
        <v>7</v>
      </c>
      <c r="C498" s="395">
        <v>1</v>
      </c>
      <c r="D498" s="395">
        <v>5</v>
      </c>
      <c r="E498" s="395" t="s">
        <v>316</v>
      </c>
      <c r="F498" s="402" t="s">
        <v>435</v>
      </c>
      <c r="G498" s="406"/>
      <c r="H498" s="406"/>
      <c r="I498" s="406"/>
      <c r="J498" s="398">
        <f>SUBTOTAL(9,G498:I498)</f>
        <v>0</v>
      </c>
      <c r="K498" s="399">
        <f>IFERROR(J498/$J$18*100,"0.00")</f>
        <v>0</v>
      </c>
    </row>
    <row r="499" spans="1:11" ht="12.75" x14ac:dyDescent="0.2">
      <c r="A499" s="384">
        <v>2</v>
      </c>
      <c r="B499" s="385">
        <v>7</v>
      </c>
      <c r="C499" s="385">
        <v>2</v>
      </c>
      <c r="D499" s="385"/>
      <c r="E499" s="385"/>
      <c r="F499" s="386" t="s">
        <v>301</v>
      </c>
      <c r="G499" s="387">
        <f>+G500+G502+G504+G506+G508+G510</f>
        <v>0</v>
      </c>
      <c r="H499" s="387">
        <f>+H500+H502+H504+H506+H508+H510</f>
        <v>0</v>
      </c>
      <c r="I499" s="387">
        <f>+I500+I502+I504+I506+I508+I510</f>
        <v>0</v>
      </c>
      <c r="J499" s="387">
        <f>+J500+J502+J504+J506+J508+J510</f>
        <v>0</v>
      </c>
      <c r="K499" s="388">
        <f>+K500+K502+K504+K506+K508+K510</f>
        <v>0</v>
      </c>
    </row>
    <row r="500" spans="1:11" ht="12.75" x14ac:dyDescent="0.2">
      <c r="A500" s="389">
        <v>2</v>
      </c>
      <c r="B500" s="390">
        <v>7</v>
      </c>
      <c r="C500" s="390">
        <v>2</v>
      </c>
      <c r="D500" s="390">
        <v>1</v>
      </c>
      <c r="E500" s="390"/>
      <c r="F500" s="403" t="s">
        <v>302</v>
      </c>
      <c r="G500" s="409">
        <f>+G501</f>
        <v>0</v>
      </c>
      <c r="H500" s="409">
        <f>+H501</f>
        <v>0</v>
      </c>
      <c r="I500" s="409">
        <f>+I501</f>
        <v>0</v>
      </c>
      <c r="J500" s="409">
        <f>+J501</f>
        <v>0</v>
      </c>
      <c r="K500" s="410">
        <f>+K501</f>
        <v>0</v>
      </c>
    </row>
    <row r="501" spans="1:11" ht="12.75" x14ac:dyDescent="0.2">
      <c r="A501" s="404">
        <v>2</v>
      </c>
      <c r="B501" s="395">
        <v>7</v>
      </c>
      <c r="C501" s="395">
        <v>2</v>
      </c>
      <c r="D501" s="395">
        <v>1</v>
      </c>
      <c r="E501" s="395" t="s">
        <v>316</v>
      </c>
      <c r="F501" s="402" t="s">
        <v>302</v>
      </c>
      <c r="G501" s="406"/>
      <c r="H501" s="406"/>
      <c r="I501" s="406"/>
      <c r="J501" s="398">
        <f>SUBTOTAL(9,G501:I501)</f>
        <v>0</v>
      </c>
      <c r="K501" s="399">
        <f>IFERROR(J501/$J$18*100,"0.00")</f>
        <v>0</v>
      </c>
    </row>
    <row r="502" spans="1:11" ht="12.75" x14ac:dyDescent="0.2">
      <c r="A502" s="389">
        <v>2</v>
      </c>
      <c r="B502" s="390">
        <v>7</v>
      </c>
      <c r="C502" s="390">
        <v>2</v>
      </c>
      <c r="D502" s="390">
        <v>2</v>
      </c>
      <c r="E502" s="390"/>
      <c r="F502" s="403" t="s">
        <v>303</v>
      </c>
      <c r="G502" s="409">
        <f>+G503</f>
        <v>0</v>
      </c>
      <c r="H502" s="409">
        <f>+H503</f>
        <v>0</v>
      </c>
      <c r="I502" s="409">
        <f>+I503</f>
        <v>0</v>
      </c>
      <c r="J502" s="409">
        <f>+J503</f>
        <v>0</v>
      </c>
      <c r="K502" s="410">
        <f>+K503</f>
        <v>0</v>
      </c>
    </row>
    <row r="503" spans="1:11" ht="12.75" x14ac:dyDescent="0.2">
      <c r="A503" s="404">
        <v>2</v>
      </c>
      <c r="B503" s="395">
        <v>7</v>
      </c>
      <c r="C503" s="395">
        <v>2</v>
      </c>
      <c r="D503" s="395">
        <v>2</v>
      </c>
      <c r="E503" s="395" t="s">
        <v>316</v>
      </c>
      <c r="F503" s="402" t="s">
        <v>303</v>
      </c>
      <c r="G503" s="406"/>
      <c r="H503" s="406"/>
      <c r="I503" s="406"/>
      <c r="J503" s="398">
        <f>SUBTOTAL(9,G503:I503)</f>
        <v>0</v>
      </c>
      <c r="K503" s="399">
        <f>IFERROR(J503/$J$18*100,"0.00")</f>
        <v>0</v>
      </c>
    </row>
    <row r="504" spans="1:11" ht="12.75" x14ac:dyDescent="0.2">
      <c r="A504" s="389">
        <v>2</v>
      </c>
      <c r="B504" s="390">
        <v>7</v>
      </c>
      <c r="C504" s="390">
        <v>2</v>
      </c>
      <c r="D504" s="390">
        <v>3</v>
      </c>
      <c r="E504" s="390"/>
      <c r="F504" s="403" t="s">
        <v>304</v>
      </c>
      <c r="G504" s="409">
        <f>+G505</f>
        <v>0</v>
      </c>
      <c r="H504" s="409">
        <f>+H505</f>
        <v>0</v>
      </c>
      <c r="I504" s="409">
        <f>+I505</f>
        <v>0</v>
      </c>
      <c r="J504" s="409">
        <f>+J505</f>
        <v>0</v>
      </c>
      <c r="K504" s="410">
        <f>+K505</f>
        <v>0</v>
      </c>
    </row>
    <row r="505" spans="1:11" ht="12.75" x14ac:dyDescent="0.2">
      <c r="A505" s="404">
        <v>2</v>
      </c>
      <c r="B505" s="395">
        <v>7</v>
      </c>
      <c r="C505" s="395">
        <v>2</v>
      </c>
      <c r="D505" s="395">
        <v>3</v>
      </c>
      <c r="E505" s="395" t="s">
        <v>316</v>
      </c>
      <c r="F505" s="402" t="s">
        <v>304</v>
      </c>
      <c r="G505" s="406"/>
      <c r="H505" s="406"/>
      <c r="I505" s="406"/>
      <c r="J505" s="398">
        <f>SUBTOTAL(9,G505:I505)</f>
        <v>0</v>
      </c>
      <c r="K505" s="399">
        <f>IFERROR(J505/$J$18*100,"0.00")</f>
        <v>0</v>
      </c>
    </row>
    <row r="506" spans="1:11" ht="12.75" x14ac:dyDescent="0.2">
      <c r="A506" s="389">
        <v>2</v>
      </c>
      <c r="B506" s="390">
        <v>7</v>
      </c>
      <c r="C506" s="390">
        <v>2</v>
      </c>
      <c r="D506" s="390">
        <v>4</v>
      </c>
      <c r="E506" s="390"/>
      <c r="F506" s="403" t="s">
        <v>305</v>
      </c>
      <c r="G506" s="409">
        <f>+G507</f>
        <v>0</v>
      </c>
      <c r="H506" s="409">
        <f>+H507</f>
        <v>0</v>
      </c>
      <c r="I506" s="409">
        <f>+I507</f>
        <v>0</v>
      </c>
      <c r="J506" s="409">
        <f>+J507</f>
        <v>0</v>
      </c>
      <c r="K506" s="410">
        <f>+K507</f>
        <v>0</v>
      </c>
    </row>
    <row r="507" spans="1:11" ht="12.75" x14ac:dyDescent="0.2">
      <c r="A507" s="404">
        <v>2</v>
      </c>
      <c r="B507" s="395">
        <v>7</v>
      </c>
      <c r="C507" s="395">
        <v>2</v>
      </c>
      <c r="D507" s="395">
        <v>4</v>
      </c>
      <c r="E507" s="395" t="s">
        <v>316</v>
      </c>
      <c r="F507" s="402" t="s">
        <v>305</v>
      </c>
      <c r="G507" s="406"/>
      <c r="H507" s="406"/>
      <c r="I507" s="406"/>
      <c r="J507" s="398">
        <f>SUBTOTAL(9,G507:I507)</f>
        <v>0</v>
      </c>
      <c r="K507" s="399">
        <f>IFERROR(J507/$J$18*100,"0.00")</f>
        <v>0</v>
      </c>
    </row>
    <row r="508" spans="1:11" ht="12.75" x14ac:dyDescent="0.2">
      <c r="A508" s="389">
        <v>2</v>
      </c>
      <c r="B508" s="390">
        <v>7</v>
      </c>
      <c r="C508" s="390">
        <v>2</v>
      </c>
      <c r="D508" s="390">
        <v>7</v>
      </c>
      <c r="E508" s="390"/>
      <c r="F508" s="403" t="s">
        <v>306</v>
      </c>
      <c r="G508" s="409">
        <f>+G509</f>
        <v>0</v>
      </c>
      <c r="H508" s="409">
        <f>+H509</f>
        <v>0</v>
      </c>
      <c r="I508" s="409">
        <f>+I509</f>
        <v>0</v>
      </c>
      <c r="J508" s="409">
        <f>+J509</f>
        <v>0</v>
      </c>
      <c r="K508" s="410">
        <f>+K509</f>
        <v>0</v>
      </c>
    </row>
    <row r="509" spans="1:11" ht="12.75" x14ac:dyDescent="0.2">
      <c r="A509" s="404">
        <v>2</v>
      </c>
      <c r="B509" s="395">
        <v>7</v>
      </c>
      <c r="C509" s="395">
        <v>2</v>
      </c>
      <c r="D509" s="395">
        <v>7</v>
      </c>
      <c r="E509" s="395" t="s">
        <v>316</v>
      </c>
      <c r="F509" s="402" t="s">
        <v>306</v>
      </c>
      <c r="G509" s="406"/>
      <c r="H509" s="406"/>
      <c r="I509" s="406"/>
      <c r="J509" s="398">
        <f>SUBTOTAL(9,G509:I509)</f>
        <v>0</v>
      </c>
      <c r="K509" s="399">
        <f>IFERROR(J509/$J$18*100,"0.00")</f>
        <v>0</v>
      </c>
    </row>
    <row r="510" spans="1:11" ht="12.75" x14ac:dyDescent="0.2">
      <c r="A510" s="389">
        <v>2</v>
      </c>
      <c r="B510" s="390">
        <v>7</v>
      </c>
      <c r="C510" s="390">
        <v>2</v>
      </c>
      <c r="D510" s="390">
        <v>8</v>
      </c>
      <c r="E510" s="390"/>
      <c r="F510" s="403" t="s">
        <v>307</v>
      </c>
      <c r="G510" s="409">
        <f>+G511</f>
        <v>0</v>
      </c>
      <c r="H510" s="409">
        <f>+H511</f>
        <v>0</v>
      </c>
      <c r="I510" s="409">
        <f>+I511</f>
        <v>0</v>
      </c>
      <c r="J510" s="409">
        <f>+J511</f>
        <v>0</v>
      </c>
      <c r="K510" s="410">
        <f>+K511</f>
        <v>0</v>
      </c>
    </row>
    <row r="511" spans="1:11" ht="12.75" x14ac:dyDescent="0.2">
      <c r="A511" s="404">
        <v>2</v>
      </c>
      <c r="B511" s="395">
        <v>7</v>
      </c>
      <c r="C511" s="395">
        <v>2</v>
      </c>
      <c r="D511" s="395">
        <v>8</v>
      </c>
      <c r="E511" s="395" t="s">
        <v>316</v>
      </c>
      <c r="F511" s="402" t="s">
        <v>307</v>
      </c>
      <c r="G511" s="406"/>
      <c r="H511" s="406"/>
      <c r="I511" s="406"/>
      <c r="J511" s="398">
        <f>SUBTOTAL(9,G511:I511)</f>
        <v>0</v>
      </c>
      <c r="K511" s="399">
        <f>IFERROR(J511/$J$18*100,"0.00")</f>
        <v>0</v>
      </c>
    </row>
    <row r="512" spans="1:11" ht="12.75" x14ac:dyDescent="0.2">
      <c r="A512" s="384">
        <v>2</v>
      </c>
      <c r="B512" s="385">
        <v>7</v>
      </c>
      <c r="C512" s="385">
        <v>3</v>
      </c>
      <c r="D512" s="385"/>
      <c r="E512" s="385"/>
      <c r="F512" s="386" t="s">
        <v>308</v>
      </c>
      <c r="G512" s="387">
        <f>+G513+G515</f>
        <v>0</v>
      </c>
      <c r="H512" s="387">
        <f>+H513+H515</f>
        <v>0</v>
      </c>
      <c r="I512" s="387">
        <f>+I513+I515</f>
        <v>0</v>
      </c>
      <c r="J512" s="387">
        <f>+J513+J515</f>
        <v>0</v>
      </c>
      <c r="K512" s="388">
        <f>+K513+K515</f>
        <v>0</v>
      </c>
    </row>
    <row r="513" spans="1:11" ht="12.75" x14ac:dyDescent="0.2">
      <c r="A513" s="389">
        <v>2</v>
      </c>
      <c r="B513" s="390">
        <v>7</v>
      </c>
      <c r="C513" s="390">
        <v>3</v>
      </c>
      <c r="D513" s="390">
        <v>1</v>
      </c>
      <c r="E513" s="390"/>
      <c r="F513" s="403" t="s">
        <v>309</v>
      </c>
      <c r="G513" s="409">
        <f>+G514</f>
        <v>0</v>
      </c>
      <c r="H513" s="409">
        <f>+H514</f>
        <v>0</v>
      </c>
      <c r="I513" s="409">
        <f>+I514</f>
        <v>0</v>
      </c>
      <c r="J513" s="409">
        <f>+J514</f>
        <v>0</v>
      </c>
      <c r="K513" s="410">
        <f>+K514</f>
        <v>0</v>
      </c>
    </row>
    <row r="514" spans="1:11" ht="12.75" x14ac:dyDescent="0.2">
      <c r="A514" s="404">
        <v>2</v>
      </c>
      <c r="B514" s="395">
        <v>7</v>
      </c>
      <c r="C514" s="395">
        <v>3</v>
      </c>
      <c r="D514" s="395">
        <v>1</v>
      </c>
      <c r="E514" s="395" t="s">
        <v>316</v>
      </c>
      <c r="F514" s="402" t="s">
        <v>309</v>
      </c>
      <c r="G514" s="406"/>
      <c r="H514" s="406"/>
      <c r="I514" s="406"/>
      <c r="J514" s="398">
        <f>SUBTOTAL(9,G514:I514)</f>
        <v>0</v>
      </c>
      <c r="K514" s="399">
        <f>IFERROR(J514/$J$18*100,"0.00")</f>
        <v>0</v>
      </c>
    </row>
    <row r="515" spans="1:11" ht="12.75" x14ac:dyDescent="0.2">
      <c r="A515" s="389">
        <v>2</v>
      </c>
      <c r="B515" s="390">
        <v>7</v>
      </c>
      <c r="C515" s="390">
        <v>3</v>
      </c>
      <c r="D515" s="390">
        <v>2</v>
      </c>
      <c r="E515" s="390"/>
      <c r="F515" s="403" t="s">
        <v>310</v>
      </c>
      <c r="G515" s="409">
        <f>+G516</f>
        <v>0</v>
      </c>
      <c r="H515" s="409">
        <f>+H516</f>
        <v>0</v>
      </c>
      <c r="I515" s="409">
        <f>+I516</f>
        <v>0</v>
      </c>
      <c r="J515" s="409">
        <f>+J516</f>
        <v>0</v>
      </c>
      <c r="K515" s="410">
        <f>+K516</f>
        <v>0</v>
      </c>
    </row>
    <row r="516" spans="1:11" ht="12.75" x14ac:dyDescent="0.2">
      <c r="A516" s="394">
        <v>2</v>
      </c>
      <c r="B516" s="395">
        <v>7</v>
      </c>
      <c r="C516" s="395">
        <v>3</v>
      </c>
      <c r="D516" s="395">
        <v>2</v>
      </c>
      <c r="E516" s="395" t="s">
        <v>316</v>
      </c>
      <c r="F516" s="402" t="s">
        <v>310</v>
      </c>
      <c r="G516" s="420"/>
      <c r="H516" s="420"/>
      <c r="I516" s="420"/>
      <c r="J516" s="398">
        <f>SUBTOTAL(9,G516:I516)</f>
        <v>0</v>
      </c>
      <c r="K516" s="399">
        <f>IFERROR(J516/$J$18*100,"0.00")</f>
        <v>0</v>
      </c>
    </row>
    <row r="517" spans="1:11" s="31" customFormat="1" x14ac:dyDescent="0.25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5"/>
    </row>
    <row r="518" spans="1:11" s="31" customFormat="1" x14ac:dyDescent="0.25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5"/>
    </row>
    <row r="519" spans="1:11" s="31" customFormat="1" x14ac:dyDescent="0.25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5"/>
    </row>
    <row r="520" spans="1:11" s="31" customFormat="1" x14ac:dyDescent="0.25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5"/>
    </row>
    <row r="521" spans="1:11" s="31" customFormat="1" x14ac:dyDescent="0.25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5"/>
    </row>
    <row r="522" spans="1:11" s="31" customFormat="1" x14ac:dyDescent="0.25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5"/>
    </row>
    <row r="523" spans="1:11" s="31" customFormat="1" x14ac:dyDescent="0.25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5"/>
    </row>
    <row r="524" spans="1:11" s="31" customFormat="1" x14ac:dyDescent="0.25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5"/>
    </row>
    <row r="525" spans="1:11" s="31" customFormat="1" x14ac:dyDescent="0.25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5"/>
    </row>
    <row r="526" spans="1:11" s="31" customFormat="1" x14ac:dyDescent="0.25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5"/>
    </row>
    <row r="527" spans="1:11" s="31" customFormat="1" x14ac:dyDescent="0.25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5"/>
    </row>
    <row r="528" spans="1:11" s="31" customFormat="1" x14ac:dyDescent="0.25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5"/>
    </row>
    <row r="529" spans="1:11" s="31" customFormat="1" x14ac:dyDescent="0.25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5"/>
    </row>
    <row r="530" spans="1:11" s="31" customFormat="1" x14ac:dyDescent="0.25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5"/>
    </row>
    <row r="531" spans="1:11" s="31" customFormat="1" x14ac:dyDescent="0.25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5"/>
    </row>
    <row r="532" spans="1:11" s="31" customFormat="1" x14ac:dyDescent="0.25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5"/>
    </row>
    <row r="533" spans="1:11" s="31" customFormat="1" x14ac:dyDescent="0.25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5"/>
    </row>
    <row r="534" spans="1:11" s="31" customFormat="1" x14ac:dyDescent="0.25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5"/>
    </row>
    <row r="535" spans="1:11" s="31" customFormat="1" x14ac:dyDescent="0.25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5"/>
    </row>
    <row r="536" spans="1:11" s="31" customFormat="1" x14ac:dyDescent="0.25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5"/>
    </row>
    <row r="537" spans="1:11" s="31" customFormat="1" x14ac:dyDescent="0.25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5"/>
    </row>
    <row r="538" spans="1:11" s="31" customFormat="1" x14ac:dyDescent="0.25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5"/>
    </row>
    <row r="539" spans="1:11" s="31" customFormat="1" x14ac:dyDescent="0.25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5"/>
    </row>
    <row r="540" spans="1:11" s="31" customFormat="1" x14ac:dyDescent="0.25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5"/>
    </row>
    <row r="541" spans="1:11" s="31" customFormat="1" x14ac:dyDescent="0.25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5"/>
    </row>
    <row r="542" spans="1:11" s="31" customFormat="1" x14ac:dyDescent="0.25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5"/>
    </row>
    <row r="543" spans="1:11" s="31" customFormat="1" x14ac:dyDescent="0.25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5"/>
    </row>
    <row r="544" spans="1:11" s="31" customFormat="1" x14ac:dyDescent="0.25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5"/>
    </row>
    <row r="545" spans="1:11" s="31" customFormat="1" x14ac:dyDescent="0.25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5"/>
    </row>
    <row r="546" spans="1:11" s="31" customFormat="1" x14ac:dyDescent="0.25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5"/>
    </row>
    <row r="547" spans="1:11" s="31" customFormat="1" x14ac:dyDescent="0.25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5"/>
    </row>
    <row r="548" spans="1:11" s="31" customFormat="1" x14ac:dyDescent="0.25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5"/>
    </row>
    <row r="549" spans="1:11" s="31" customFormat="1" x14ac:dyDescent="0.25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5"/>
    </row>
    <row r="550" spans="1:11" s="31" customFormat="1" x14ac:dyDescent="0.25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5"/>
    </row>
    <row r="551" spans="1:11" s="31" customFormat="1" x14ac:dyDescent="0.25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5"/>
    </row>
    <row r="552" spans="1:11" s="31" customFormat="1" x14ac:dyDescent="0.25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5"/>
    </row>
    <row r="553" spans="1:11" s="31" customFormat="1" x14ac:dyDescent="0.25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5"/>
    </row>
    <row r="554" spans="1:11" s="31" customFormat="1" x14ac:dyDescent="0.25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5"/>
    </row>
    <row r="555" spans="1:11" s="31" customFormat="1" x14ac:dyDescent="0.25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5"/>
    </row>
    <row r="556" spans="1:11" s="31" customFormat="1" x14ac:dyDescent="0.25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5"/>
    </row>
    <row r="557" spans="1:11" s="31" customFormat="1" x14ac:dyDescent="0.25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5"/>
    </row>
    <row r="558" spans="1:11" s="31" customFormat="1" x14ac:dyDescent="0.25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5"/>
    </row>
    <row r="559" spans="1:11" s="31" customFormat="1" x14ac:dyDescent="0.25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5"/>
    </row>
    <row r="560" spans="1:11" s="31" customFormat="1" x14ac:dyDescent="0.25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5"/>
    </row>
    <row r="561" spans="1:11" s="31" customFormat="1" x14ac:dyDescent="0.25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5"/>
    </row>
    <row r="562" spans="1:11" s="31" customFormat="1" x14ac:dyDescent="0.25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5"/>
    </row>
    <row r="563" spans="1:11" s="31" customFormat="1" x14ac:dyDescent="0.25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5"/>
    </row>
    <row r="564" spans="1:11" s="31" customFormat="1" x14ac:dyDescent="0.25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5"/>
    </row>
    <row r="565" spans="1:11" s="31" customFormat="1" x14ac:dyDescent="0.25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5"/>
    </row>
    <row r="566" spans="1:11" s="31" customFormat="1" x14ac:dyDescent="0.25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5"/>
    </row>
    <row r="567" spans="1:11" s="31" customFormat="1" x14ac:dyDescent="0.25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5"/>
    </row>
    <row r="568" spans="1:11" s="31" customFormat="1" x14ac:dyDescent="0.25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5"/>
    </row>
    <row r="569" spans="1:11" s="31" customFormat="1" x14ac:dyDescent="0.25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5"/>
    </row>
    <row r="570" spans="1:11" s="31" customFormat="1" x14ac:dyDescent="0.25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5"/>
    </row>
    <row r="571" spans="1:11" s="31" customFormat="1" x14ac:dyDescent="0.25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5"/>
    </row>
    <row r="572" spans="1:11" s="31" customFormat="1" x14ac:dyDescent="0.25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5"/>
    </row>
    <row r="573" spans="1:11" s="31" customFormat="1" x14ac:dyDescent="0.25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5"/>
    </row>
    <row r="574" spans="1:11" s="31" customFormat="1" x14ac:dyDescent="0.25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5"/>
    </row>
    <row r="575" spans="1:11" s="31" customFormat="1" x14ac:dyDescent="0.25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5"/>
    </row>
    <row r="576" spans="1:11" s="31" customFormat="1" x14ac:dyDescent="0.25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5"/>
    </row>
    <row r="577" spans="1:11" s="31" customFormat="1" x14ac:dyDescent="0.25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5"/>
    </row>
    <row r="578" spans="1:11" s="31" customFormat="1" x14ac:dyDescent="0.25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5"/>
    </row>
    <row r="579" spans="1:11" s="31" customFormat="1" x14ac:dyDescent="0.25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5"/>
    </row>
    <row r="580" spans="1:11" s="31" customFormat="1" x14ac:dyDescent="0.25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5"/>
    </row>
    <row r="581" spans="1:11" s="31" customFormat="1" x14ac:dyDescent="0.25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5"/>
    </row>
    <row r="582" spans="1:11" s="31" customFormat="1" x14ac:dyDescent="0.25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5"/>
    </row>
    <row r="583" spans="1:11" s="31" customFormat="1" x14ac:dyDescent="0.25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5"/>
    </row>
    <row r="584" spans="1:11" s="31" customFormat="1" x14ac:dyDescent="0.25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5"/>
    </row>
    <row r="585" spans="1:11" s="31" customFormat="1" x14ac:dyDescent="0.25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5"/>
    </row>
    <row r="586" spans="1:11" s="31" customFormat="1" x14ac:dyDescent="0.25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5"/>
    </row>
    <row r="587" spans="1:11" s="31" customFormat="1" x14ac:dyDescent="0.25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5"/>
    </row>
    <row r="588" spans="1:11" s="31" customFormat="1" x14ac:dyDescent="0.25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5"/>
    </row>
    <row r="589" spans="1:11" s="31" customFormat="1" x14ac:dyDescent="0.25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5"/>
    </row>
    <row r="590" spans="1:11" s="31" customFormat="1" x14ac:dyDescent="0.25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5"/>
    </row>
    <row r="591" spans="1:11" s="31" customFormat="1" x14ac:dyDescent="0.25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5"/>
    </row>
    <row r="592" spans="1:11" s="31" customFormat="1" x14ac:dyDescent="0.25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5"/>
    </row>
    <row r="593" spans="1:11" s="31" customFormat="1" x14ac:dyDescent="0.25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5"/>
    </row>
    <row r="594" spans="1:11" s="31" customFormat="1" x14ac:dyDescent="0.25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5"/>
    </row>
    <row r="595" spans="1:11" s="31" customFormat="1" x14ac:dyDescent="0.25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5"/>
    </row>
    <row r="596" spans="1:11" s="31" customFormat="1" x14ac:dyDescent="0.25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5"/>
    </row>
    <row r="597" spans="1:11" s="31" customFormat="1" x14ac:dyDescent="0.25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5"/>
    </row>
    <row r="598" spans="1:11" s="31" customFormat="1" x14ac:dyDescent="0.25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5"/>
    </row>
    <row r="599" spans="1:11" s="31" customFormat="1" x14ac:dyDescent="0.25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5"/>
    </row>
    <row r="600" spans="1:11" s="31" customFormat="1" x14ac:dyDescent="0.25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5"/>
    </row>
    <row r="601" spans="1:11" s="31" customFormat="1" x14ac:dyDescent="0.25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5"/>
    </row>
    <row r="602" spans="1:11" s="31" customFormat="1" x14ac:dyDescent="0.25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5"/>
    </row>
    <row r="603" spans="1:11" s="31" customFormat="1" x14ac:dyDescent="0.25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5"/>
    </row>
    <row r="604" spans="1:11" s="31" customFormat="1" x14ac:dyDescent="0.25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5"/>
    </row>
    <row r="605" spans="1:11" s="31" customFormat="1" x14ac:dyDescent="0.25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5"/>
    </row>
    <row r="606" spans="1:11" s="31" customFormat="1" x14ac:dyDescent="0.25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5"/>
    </row>
    <row r="607" spans="1:11" s="31" customFormat="1" x14ac:dyDescent="0.25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5"/>
    </row>
    <row r="608" spans="1:11" s="31" customFormat="1" x14ac:dyDescent="0.25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5"/>
    </row>
    <row r="609" spans="1:11" s="31" customFormat="1" x14ac:dyDescent="0.25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5"/>
    </row>
    <row r="610" spans="1:11" s="31" customFormat="1" x14ac:dyDescent="0.25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5"/>
    </row>
    <row r="611" spans="1:11" s="31" customFormat="1" x14ac:dyDescent="0.25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5"/>
    </row>
    <row r="612" spans="1:11" s="31" customFormat="1" x14ac:dyDescent="0.25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5"/>
    </row>
    <row r="613" spans="1:11" s="31" customFormat="1" x14ac:dyDescent="0.25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5"/>
    </row>
    <row r="614" spans="1:11" s="31" customFormat="1" x14ac:dyDescent="0.25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5"/>
    </row>
    <row r="615" spans="1:11" s="31" customFormat="1" x14ac:dyDescent="0.25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5"/>
    </row>
    <row r="616" spans="1:11" s="31" customFormat="1" x14ac:dyDescent="0.25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5"/>
    </row>
    <row r="617" spans="1:11" s="31" customFormat="1" x14ac:dyDescent="0.25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5"/>
    </row>
    <row r="618" spans="1:11" s="31" customFormat="1" x14ac:dyDescent="0.25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5"/>
    </row>
    <row r="619" spans="1:11" s="31" customFormat="1" x14ac:dyDescent="0.25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5"/>
    </row>
    <row r="620" spans="1:11" s="31" customFormat="1" x14ac:dyDescent="0.25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5"/>
    </row>
    <row r="621" spans="1:11" s="31" customFormat="1" x14ac:dyDescent="0.25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5"/>
    </row>
    <row r="622" spans="1:11" s="31" customFormat="1" x14ac:dyDescent="0.25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5"/>
    </row>
    <row r="623" spans="1:11" s="31" customFormat="1" x14ac:dyDescent="0.25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5"/>
    </row>
    <row r="624" spans="1:11" s="31" customFormat="1" x14ac:dyDescent="0.25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5"/>
    </row>
    <row r="625" spans="1:11" s="31" customFormat="1" x14ac:dyDescent="0.25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5"/>
    </row>
    <row r="626" spans="1:11" s="31" customFormat="1" x14ac:dyDescent="0.25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5"/>
    </row>
    <row r="627" spans="1:11" s="31" customFormat="1" x14ac:dyDescent="0.25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5"/>
    </row>
    <row r="628" spans="1:11" s="31" customFormat="1" x14ac:dyDescent="0.25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5"/>
    </row>
    <row r="629" spans="1:11" s="31" customFormat="1" x14ac:dyDescent="0.25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5"/>
    </row>
    <row r="630" spans="1:11" s="31" customFormat="1" x14ac:dyDescent="0.25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5"/>
    </row>
    <row r="631" spans="1:11" s="31" customFormat="1" x14ac:dyDescent="0.25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5"/>
    </row>
    <row r="632" spans="1:11" s="31" customFormat="1" x14ac:dyDescent="0.25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5"/>
    </row>
    <row r="633" spans="1:11" s="31" customFormat="1" x14ac:dyDescent="0.25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5"/>
    </row>
    <row r="634" spans="1:11" s="31" customFormat="1" x14ac:dyDescent="0.25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5"/>
    </row>
    <row r="635" spans="1:11" s="31" customFormat="1" x14ac:dyDescent="0.25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5"/>
    </row>
    <row r="636" spans="1:11" s="31" customFormat="1" x14ac:dyDescent="0.25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5"/>
    </row>
    <row r="637" spans="1:11" s="31" customFormat="1" x14ac:dyDescent="0.25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5"/>
    </row>
    <row r="638" spans="1:11" s="31" customFormat="1" x14ac:dyDescent="0.25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5"/>
    </row>
    <row r="639" spans="1:11" s="31" customFormat="1" x14ac:dyDescent="0.25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5"/>
    </row>
    <row r="640" spans="1:11" s="31" customFormat="1" x14ac:dyDescent="0.25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5"/>
    </row>
    <row r="641" spans="1:11" s="31" customFormat="1" x14ac:dyDescent="0.25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5"/>
    </row>
    <row r="642" spans="1:11" s="31" customFormat="1" x14ac:dyDescent="0.25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5"/>
    </row>
    <row r="643" spans="1:11" s="31" customFormat="1" x14ac:dyDescent="0.25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5"/>
    </row>
    <row r="644" spans="1:11" s="31" customFormat="1" x14ac:dyDescent="0.25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5"/>
    </row>
    <row r="645" spans="1:11" s="31" customFormat="1" x14ac:dyDescent="0.25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5"/>
    </row>
    <row r="646" spans="1:11" s="31" customFormat="1" x14ac:dyDescent="0.25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5"/>
    </row>
    <row r="647" spans="1:11" s="31" customFormat="1" x14ac:dyDescent="0.25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5"/>
    </row>
    <row r="648" spans="1:11" s="31" customFormat="1" x14ac:dyDescent="0.25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5"/>
    </row>
    <row r="649" spans="1:11" s="31" customFormat="1" x14ac:dyDescent="0.25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5"/>
    </row>
    <row r="650" spans="1:11" s="31" customFormat="1" x14ac:dyDescent="0.25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5"/>
    </row>
    <row r="651" spans="1:11" s="31" customFormat="1" x14ac:dyDescent="0.25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5"/>
    </row>
    <row r="652" spans="1:11" s="31" customFormat="1" x14ac:dyDescent="0.25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5"/>
    </row>
    <row r="653" spans="1:11" s="31" customFormat="1" x14ac:dyDescent="0.25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5"/>
    </row>
    <row r="654" spans="1:11" s="31" customFormat="1" x14ac:dyDescent="0.25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5"/>
    </row>
    <row r="655" spans="1:11" s="31" customFormat="1" x14ac:dyDescent="0.25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5"/>
    </row>
    <row r="656" spans="1:11" s="31" customFormat="1" x14ac:dyDescent="0.25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5"/>
    </row>
    <row r="657" spans="1:11" s="31" customFormat="1" x14ac:dyDescent="0.25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5"/>
    </row>
    <row r="658" spans="1:11" s="31" customFormat="1" x14ac:dyDescent="0.25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5"/>
    </row>
    <row r="659" spans="1:11" s="31" customFormat="1" x14ac:dyDescent="0.25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5"/>
    </row>
    <row r="660" spans="1:11" s="31" customFormat="1" x14ac:dyDescent="0.25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5"/>
    </row>
    <row r="661" spans="1:11" s="31" customFormat="1" x14ac:dyDescent="0.25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5"/>
    </row>
    <row r="662" spans="1:11" s="31" customFormat="1" x14ac:dyDescent="0.25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5"/>
    </row>
    <row r="663" spans="1:11" s="31" customFormat="1" x14ac:dyDescent="0.25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5"/>
    </row>
    <row r="664" spans="1:11" s="31" customFormat="1" x14ac:dyDescent="0.25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5"/>
    </row>
    <row r="665" spans="1:11" s="31" customFormat="1" x14ac:dyDescent="0.25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5"/>
    </row>
    <row r="666" spans="1:11" s="31" customFormat="1" x14ac:dyDescent="0.25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5"/>
    </row>
    <row r="667" spans="1:11" s="31" customFormat="1" x14ac:dyDescent="0.25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5"/>
    </row>
    <row r="668" spans="1:11" s="31" customFormat="1" x14ac:dyDescent="0.25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5"/>
    </row>
    <row r="669" spans="1:11" s="31" customFormat="1" x14ac:dyDescent="0.25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5"/>
    </row>
    <row r="670" spans="1:11" s="31" customFormat="1" x14ac:dyDescent="0.25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5"/>
    </row>
    <row r="671" spans="1:11" s="31" customFormat="1" x14ac:dyDescent="0.25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5"/>
    </row>
    <row r="672" spans="1:11" s="31" customFormat="1" x14ac:dyDescent="0.25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5"/>
    </row>
    <row r="673" spans="1:11" s="31" customFormat="1" x14ac:dyDescent="0.25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5"/>
    </row>
    <row r="674" spans="1:11" s="31" customFormat="1" x14ac:dyDescent="0.25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5"/>
    </row>
    <row r="675" spans="1:11" s="31" customFormat="1" x14ac:dyDescent="0.25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5"/>
    </row>
    <row r="676" spans="1:11" s="31" customFormat="1" x14ac:dyDescent="0.25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5"/>
    </row>
    <row r="677" spans="1:11" s="31" customFormat="1" x14ac:dyDescent="0.25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5"/>
    </row>
    <row r="678" spans="1:11" s="31" customFormat="1" x14ac:dyDescent="0.25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5"/>
    </row>
    <row r="679" spans="1:11" s="31" customFormat="1" x14ac:dyDescent="0.25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5"/>
    </row>
    <row r="680" spans="1:11" s="31" customFormat="1" x14ac:dyDescent="0.25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5"/>
    </row>
    <row r="681" spans="1:11" s="31" customFormat="1" x14ac:dyDescent="0.25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5"/>
    </row>
    <row r="682" spans="1:11" s="31" customFormat="1" x14ac:dyDescent="0.25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5"/>
    </row>
    <row r="683" spans="1:11" s="31" customFormat="1" x14ac:dyDescent="0.25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5"/>
    </row>
    <row r="684" spans="1:11" s="31" customFormat="1" x14ac:dyDescent="0.25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5"/>
    </row>
    <row r="685" spans="1:11" s="31" customFormat="1" x14ac:dyDescent="0.25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5"/>
    </row>
    <row r="686" spans="1:11" s="31" customFormat="1" x14ac:dyDescent="0.25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5"/>
    </row>
    <row r="687" spans="1:11" s="31" customFormat="1" x14ac:dyDescent="0.25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5"/>
    </row>
    <row r="688" spans="1:11" s="31" customFormat="1" x14ac:dyDescent="0.25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5"/>
    </row>
    <row r="689" spans="1:11" s="31" customFormat="1" x14ac:dyDescent="0.25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5"/>
    </row>
    <row r="690" spans="1:11" s="31" customFormat="1" x14ac:dyDescent="0.25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5"/>
    </row>
    <row r="691" spans="1:11" s="31" customFormat="1" x14ac:dyDescent="0.25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5"/>
    </row>
    <row r="692" spans="1:11" s="31" customFormat="1" x14ac:dyDescent="0.25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5"/>
    </row>
    <row r="693" spans="1:11" s="31" customFormat="1" x14ac:dyDescent="0.25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5"/>
    </row>
    <row r="694" spans="1:11" s="31" customFormat="1" x14ac:dyDescent="0.25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5"/>
    </row>
    <row r="695" spans="1:11" s="31" customFormat="1" x14ac:dyDescent="0.25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5"/>
    </row>
    <row r="696" spans="1:11" s="31" customFormat="1" x14ac:dyDescent="0.25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5"/>
    </row>
    <row r="697" spans="1:11" s="31" customFormat="1" x14ac:dyDescent="0.25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5"/>
    </row>
    <row r="698" spans="1:11" s="31" customFormat="1" x14ac:dyDescent="0.25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5"/>
    </row>
    <row r="699" spans="1:11" s="31" customFormat="1" x14ac:dyDescent="0.25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5"/>
    </row>
    <row r="700" spans="1:11" s="31" customFormat="1" x14ac:dyDescent="0.25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5"/>
    </row>
    <row r="701" spans="1:11" s="31" customFormat="1" x14ac:dyDescent="0.25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5"/>
    </row>
    <row r="702" spans="1:11" s="31" customFormat="1" x14ac:dyDescent="0.25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5"/>
    </row>
    <row r="703" spans="1:11" s="31" customFormat="1" x14ac:dyDescent="0.25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5"/>
    </row>
    <row r="704" spans="1:11" s="31" customFormat="1" x14ac:dyDescent="0.25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5"/>
    </row>
    <row r="705" spans="1:11" s="31" customFormat="1" x14ac:dyDescent="0.25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5"/>
    </row>
    <row r="706" spans="1:11" s="31" customFormat="1" x14ac:dyDescent="0.25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5"/>
    </row>
    <row r="707" spans="1:11" s="31" customFormat="1" x14ac:dyDescent="0.25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5"/>
    </row>
    <row r="708" spans="1:11" s="31" customFormat="1" x14ac:dyDescent="0.25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5"/>
    </row>
    <row r="709" spans="1:11" s="31" customFormat="1" x14ac:dyDescent="0.25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5"/>
    </row>
    <row r="710" spans="1:11" s="31" customFormat="1" x14ac:dyDescent="0.25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5"/>
    </row>
    <row r="711" spans="1:11" s="31" customFormat="1" x14ac:dyDescent="0.25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5"/>
    </row>
    <row r="712" spans="1:11" s="31" customFormat="1" x14ac:dyDescent="0.25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5"/>
    </row>
    <row r="713" spans="1:11" s="31" customFormat="1" x14ac:dyDescent="0.25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5"/>
    </row>
    <row r="714" spans="1:11" s="31" customFormat="1" x14ac:dyDescent="0.25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5"/>
    </row>
    <row r="715" spans="1:11" s="31" customFormat="1" x14ac:dyDescent="0.25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5"/>
    </row>
    <row r="716" spans="1:11" s="31" customFormat="1" x14ac:dyDescent="0.25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5"/>
    </row>
    <row r="717" spans="1:11" s="31" customFormat="1" x14ac:dyDescent="0.25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5"/>
    </row>
    <row r="718" spans="1:11" s="31" customFormat="1" x14ac:dyDescent="0.25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5"/>
    </row>
    <row r="719" spans="1:11" s="31" customFormat="1" x14ac:dyDescent="0.25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5"/>
    </row>
    <row r="720" spans="1:11" s="31" customFormat="1" x14ac:dyDescent="0.25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5"/>
    </row>
    <row r="721" spans="1:11" s="31" customFormat="1" x14ac:dyDescent="0.25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5"/>
    </row>
    <row r="722" spans="1:11" s="31" customFormat="1" x14ac:dyDescent="0.25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5"/>
    </row>
    <row r="723" spans="1:11" s="31" customFormat="1" x14ac:dyDescent="0.25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5"/>
    </row>
    <row r="724" spans="1:11" s="31" customFormat="1" x14ac:dyDescent="0.25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5"/>
    </row>
    <row r="725" spans="1:11" s="31" customFormat="1" x14ac:dyDescent="0.25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5"/>
    </row>
    <row r="726" spans="1:11" s="31" customFormat="1" x14ac:dyDescent="0.25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5"/>
    </row>
    <row r="727" spans="1:11" s="31" customFormat="1" x14ac:dyDescent="0.25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5"/>
    </row>
    <row r="728" spans="1:11" s="31" customFormat="1" x14ac:dyDescent="0.25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5"/>
    </row>
    <row r="729" spans="1:11" s="31" customFormat="1" x14ac:dyDescent="0.25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5"/>
    </row>
    <row r="730" spans="1:11" s="31" customFormat="1" x14ac:dyDescent="0.25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5"/>
    </row>
    <row r="731" spans="1:11" s="31" customFormat="1" x14ac:dyDescent="0.25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5"/>
    </row>
    <row r="732" spans="1:11" s="31" customFormat="1" x14ac:dyDescent="0.25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5"/>
    </row>
    <row r="733" spans="1:11" s="31" customFormat="1" x14ac:dyDescent="0.25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5"/>
    </row>
    <row r="734" spans="1:11" s="31" customFormat="1" x14ac:dyDescent="0.25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5"/>
    </row>
    <row r="735" spans="1:11" s="31" customFormat="1" x14ac:dyDescent="0.25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5"/>
    </row>
    <row r="736" spans="1:11" s="31" customFormat="1" x14ac:dyDescent="0.25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5"/>
    </row>
    <row r="737" spans="1:11" s="31" customFormat="1" x14ac:dyDescent="0.25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5"/>
    </row>
    <row r="738" spans="1:11" s="31" customFormat="1" x14ac:dyDescent="0.25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5"/>
    </row>
    <row r="739" spans="1:11" s="31" customFormat="1" x14ac:dyDescent="0.25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5"/>
    </row>
    <row r="740" spans="1:11" s="31" customFormat="1" x14ac:dyDescent="0.25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5"/>
    </row>
    <row r="741" spans="1:11" s="31" customFormat="1" x14ac:dyDescent="0.25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5"/>
    </row>
    <row r="742" spans="1:11" s="31" customFormat="1" x14ac:dyDescent="0.25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5"/>
    </row>
    <row r="743" spans="1:11" s="31" customFormat="1" x14ac:dyDescent="0.25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5"/>
    </row>
    <row r="744" spans="1:11" s="31" customFormat="1" x14ac:dyDescent="0.25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5"/>
    </row>
    <row r="745" spans="1:11" s="31" customFormat="1" x14ac:dyDescent="0.25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5"/>
    </row>
    <row r="746" spans="1:11" s="31" customFormat="1" x14ac:dyDescent="0.25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5"/>
    </row>
    <row r="747" spans="1:11" s="31" customFormat="1" x14ac:dyDescent="0.25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5"/>
    </row>
    <row r="748" spans="1:11" s="31" customFormat="1" x14ac:dyDescent="0.25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5"/>
    </row>
    <row r="749" spans="1:11" s="31" customFormat="1" x14ac:dyDescent="0.25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5"/>
    </row>
    <row r="750" spans="1:11" s="31" customFormat="1" x14ac:dyDescent="0.25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5"/>
    </row>
    <row r="751" spans="1:11" s="31" customFormat="1" x14ac:dyDescent="0.25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5"/>
    </row>
    <row r="752" spans="1:11" s="31" customFormat="1" x14ac:dyDescent="0.25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5"/>
    </row>
    <row r="753" spans="1:11" s="31" customFormat="1" x14ac:dyDescent="0.25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5"/>
    </row>
    <row r="754" spans="1:11" s="31" customFormat="1" x14ac:dyDescent="0.25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5"/>
    </row>
    <row r="755" spans="1:11" s="31" customFormat="1" x14ac:dyDescent="0.25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5"/>
    </row>
    <row r="756" spans="1:11" s="31" customFormat="1" x14ac:dyDescent="0.25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5"/>
    </row>
    <row r="757" spans="1:11" s="31" customFormat="1" x14ac:dyDescent="0.25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5"/>
    </row>
    <row r="758" spans="1:11" s="31" customFormat="1" x14ac:dyDescent="0.25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5"/>
    </row>
    <row r="759" spans="1:11" s="31" customFormat="1" x14ac:dyDescent="0.25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5"/>
    </row>
    <row r="760" spans="1:11" s="31" customFormat="1" x14ac:dyDescent="0.25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5"/>
    </row>
    <row r="761" spans="1:11" s="31" customFormat="1" x14ac:dyDescent="0.25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5"/>
    </row>
    <row r="762" spans="1:11" s="31" customFormat="1" x14ac:dyDescent="0.25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5"/>
    </row>
    <row r="763" spans="1:11" s="31" customFormat="1" x14ac:dyDescent="0.25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5"/>
    </row>
    <row r="764" spans="1:11" s="31" customFormat="1" x14ac:dyDescent="0.25">
      <c r="A764" s="34"/>
      <c r="B764" s="34"/>
      <c r="C764" s="34"/>
      <c r="D764" s="34"/>
      <c r="E764" s="34"/>
      <c r="F764" s="34"/>
      <c r="G764" s="34"/>
      <c r="H764" s="34"/>
      <c r="I764" s="34"/>
      <c r="J764" s="34"/>
      <c r="K764" s="35"/>
    </row>
    <row r="765" spans="1:11" s="31" customFormat="1" x14ac:dyDescent="0.25">
      <c r="A765" s="34"/>
      <c r="B765" s="34"/>
      <c r="C765" s="34"/>
      <c r="D765" s="34"/>
      <c r="E765" s="34"/>
      <c r="F765" s="34"/>
      <c r="G765" s="34"/>
      <c r="H765" s="34"/>
      <c r="I765" s="34"/>
      <c r="J765" s="34"/>
      <c r="K765" s="35"/>
    </row>
    <row r="766" spans="1:11" s="31" customFormat="1" x14ac:dyDescent="0.25">
      <c r="A766" s="34"/>
      <c r="B766" s="34"/>
      <c r="C766" s="34"/>
      <c r="D766" s="34"/>
      <c r="E766" s="34"/>
      <c r="F766" s="34"/>
      <c r="G766" s="34"/>
      <c r="H766" s="34"/>
      <c r="I766" s="34"/>
      <c r="J766" s="34"/>
      <c r="K766" s="35"/>
    </row>
    <row r="767" spans="1:11" s="31" customFormat="1" x14ac:dyDescent="0.25">
      <c r="A767" s="34"/>
      <c r="B767" s="34"/>
      <c r="C767" s="34"/>
      <c r="D767" s="34"/>
      <c r="E767" s="34"/>
      <c r="F767" s="34"/>
      <c r="G767" s="34"/>
      <c r="H767" s="34"/>
      <c r="I767" s="34"/>
      <c r="J767" s="34"/>
      <c r="K767" s="35"/>
    </row>
    <row r="768" spans="1:11" s="31" customFormat="1" x14ac:dyDescent="0.25">
      <c r="A768" s="34"/>
      <c r="B768" s="34"/>
      <c r="C768" s="34"/>
      <c r="D768" s="34"/>
      <c r="E768" s="34"/>
      <c r="F768" s="34"/>
      <c r="G768" s="34"/>
      <c r="H768" s="34"/>
      <c r="I768" s="34"/>
      <c r="J768" s="34"/>
      <c r="K768" s="35"/>
    </row>
    <row r="769" spans="1:11" s="31" customFormat="1" x14ac:dyDescent="0.25">
      <c r="A769" s="34"/>
      <c r="B769" s="34"/>
      <c r="C769" s="34"/>
      <c r="D769" s="34"/>
      <c r="E769" s="34"/>
      <c r="F769" s="34"/>
      <c r="G769" s="34"/>
      <c r="H769" s="34"/>
      <c r="I769" s="34"/>
      <c r="J769" s="34"/>
      <c r="K769" s="35"/>
    </row>
    <row r="770" spans="1:11" s="31" customFormat="1" x14ac:dyDescent="0.25">
      <c r="A770" s="34"/>
      <c r="B770" s="34"/>
      <c r="C770" s="34"/>
      <c r="D770" s="34"/>
      <c r="E770" s="34"/>
      <c r="F770" s="34"/>
      <c r="G770" s="34"/>
      <c r="H770" s="34"/>
      <c r="I770" s="34"/>
      <c r="J770" s="34"/>
      <c r="K770" s="35"/>
    </row>
    <row r="771" spans="1:11" s="31" customFormat="1" x14ac:dyDescent="0.25">
      <c r="A771" s="34"/>
      <c r="B771" s="34"/>
      <c r="C771" s="34"/>
      <c r="D771" s="34"/>
      <c r="E771" s="34"/>
      <c r="F771" s="34"/>
      <c r="G771" s="34"/>
      <c r="H771" s="34"/>
      <c r="I771" s="34"/>
      <c r="J771" s="34"/>
      <c r="K771" s="35"/>
    </row>
    <row r="772" spans="1:11" s="31" customFormat="1" x14ac:dyDescent="0.25">
      <c r="A772" s="34"/>
      <c r="B772" s="34"/>
      <c r="C772" s="34"/>
      <c r="D772" s="34"/>
      <c r="E772" s="34"/>
      <c r="F772" s="34"/>
      <c r="G772" s="34"/>
      <c r="H772" s="34"/>
      <c r="I772" s="34"/>
      <c r="J772" s="34"/>
      <c r="K772" s="35"/>
    </row>
    <row r="773" spans="1:11" s="31" customFormat="1" x14ac:dyDescent="0.25">
      <c r="A773" s="34"/>
      <c r="B773" s="34"/>
      <c r="C773" s="34"/>
      <c r="D773" s="34"/>
      <c r="E773" s="34"/>
      <c r="F773" s="34"/>
      <c r="G773" s="34"/>
      <c r="H773" s="34"/>
      <c r="I773" s="34"/>
      <c r="J773" s="34"/>
      <c r="K773" s="35"/>
    </row>
    <row r="774" spans="1:11" s="31" customFormat="1" x14ac:dyDescent="0.25">
      <c r="A774" s="34"/>
      <c r="B774" s="34"/>
      <c r="C774" s="34"/>
      <c r="D774" s="34"/>
      <c r="E774" s="34"/>
      <c r="F774" s="34"/>
      <c r="G774" s="34"/>
      <c r="H774" s="34"/>
      <c r="I774" s="34"/>
      <c r="J774" s="34"/>
      <c r="K774" s="35"/>
    </row>
    <row r="775" spans="1:11" s="31" customFormat="1" x14ac:dyDescent="0.25">
      <c r="A775" s="34"/>
      <c r="B775" s="34"/>
      <c r="C775" s="34"/>
      <c r="D775" s="34"/>
      <c r="E775" s="34"/>
      <c r="F775" s="34"/>
      <c r="G775" s="34"/>
      <c r="H775" s="34"/>
      <c r="I775" s="34"/>
      <c r="J775" s="34"/>
      <c r="K775" s="35"/>
    </row>
    <row r="776" spans="1:11" s="31" customFormat="1" x14ac:dyDescent="0.25">
      <c r="A776" s="34"/>
      <c r="B776" s="34"/>
      <c r="C776" s="34"/>
      <c r="D776" s="34"/>
      <c r="E776" s="34"/>
      <c r="F776" s="34"/>
      <c r="G776" s="34"/>
      <c r="H776" s="34"/>
      <c r="I776" s="34"/>
      <c r="J776" s="34"/>
      <c r="K776" s="35"/>
    </row>
    <row r="777" spans="1:11" s="31" customFormat="1" x14ac:dyDescent="0.25">
      <c r="A777" s="34"/>
      <c r="B777" s="34"/>
      <c r="C777" s="34"/>
      <c r="D777" s="34"/>
      <c r="E777" s="34"/>
      <c r="F777" s="34"/>
      <c r="G777" s="34"/>
      <c r="H777" s="34"/>
      <c r="I777" s="34"/>
      <c r="J777" s="34"/>
      <c r="K777" s="35"/>
    </row>
    <row r="778" spans="1:11" s="31" customFormat="1" x14ac:dyDescent="0.25">
      <c r="A778" s="34"/>
      <c r="B778" s="34"/>
      <c r="C778" s="34"/>
      <c r="D778" s="34"/>
      <c r="E778" s="34"/>
      <c r="F778" s="34"/>
      <c r="G778" s="34"/>
      <c r="H778" s="34"/>
      <c r="I778" s="34"/>
      <c r="J778" s="34"/>
      <c r="K778" s="35"/>
    </row>
    <row r="779" spans="1:11" s="31" customFormat="1" x14ac:dyDescent="0.25">
      <c r="A779" s="34"/>
      <c r="B779" s="34"/>
      <c r="C779" s="34"/>
      <c r="D779" s="34"/>
      <c r="E779" s="34"/>
      <c r="F779" s="34"/>
      <c r="G779" s="34"/>
      <c r="H779" s="34"/>
      <c r="I779" s="34"/>
      <c r="J779" s="34"/>
      <c r="K779" s="35"/>
    </row>
    <row r="780" spans="1:11" s="31" customFormat="1" x14ac:dyDescent="0.25">
      <c r="A780" s="34"/>
      <c r="B780" s="34"/>
      <c r="C780" s="34"/>
      <c r="D780" s="34"/>
      <c r="E780" s="34"/>
      <c r="F780" s="34"/>
      <c r="G780" s="34"/>
      <c r="H780" s="34"/>
      <c r="I780" s="34"/>
      <c r="J780" s="34"/>
      <c r="K780" s="35"/>
    </row>
    <row r="781" spans="1:11" s="31" customFormat="1" x14ac:dyDescent="0.25">
      <c r="A781" s="34"/>
      <c r="B781" s="34"/>
      <c r="C781" s="34"/>
      <c r="D781" s="34"/>
      <c r="E781" s="34"/>
      <c r="F781" s="34"/>
      <c r="G781" s="34"/>
      <c r="H781" s="34"/>
      <c r="I781" s="34"/>
      <c r="J781" s="34"/>
      <c r="K781" s="35"/>
    </row>
    <row r="782" spans="1:11" s="31" customFormat="1" x14ac:dyDescent="0.25">
      <c r="A782" s="34"/>
      <c r="B782" s="34"/>
      <c r="C782" s="34"/>
      <c r="D782" s="34"/>
      <c r="E782" s="34"/>
      <c r="F782" s="34"/>
      <c r="G782" s="34"/>
      <c r="H782" s="34"/>
      <c r="I782" s="34"/>
      <c r="J782" s="34"/>
      <c r="K782" s="35"/>
    </row>
    <row r="783" spans="1:11" s="31" customFormat="1" x14ac:dyDescent="0.25">
      <c r="A783" s="34"/>
      <c r="B783" s="34"/>
      <c r="C783" s="34"/>
      <c r="D783" s="34"/>
      <c r="E783" s="34"/>
      <c r="F783" s="34"/>
      <c r="G783" s="34"/>
      <c r="H783" s="34"/>
      <c r="I783" s="34"/>
      <c r="J783" s="34"/>
      <c r="K783" s="35"/>
    </row>
    <row r="784" spans="1:11" s="31" customFormat="1" x14ac:dyDescent="0.25">
      <c r="A784" s="34"/>
      <c r="B784" s="34"/>
      <c r="C784" s="34"/>
      <c r="D784" s="34"/>
      <c r="E784" s="34"/>
      <c r="F784" s="34"/>
      <c r="G784" s="34"/>
      <c r="H784" s="34"/>
      <c r="I784" s="34"/>
      <c r="J784" s="34"/>
      <c r="K784" s="35"/>
    </row>
    <row r="785" spans="1:11" s="31" customFormat="1" x14ac:dyDescent="0.25">
      <c r="A785" s="34"/>
      <c r="B785" s="34"/>
      <c r="C785" s="34"/>
      <c r="D785" s="34"/>
      <c r="E785" s="34"/>
      <c r="F785" s="34"/>
      <c r="G785" s="34"/>
      <c r="H785" s="34"/>
      <c r="I785" s="34"/>
      <c r="J785" s="34"/>
      <c r="K785" s="35"/>
    </row>
    <row r="786" spans="1:11" s="31" customFormat="1" x14ac:dyDescent="0.25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5"/>
    </row>
    <row r="787" spans="1:11" s="31" customFormat="1" x14ac:dyDescent="0.25">
      <c r="A787" s="34"/>
      <c r="B787" s="34"/>
      <c r="C787" s="34"/>
      <c r="D787" s="34"/>
      <c r="E787" s="34"/>
      <c r="F787" s="34"/>
      <c r="G787" s="34"/>
      <c r="H787" s="34"/>
      <c r="I787" s="34"/>
      <c r="J787" s="34"/>
      <c r="K787" s="35"/>
    </row>
    <row r="788" spans="1:11" s="31" customFormat="1" x14ac:dyDescent="0.25">
      <c r="A788" s="34"/>
      <c r="B788" s="34"/>
      <c r="C788" s="34"/>
      <c r="D788" s="34"/>
      <c r="E788" s="34"/>
      <c r="F788" s="34"/>
      <c r="G788" s="34"/>
      <c r="H788" s="34"/>
      <c r="I788" s="34"/>
      <c r="J788" s="34"/>
      <c r="K788" s="35"/>
    </row>
    <row r="789" spans="1:11" s="31" customFormat="1" x14ac:dyDescent="0.25">
      <c r="A789" s="34"/>
      <c r="B789" s="34"/>
      <c r="C789" s="34"/>
      <c r="D789" s="34"/>
      <c r="E789" s="34"/>
      <c r="F789" s="34"/>
      <c r="G789" s="34"/>
      <c r="H789" s="34"/>
      <c r="I789" s="34"/>
      <c r="J789" s="34"/>
      <c r="K789" s="35"/>
    </row>
    <row r="790" spans="1:11" s="31" customFormat="1" x14ac:dyDescent="0.25">
      <c r="A790" s="34"/>
      <c r="B790" s="34"/>
      <c r="C790" s="34"/>
      <c r="D790" s="34"/>
      <c r="E790" s="34"/>
      <c r="F790" s="34"/>
      <c r="G790" s="34"/>
      <c r="H790" s="34"/>
      <c r="I790" s="34"/>
      <c r="J790" s="34"/>
      <c r="K790" s="35"/>
    </row>
    <row r="791" spans="1:11" s="31" customFormat="1" x14ac:dyDescent="0.25">
      <c r="A791" s="34"/>
      <c r="B791" s="34"/>
      <c r="C791" s="34"/>
      <c r="D791" s="34"/>
      <c r="E791" s="34"/>
      <c r="F791" s="34"/>
      <c r="G791" s="34"/>
      <c r="H791" s="34"/>
      <c r="I791" s="34"/>
      <c r="J791" s="34"/>
      <c r="K791" s="35"/>
    </row>
    <row r="792" spans="1:11" s="31" customFormat="1" x14ac:dyDescent="0.25">
      <c r="A792" s="34"/>
      <c r="B792" s="34"/>
      <c r="C792" s="34"/>
      <c r="D792" s="34"/>
      <c r="E792" s="34"/>
      <c r="F792" s="34"/>
      <c r="G792" s="34"/>
      <c r="H792" s="34"/>
      <c r="I792" s="34"/>
      <c r="J792" s="34"/>
      <c r="K792" s="35"/>
    </row>
    <row r="793" spans="1:11" s="31" customFormat="1" x14ac:dyDescent="0.25">
      <c r="A793" s="34"/>
      <c r="B793" s="34"/>
      <c r="C793" s="34"/>
      <c r="D793" s="34"/>
      <c r="E793" s="34"/>
      <c r="F793" s="34"/>
      <c r="G793" s="34"/>
      <c r="H793" s="34"/>
      <c r="I793" s="34"/>
      <c r="J793" s="34"/>
      <c r="K793" s="35"/>
    </row>
    <row r="794" spans="1:11" s="31" customFormat="1" x14ac:dyDescent="0.25">
      <c r="A794" s="34"/>
      <c r="B794" s="34"/>
      <c r="C794" s="34"/>
      <c r="D794" s="34"/>
      <c r="E794" s="34"/>
      <c r="F794" s="34"/>
      <c r="G794" s="34"/>
      <c r="H794" s="34"/>
      <c r="I794" s="34"/>
      <c r="J794" s="34"/>
      <c r="K794" s="35"/>
    </row>
    <row r="795" spans="1:11" s="31" customFormat="1" x14ac:dyDescent="0.25">
      <c r="A795" s="34"/>
      <c r="B795" s="34"/>
      <c r="C795" s="34"/>
      <c r="D795" s="34"/>
      <c r="E795" s="34"/>
      <c r="F795" s="34"/>
      <c r="G795" s="34"/>
      <c r="H795" s="34"/>
      <c r="I795" s="34"/>
      <c r="J795" s="34"/>
      <c r="K795" s="35"/>
    </row>
    <row r="796" spans="1:11" s="31" customFormat="1" x14ac:dyDescent="0.25">
      <c r="A796" s="34"/>
      <c r="B796" s="34"/>
      <c r="C796" s="34"/>
      <c r="D796" s="34"/>
      <c r="E796" s="34"/>
      <c r="F796" s="34"/>
      <c r="G796" s="34"/>
      <c r="H796" s="34"/>
      <c r="I796" s="34"/>
      <c r="J796" s="34"/>
      <c r="K796" s="35"/>
    </row>
    <row r="797" spans="1:11" s="31" customFormat="1" x14ac:dyDescent="0.25">
      <c r="A797" s="34"/>
      <c r="B797" s="34"/>
      <c r="C797" s="34"/>
      <c r="D797" s="34"/>
      <c r="E797" s="34"/>
      <c r="F797" s="34"/>
      <c r="G797" s="34"/>
      <c r="H797" s="34"/>
      <c r="I797" s="34"/>
      <c r="J797" s="34"/>
      <c r="K797" s="35"/>
    </row>
    <row r="798" spans="1:11" s="31" customFormat="1" x14ac:dyDescent="0.25">
      <c r="A798" s="34"/>
      <c r="B798" s="34"/>
      <c r="C798" s="34"/>
      <c r="D798" s="34"/>
      <c r="E798" s="34"/>
      <c r="F798" s="34"/>
      <c r="G798" s="34"/>
      <c r="H798" s="34"/>
      <c r="I798" s="34"/>
      <c r="J798" s="34"/>
      <c r="K798" s="35"/>
    </row>
    <row r="799" spans="1:11" s="31" customFormat="1" x14ac:dyDescent="0.25">
      <c r="A799" s="34"/>
      <c r="B799" s="34"/>
      <c r="C799" s="34"/>
      <c r="D799" s="34"/>
      <c r="E799" s="34"/>
      <c r="F799" s="34"/>
      <c r="G799" s="34"/>
      <c r="H799" s="34"/>
      <c r="I799" s="34"/>
      <c r="J799" s="34"/>
      <c r="K799" s="35"/>
    </row>
    <row r="800" spans="1:11" s="31" customFormat="1" x14ac:dyDescent="0.25">
      <c r="A800" s="34"/>
      <c r="B800" s="34"/>
      <c r="C800" s="34"/>
      <c r="D800" s="34"/>
      <c r="E800" s="34"/>
      <c r="F800" s="34"/>
      <c r="G800" s="34"/>
      <c r="H800" s="34"/>
      <c r="I800" s="34"/>
      <c r="J800" s="34"/>
      <c r="K800" s="35"/>
    </row>
    <row r="801" spans="1:11" s="31" customFormat="1" x14ac:dyDescent="0.25">
      <c r="A801" s="34"/>
      <c r="B801" s="34"/>
      <c r="C801" s="34"/>
      <c r="D801" s="34"/>
      <c r="E801" s="34"/>
      <c r="F801" s="34"/>
      <c r="G801" s="34"/>
      <c r="H801" s="34"/>
      <c r="I801" s="34"/>
      <c r="J801" s="34"/>
      <c r="K801" s="35"/>
    </row>
    <row r="802" spans="1:11" s="31" customFormat="1" x14ac:dyDescent="0.25">
      <c r="A802" s="34"/>
      <c r="B802" s="34"/>
      <c r="C802" s="34"/>
      <c r="D802" s="34"/>
      <c r="E802" s="34"/>
      <c r="F802" s="34"/>
      <c r="G802" s="34"/>
      <c r="H802" s="34"/>
      <c r="I802" s="34"/>
      <c r="J802" s="34"/>
      <c r="K802" s="35"/>
    </row>
    <row r="803" spans="1:11" s="31" customFormat="1" x14ac:dyDescent="0.25">
      <c r="A803" s="34"/>
      <c r="B803" s="34"/>
      <c r="C803" s="34"/>
      <c r="D803" s="34"/>
      <c r="E803" s="34"/>
      <c r="F803" s="34"/>
      <c r="G803" s="34"/>
      <c r="H803" s="34"/>
      <c r="I803" s="34"/>
      <c r="J803" s="34"/>
      <c r="K803" s="35"/>
    </row>
    <row r="804" spans="1:11" s="31" customFormat="1" x14ac:dyDescent="0.25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5"/>
    </row>
    <row r="805" spans="1:11" s="31" customFormat="1" x14ac:dyDescent="0.25">
      <c r="A805" s="34"/>
      <c r="B805" s="34"/>
      <c r="C805" s="34"/>
      <c r="D805" s="34"/>
      <c r="E805" s="34"/>
      <c r="F805" s="34"/>
      <c r="G805" s="34"/>
      <c r="H805" s="34"/>
      <c r="I805" s="34"/>
      <c r="J805" s="34"/>
      <c r="K805" s="35"/>
    </row>
    <row r="806" spans="1:11" s="31" customFormat="1" x14ac:dyDescent="0.25">
      <c r="A806" s="34"/>
      <c r="B806" s="34"/>
      <c r="C806" s="34"/>
      <c r="D806" s="34"/>
      <c r="E806" s="34"/>
      <c r="F806" s="34"/>
      <c r="G806" s="34"/>
      <c r="H806" s="34"/>
      <c r="I806" s="34"/>
      <c r="J806" s="34"/>
      <c r="K806" s="35"/>
    </row>
    <row r="807" spans="1:11" s="31" customFormat="1" x14ac:dyDescent="0.25">
      <c r="A807" s="34"/>
      <c r="B807" s="34"/>
      <c r="C807" s="34"/>
      <c r="D807" s="34"/>
      <c r="E807" s="34"/>
      <c r="F807" s="34"/>
      <c r="G807" s="34"/>
      <c r="H807" s="34"/>
      <c r="I807" s="34"/>
      <c r="J807" s="34"/>
      <c r="K807" s="35"/>
    </row>
    <row r="808" spans="1:11" s="31" customFormat="1" x14ac:dyDescent="0.25">
      <c r="A808" s="34"/>
      <c r="B808" s="34"/>
      <c r="C808" s="34"/>
      <c r="D808" s="34"/>
      <c r="E808" s="34"/>
      <c r="F808" s="34"/>
      <c r="G808" s="34"/>
      <c r="H808" s="34"/>
      <c r="I808" s="34"/>
      <c r="J808" s="34"/>
      <c r="K808" s="35"/>
    </row>
    <row r="809" spans="1:11" s="31" customFormat="1" x14ac:dyDescent="0.25">
      <c r="A809" s="34"/>
      <c r="B809" s="34"/>
      <c r="C809" s="34"/>
      <c r="D809" s="34"/>
      <c r="E809" s="34"/>
      <c r="F809" s="34"/>
      <c r="G809" s="34"/>
      <c r="H809" s="34"/>
      <c r="I809" s="34"/>
      <c r="J809" s="34"/>
      <c r="K809" s="35"/>
    </row>
    <row r="810" spans="1:11" s="31" customFormat="1" x14ac:dyDescent="0.25">
      <c r="A810" s="34"/>
      <c r="B810" s="34"/>
      <c r="C810" s="34"/>
      <c r="D810" s="34"/>
      <c r="E810" s="34"/>
      <c r="F810" s="34"/>
      <c r="G810" s="34"/>
      <c r="H810" s="34"/>
      <c r="I810" s="34"/>
      <c r="J810" s="34"/>
      <c r="K810" s="35"/>
    </row>
    <row r="811" spans="1:11" s="31" customFormat="1" x14ac:dyDescent="0.25">
      <c r="A811" s="34"/>
      <c r="B811" s="34"/>
      <c r="C811" s="34"/>
      <c r="D811" s="34"/>
      <c r="E811" s="34"/>
      <c r="F811" s="34"/>
      <c r="G811" s="34"/>
      <c r="H811" s="34"/>
      <c r="I811" s="34"/>
      <c r="J811" s="34"/>
      <c r="K811" s="35"/>
    </row>
    <row r="812" spans="1:11" s="31" customFormat="1" x14ac:dyDescent="0.25">
      <c r="A812" s="34"/>
      <c r="B812" s="34"/>
      <c r="C812" s="34"/>
      <c r="D812" s="34"/>
      <c r="E812" s="34"/>
      <c r="F812" s="34"/>
      <c r="G812" s="34"/>
      <c r="H812" s="34"/>
      <c r="I812" s="34"/>
      <c r="J812" s="34"/>
      <c r="K812" s="35"/>
    </row>
    <row r="813" spans="1:11" s="31" customFormat="1" x14ac:dyDescent="0.25">
      <c r="A813" s="34"/>
      <c r="B813" s="34"/>
      <c r="C813" s="34"/>
      <c r="D813" s="34"/>
      <c r="E813" s="34"/>
      <c r="F813" s="34"/>
      <c r="G813" s="34"/>
      <c r="H813" s="34"/>
      <c r="I813" s="34"/>
      <c r="J813" s="34"/>
      <c r="K813" s="35"/>
    </row>
    <row r="814" spans="1:11" s="31" customFormat="1" x14ac:dyDescent="0.25">
      <c r="A814" s="34"/>
      <c r="B814" s="34"/>
      <c r="C814" s="34"/>
      <c r="D814" s="34"/>
      <c r="E814" s="34"/>
      <c r="F814" s="34"/>
      <c r="G814" s="34"/>
      <c r="H814" s="34"/>
      <c r="I814" s="34"/>
      <c r="J814" s="34"/>
      <c r="K814" s="35"/>
    </row>
    <row r="815" spans="1:11" s="31" customFormat="1" x14ac:dyDescent="0.25">
      <c r="A815" s="34"/>
      <c r="B815" s="34"/>
      <c r="C815" s="34"/>
      <c r="D815" s="34"/>
      <c r="E815" s="34"/>
      <c r="F815" s="34"/>
      <c r="G815" s="34"/>
      <c r="H815" s="34"/>
      <c r="I815" s="34"/>
      <c r="J815" s="34"/>
      <c r="K815" s="35"/>
    </row>
    <row r="816" spans="1:11" s="31" customFormat="1" x14ac:dyDescent="0.25">
      <c r="A816" s="34"/>
      <c r="B816" s="34"/>
      <c r="C816" s="34"/>
      <c r="D816" s="34"/>
      <c r="E816" s="34"/>
      <c r="F816" s="34"/>
      <c r="G816" s="34"/>
      <c r="H816" s="34"/>
      <c r="I816" s="34"/>
      <c r="J816" s="34"/>
      <c r="K816" s="35"/>
    </row>
    <row r="817" spans="1:11" s="31" customFormat="1" x14ac:dyDescent="0.25">
      <c r="A817" s="34"/>
      <c r="B817" s="34"/>
      <c r="C817" s="34"/>
      <c r="D817" s="34"/>
      <c r="E817" s="34"/>
      <c r="F817" s="34"/>
      <c r="G817" s="34"/>
      <c r="H817" s="34"/>
      <c r="I817" s="34"/>
      <c r="J817" s="34"/>
      <c r="K817" s="35"/>
    </row>
    <row r="818" spans="1:11" s="31" customFormat="1" x14ac:dyDescent="0.25">
      <c r="A818" s="34"/>
      <c r="B818" s="34"/>
      <c r="C818" s="34"/>
      <c r="D818" s="34"/>
      <c r="E818" s="34"/>
      <c r="F818" s="34"/>
      <c r="G818" s="34"/>
      <c r="H818" s="34"/>
      <c r="I818" s="34"/>
      <c r="J818" s="34"/>
      <c r="K818" s="35"/>
    </row>
    <row r="819" spans="1:11" s="31" customFormat="1" x14ac:dyDescent="0.25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5"/>
    </row>
    <row r="820" spans="1:11" s="31" customFormat="1" x14ac:dyDescent="0.25">
      <c r="A820" s="34"/>
      <c r="B820" s="34"/>
      <c r="C820" s="34"/>
      <c r="D820" s="34"/>
      <c r="E820" s="34"/>
      <c r="F820" s="34"/>
      <c r="G820" s="34"/>
      <c r="H820" s="34"/>
      <c r="I820" s="34"/>
      <c r="J820" s="34"/>
      <c r="K820" s="35"/>
    </row>
    <row r="821" spans="1:11" s="31" customFormat="1" x14ac:dyDescent="0.25">
      <c r="A821" s="34"/>
      <c r="B821" s="34"/>
      <c r="C821" s="34"/>
      <c r="D821" s="34"/>
      <c r="E821" s="34"/>
      <c r="F821" s="34"/>
      <c r="G821" s="34"/>
      <c r="H821" s="34"/>
      <c r="I821" s="34"/>
      <c r="J821" s="34"/>
      <c r="K821" s="35"/>
    </row>
    <row r="822" spans="1:11" s="31" customFormat="1" x14ac:dyDescent="0.25">
      <c r="A822" s="34"/>
      <c r="B822" s="34"/>
      <c r="C822" s="34"/>
      <c r="D822" s="34"/>
      <c r="E822" s="34"/>
      <c r="F822" s="34"/>
      <c r="G822" s="34"/>
      <c r="H822" s="34"/>
      <c r="I822" s="34"/>
      <c r="J822" s="34"/>
      <c r="K822" s="35"/>
    </row>
    <row r="823" spans="1:11" s="31" customFormat="1" x14ac:dyDescent="0.25">
      <c r="A823" s="34"/>
      <c r="B823" s="34"/>
      <c r="C823" s="34"/>
      <c r="D823" s="34"/>
      <c r="E823" s="34"/>
      <c r="F823" s="34"/>
      <c r="G823" s="34"/>
      <c r="H823" s="34"/>
      <c r="I823" s="34"/>
      <c r="J823" s="34"/>
      <c r="K823" s="35"/>
    </row>
    <row r="824" spans="1:11" s="31" customFormat="1" x14ac:dyDescent="0.25">
      <c r="A824" s="34"/>
      <c r="B824" s="34"/>
      <c r="C824" s="34"/>
      <c r="D824" s="34"/>
      <c r="E824" s="34"/>
      <c r="F824" s="34"/>
      <c r="G824" s="34"/>
      <c r="H824" s="34"/>
      <c r="I824" s="34"/>
      <c r="J824" s="34"/>
      <c r="K824" s="35"/>
    </row>
    <row r="825" spans="1:11" s="31" customFormat="1" x14ac:dyDescent="0.25">
      <c r="A825" s="34"/>
      <c r="B825" s="34"/>
      <c r="C825" s="34"/>
      <c r="D825" s="34"/>
      <c r="E825" s="34"/>
      <c r="F825" s="34"/>
      <c r="G825" s="34"/>
      <c r="H825" s="34"/>
      <c r="I825" s="34"/>
      <c r="J825" s="34"/>
      <c r="K825" s="35"/>
    </row>
    <row r="826" spans="1:11" s="31" customFormat="1" x14ac:dyDescent="0.25">
      <c r="A826" s="34"/>
      <c r="B826" s="34"/>
      <c r="C826" s="34"/>
      <c r="D826" s="34"/>
      <c r="E826" s="34"/>
      <c r="F826" s="34"/>
      <c r="G826" s="34"/>
      <c r="H826" s="34"/>
      <c r="I826" s="34"/>
      <c r="J826" s="34"/>
      <c r="K826" s="35"/>
    </row>
    <row r="827" spans="1:11" s="31" customFormat="1" x14ac:dyDescent="0.25">
      <c r="A827" s="34"/>
      <c r="B827" s="34"/>
      <c r="C827" s="34"/>
      <c r="D827" s="34"/>
      <c r="E827" s="34"/>
      <c r="F827" s="34"/>
      <c r="G827" s="34"/>
      <c r="H827" s="34"/>
      <c r="I827" s="34"/>
      <c r="J827" s="34"/>
      <c r="K827" s="35"/>
    </row>
    <row r="828" spans="1:11" s="31" customFormat="1" x14ac:dyDescent="0.25">
      <c r="A828" s="34"/>
      <c r="B828" s="34"/>
      <c r="C828" s="34"/>
      <c r="D828" s="34"/>
      <c r="E828" s="34"/>
      <c r="F828" s="34"/>
      <c r="G828" s="34"/>
      <c r="H828" s="34"/>
      <c r="I828" s="34"/>
      <c r="J828" s="34"/>
      <c r="K828" s="35"/>
    </row>
    <row r="829" spans="1:11" s="31" customFormat="1" x14ac:dyDescent="0.25">
      <c r="A829" s="34"/>
      <c r="B829" s="34"/>
      <c r="C829" s="34"/>
      <c r="D829" s="34"/>
      <c r="E829" s="34"/>
      <c r="F829" s="34"/>
      <c r="G829" s="34"/>
      <c r="H829" s="34"/>
      <c r="I829" s="34"/>
      <c r="J829" s="34"/>
      <c r="K829" s="35"/>
    </row>
    <row r="830" spans="1:11" s="31" customFormat="1" x14ac:dyDescent="0.25">
      <c r="A830" s="34"/>
      <c r="B830" s="34"/>
      <c r="C830" s="34"/>
      <c r="D830" s="34"/>
      <c r="E830" s="34"/>
      <c r="F830" s="34"/>
      <c r="G830" s="34"/>
      <c r="H830" s="34"/>
      <c r="I830" s="34"/>
      <c r="J830" s="34"/>
      <c r="K830" s="35"/>
    </row>
    <row r="831" spans="1:11" s="31" customFormat="1" x14ac:dyDescent="0.25">
      <c r="A831" s="34"/>
      <c r="B831" s="34"/>
      <c r="C831" s="34"/>
      <c r="D831" s="34"/>
      <c r="E831" s="34"/>
      <c r="F831" s="34"/>
      <c r="G831" s="34"/>
      <c r="H831" s="34"/>
      <c r="I831" s="34"/>
      <c r="J831" s="34"/>
      <c r="K831" s="35"/>
    </row>
    <row r="832" spans="1:11" s="31" customFormat="1" x14ac:dyDescent="0.25">
      <c r="A832" s="34"/>
      <c r="B832" s="34"/>
      <c r="C832" s="34"/>
      <c r="D832" s="34"/>
      <c r="E832" s="34"/>
      <c r="F832" s="34"/>
      <c r="G832" s="34"/>
      <c r="H832" s="34"/>
      <c r="I832" s="34"/>
      <c r="J832" s="34"/>
      <c r="K832" s="35"/>
    </row>
    <row r="833" spans="1:11" s="31" customFormat="1" x14ac:dyDescent="0.25">
      <c r="A833" s="34"/>
      <c r="B833" s="34"/>
      <c r="C833" s="34"/>
      <c r="D833" s="34"/>
      <c r="E833" s="34"/>
      <c r="F833" s="34"/>
      <c r="G833" s="34"/>
      <c r="H833" s="34"/>
      <c r="I833" s="34"/>
      <c r="J833" s="34"/>
      <c r="K833" s="35"/>
    </row>
    <row r="834" spans="1:11" s="31" customFormat="1" x14ac:dyDescent="0.25">
      <c r="A834" s="34"/>
      <c r="B834" s="34"/>
      <c r="C834" s="34"/>
      <c r="D834" s="34"/>
      <c r="E834" s="34"/>
      <c r="F834" s="34"/>
      <c r="G834" s="34"/>
      <c r="H834" s="34"/>
      <c r="I834" s="34"/>
      <c r="J834" s="34"/>
      <c r="K834" s="35"/>
    </row>
    <row r="835" spans="1:11" s="31" customFormat="1" x14ac:dyDescent="0.25">
      <c r="A835" s="34"/>
      <c r="B835" s="34"/>
      <c r="C835" s="34"/>
      <c r="D835" s="34"/>
      <c r="E835" s="34"/>
      <c r="F835" s="34"/>
      <c r="G835" s="34"/>
      <c r="H835" s="34"/>
      <c r="I835" s="34"/>
      <c r="J835" s="34"/>
      <c r="K835" s="35"/>
    </row>
    <row r="836" spans="1:11" s="31" customFormat="1" x14ac:dyDescent="0.25">
      <c r="A836" s="34"/>
      <c r="B836" s="34"/>
      <c r="C836" s="34"/>
      <c r="D836" s="34"/>
      <c r="E836" s="34"/>
      <c r="F836" s="34"/>
      <c r="G836" s="34"/>
      <c r="H836" s="34"/>
      <c r="I836" s="34"/>
      <c r="J836" s="34"/>
      <c r="K836" s="35"/>
    </row>
    <row r="837" spans="1:11" s="31" customFormat="1" x14ac:dyDescent="0.25">
      <c r="A837" s="34"/>
      <c r="B837" s="34"/>
      <c r="C837" s="34"/>
      <c r="D837" s="34"/>
      <c r="E837" s="34"/>
      <c r="F837" s="34"/>
      <c r="G837" s="34"/>
      <c r="H837" s="34"/>
      <c r="I837" s="34"/>
      <c r="J837" s="34"/>
      <c r="K837" s="35"/>
    </row>
    <row r="838" spans="1:11" s="31" customFormat="1" x14ac:dyDescent="0.25">
      <c r="A838" s="34"/>
      <c r="B838" s="34"/>
      <c r="C838" s="34"/>
      <c r="D838" s="34"/>
      <c r="E838" s="34"/>
      <c r="F838" s="34"/>
      <c r="G838" s="34"/>
      <c r="H838" s="34"/>
      <c r="I838" s="34"/>
      <c r="J838" s="34"/>
      <c r="K838" s="35"/>
    </row>
    <row r="839" spans="1:11" s="31" customFormat="1" x14ac:dyDescent="0.25">
      <c r="A839" s="34"/>
      <c r="B839" s="34"/>
      <c r="C839" s="34"/>
      <c r="D839" s="34"/>
      <c r="E839" s="34"/>
      <c r="F839" s="34"/>
      <c r="G839" s="34"/>
      <c r="H839" s="34"/>
      <c r="I839" s="34"/>
      <c r="J839" s="34"/>
      <c r="K839" s="35"/>
    </row>
    <row r="840" spans="1:11" s="31" customFormat="1" x14ac:dyDescent="0.25">
      <c r="A840" s="34"/>
      <c r="B840" s="34"/>
      <c r="C840" s="34"/>
      <c r="D840" s="34"/>
      <c r="E840" s="34"/>
      <c r="F840" s="34"/>
      <c r="G840" s="34"/>
      <c r="H840" s="34"/>
      <c r="I840" s="34"/>
      <c r="J840" s="34"/>
      <c r="K840" s="35"/>
    </row>
    <row r="841" spans="1:11" s="31" customFormat="1" x14ac:dyDescent="0.25">
      <c r="A841" s="34"/>
      <c r="B841" s="34"/>
      <c r="C841" s="34"/>
      <c r="D841" s="34"/>
      <c r="E841" s="34"/>
      <c r="F841" s="34"/>
      <c r="G841" s="34"/>
      <c r="H841" s="34"/>
      <c r="I841" s="34"/>
      <c r="J841" s="34"/>
      <c r="K841" s="35"/>
    </row>
    <row r="842" spans="1:11" s="31" customFormat="1" x14ac:dyDescent="0.25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5"/>
    </row>
    <row r="843" spans="1:11" s="31" customFormat="1" x14ac:dyDescent="0.25">
      <c r="A843" s="34"/>
      <c r="B843" s="34"/>
      <c r="C843" s="34"/>
      <c r="D843" s="34"/>
      <c r="E843" s="34"/>
      <c r="F843" s="34"/>
      <c r="G843" s="34"/>
      <c r="H843" s="34"/>
      <c r="I843" s="34"/>
      <c r="J843" s="34"/>
      <c r="K843" s="35"/>
    </row>
    <row r="844" spans="1:11" s="31" customFormat="1" x14ac:dyDescent="0.25">
      <c r="A844" s="34"/>
      <c r="B844" s="34"/>
      <c r="C844" s="34"/>
      <c r="D844" s="34"/>
      <c r="E844" s="34"/>
      <c r="F844" s="34"/>
      <c r="G844" s="34"/>
      <c r="H844" s="34"/>
      <c r="I844" s="34"/>
      <c r="J844" s="34"/>
      <c r="K844" s="35"/>
    </row>
    <row r="845" spans="1:11" s="31" customFormat="1" x14ac:dyDescent="0.25">
      <c r="A845" s="34"/>
      <c r="B845" s="34"/>
      <c r="C845" s="34"/>
      <c r="D845" s="34"/>
      <c r="E845" s="34"/>
      <c r="F845" s="34"/>
      <c r="G845" s="34"/>
      <c r="H845" s="34"/>
      <c r="I845" s="34"/>
      <c r="J845" s="34"/>
      <c r="K845" s="35"/>
    </row>
    <row r="846" spans="1:11" s="31" customFormat="1" x14ac:dyDescent="0.25">
      <c r="A846" s="34"/>
      <c r="B846" s="34"/>
      <c r="C846" s="34"/>
      <c r="D846" s="34"/>
      <c r="E846" s="34"/>
      <c r="F846" s="34"/>
      <c r="G846" s="34"/>
      <c r="H846" s="34"/>
      <c r="I846" s="34"/>
      <c r="J846" s="34"/>
      <c r="K846" s="35"/>
    </row>
    <row r="847" spans="1:11" s="31" customFormat="1" x14ac:dyDescent="0.25">
      <c r="A847" s="34"/>
      <c r="B847" s="34"/>
      <c r="C847" s="34"/>
      <c r="D847" s="34"/>
      <c r="E847" s="34"/>
      <c r="F847" s="34"/>
      <c r="G847" s="34"/>
      <c r="H847" s="34"/>
      <c r="I847" s="34"/>
      <c r="J847" s="34"/>
      <c r="K847" s="35"/>
    </row>
    <row r="848" spans="1:11" s="31" customFormat="1" x14ac:dyDescent="0.25">
      <c r="A848" s="34"/>
      <c r="B848" s="34"/>
      <c r="C848" s="34"/>
      <c r="D848" s="34"/>
      <c r="E848" s="34"/>
      <c r="F848" s="34"/>
      <c r="G848" s="34"/>
      <c r="H848" s="34"/>
      <c r="I848" s="34"/>
      <c r="J848" s="34"/>
      <c r="K848" s="35"/>
    </row>
    <row r="849" spans="1:11" s="31" customFormat="1" x14ac:dyDescent="0.25">
      <c r="A849" s="34"/>
      <c r="B849" s="34"/>
      <c r="C849" s="34"/>
      <c r="D849" s="34"/>
      <c r="E849" s="34"/>
      <c r="F849" s="34"/>
      <c r="G849" s="34"/>
      <c r="H849" s="34"/>
      <c r="I849" s="34"/>
      <c r="J849" s="34"/>
      <c r="K849" s="35"/>
    </row>
    <row r="850" spans="1:11" s="31" customFormat="1" x14ac:dyDescent="0.25">
      <c r="A850" s="34"/>
      <c r="B850" s="34"/>
      <c r="C850" s="34"/>
      <c r="D850" s="34"/>
      <c r="E850" s="34"/>
      <c r="F850" s="34"/>
      <c r="G850" s="34"/>
      <c r="H850" s="34"/>
      <c r="I850" s="34"/>
      <c r="J850" s="34"/>
      <c r="K850" s="35"/>
    </row>
    <row r="851" spans="1:11" s="31" customFormat="1" x14ac:dyDescent="0.25">
      <c r="A851" s="34"/>
      <c r="B851" s="34"/>
      <c r="C851" s="34"/>
      <c r="D851" s="34"/>
      <c r="E851" s="34"/>
      <c r="F851" s="34"/>
      <c r="G851" s="34"/>
      <c r="H851" s="34"/>
      <c r="I851" s="34"/>
      <c r="J851" s="34"/>
      <c r="K851" s="35"/>
    </row>
    <row r="852" spans="1:11" s="31" customFormat="1" x14ac:dyDescent="0.25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5"/>
    </row>
    <row r="853" spans="1:11" s="31" customFormat="1" x14ac:dyDescent="0.25">
      <c r="A853" s="34"/>
      <c r="B853" s="34"/>
      <c r="C853" s="34"/>
      <c r="D853" s="34"/>
      <c r="E853" s="34"/>
      <c r="F853" s="34"/>
      <c r="G853" s="34"/>
      <c r="H853" s="34"/>
      <c r="I853" s="34"/>
      <c r="J853" s="34"/>
      <c r="K853" s="35"/>
    </row>
    <row r="854" spans="1:11" s="31" customFormat="1" x14ac:dyDescent="0.25">
      <c r="A854" s="34"/>
      <c r="B854" s="34"/>
      <c r="C854" s="34"/>
      <c r="D854" s="34"/>
      <c r="E854" s="34"/>
      <c r="F854" s="34"/>
      <c r="G854" s="34"/>
      <c r="H854" s="34"/>
      <c r="I854" s="34"/>
      <c r="J854" s="34"/>
      <c r="K854" s="35"/>
    </row>
    <row r="855" spans="1:11" s="31" customFormat="1" x14ac:dyDescent="0.25">
      <c r="A855" s="34"/>
      <c r="B855" s="34"/>
      <c r="C855" s="34"/>
      <c r="D855" s="34"/>
      <c r="E855" s="34"/>
      <c r="F855" s="34"/>
      <c r="G855" s="34"/>
      <c r="H855" s="34"/>
      <c r="I855" s="34"/>
      <c r="J855" s="34"/>
      <c r="K855" s="35"/>
    </row>
    <row r="856" spans="1:11" s="31" customFormat="1" x14ac:dyDescent="0.25">
      <c r="A856" s="34"/>
      <c r="B856" s="34"/>
      <c r="C856" s="34"/>
      <c r="D856" s="34"/>
      <c r="E856" s="34"/>
      <c r="F856" s="34"/>
      <c r="G856" s="34"/>
      <c r="H856" s="34"/>
      <c r="I856" s="34"/>
      <c r="J856" s="34"/>
      <c r="K856" s="35"/>
    </row>
    <row r="857" spans="1:11" s="31" customFormat="1" x14ac:dyDescent="0.25">
      <c r="A857" s="34"/>
      <c r="B857" s="34"/>
      <c r="C857" s="34"/>
      <c r="D857" s="34"/>
      <c r="E857" s="34"/>
      <c r="F857" s="34"/>
      <c r="G857" s="34"/>
      <c r="H857" s="34"/>
      <c r="I857" s="34"/>
      <c r="J857" s="34"/>
      <c r="K857" s="35"/>
    </row>
  </sheetData>
  <mergeCells count="11">
    <mergeCell ref="K16:K17"/>
    <mergeCell ref="F16:F17"/>
    <mergeCell ref="G16:G17"/>
    <mergeCell ref="H16:H17"/>
    <mergeCell ref="I16:I17"/>
    <mergeCell ref="J16:J17"/>
    <mergeCell ref="A16:A17"/>
    <mergeCell ref="B16:B17"/>
    <mergeCell ref="C16:C17"/>
    <mergeCell ref="D16:D17"/>
    <mergeCell ref="E16:E17"/>
  </mergeCells>
  <pageMargins left="1.6535433070866143" right="0.11811023622047245" top="0.27559055118110237" bottom="0.23622047244094491" header="0" footer="0"/>
  <pageSetup paperSize="9" scale="65" orientation="landscape" verticalDpi="2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:BH514"/>
  <sheetViews>
    <sheetView showGridLines="0" zoomScale="90" zoomScaleNormal="90" workbookViewId="0">
      <selection activeCell="I19" sqref="I19"/>
    </sheetView>
  </sheetViews>
  <sheetFormatPr baseColWidth="10" defaultRowHeight="15" x14ac:dyDescent="0.25"/>
  <cols>
    <col min="1" max="1" width="5" style="24" customWidth="1"/>
    <col min="2" max="2" width="6.5703125" style="24" customWidth="1"/>
    <col min="3" max="3" width="6.42578125" style="24" customWidth="1"/>
    <col min="4" max="4" width="6.5703125" style="24" customWidth="1"/>
    <col min="5" max="5" width="5.5703125" style="24" customWidth="1"/>
    <col min="6" max="6" width="62.85546875" style="24" customWidth="1"/>
    <col min="7" max="7" width="17" style="24" customWidth="1"/>
    <col min="8" max="8" width="16.5703125" style="24" customWidth="1"/>
    <col min="9" max="9" width="19" style="24" customWidth="1"/>
    <col min="10" max="10" width="19.28515625" style="24" customWidth="1"/>
    <col min="11" max="11" width="11.42578125" style="25"/>
    <col min="12" max="16384" width="11.42578125" style="4"/>
  </cols>
  <sheetData>
    <row r="1" spans="1:60" customFormat="1" x14ac:dyDescent="0.25"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75"/>
      <c r="Q1" s="71"/>
      <c r="R1" s="71"/>
      <c r="S1" s="71"/>
      <c r="T1" s="73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7"/>
      <c r="AU1" s="27"/>
      <c r="AV1" s="27"/>
      <c r="AW1" s="27"/>
    </row>
    <row r="2" spans="1:60" customFormat="1" ht="15.75" x14ac:dyDescent="0.25">
      <c r="C2" s="6"/>
      <c r="D2" s="2"/>
      <c r="E2" s="24"/>
      <c r="F2" s="60" t="s">
        <v>437</v>
      </c>
      <c r="G2" s="2"/>
      <c r="H2" s="2"/>
      <c r="I2" s="2"/>
      <c r="J2" s="2"/>
      <c r="K2" s="2"/>
      <c r="L2" s="2"/>
      <c r="M2" s="2"/>
      <c r="N2" s="2"/>
      <c r="O2" s="2"/>
      <c r="P2" s="75"/>
      <c r="Q2" s="71"/>
      <c r="R2" s="71"/>
      <c r="S2" s="71"/>
      <c r="T2" s="73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</row>
    <row r="3" spans="1:60" customFormat="1" x14ac:dyDescent="0.25">
      <c r="C3" s="6"/>
      <c r="D3" s="2"/>
      <c r="E3" s="24"/>
      <c r="F3" s="61" t="s">
        <v>438</v>
      </c>
      <c r="G3" s="2"/>
      <c r="H3" s="2"/>
      <c r="I3" s="2"/>
      <c r="J3" s="2"/>
      <c r="K3" s="2"/>
      <c r="L3" s="2"/>
      <c r="M3" s="2"/>
      <c r="N3" s="2"/>
      <c r="O3" s="2"/>
      <c r="P3" s="75"/>
      <c r="Q3" s="71"/>
      <c r="R3" s="71"/>
      <c r="S3" s="71"/>
      <c r="T3" s="73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</row>
    <row r="4" spans="1:60" customFormat="1" x14ac:dyDescent="0.25">
      <c r="C4" s="6"/>
      <c r="D4" s="2"/>
      <c r="E4" s="24"/>
      <c r="F4" s="62"/>
      <c r="G4" s="2"/>
      <c r="H4" s="2"/>
      <c r="I4" s="2"/>
      <c r="J4" s="2"/>
      <c r="K4" s="2"/>
      <c r="L4" s="2"/>
      <c r="M4" s="2"/>
      <c r="N4" s="2"/>
      <c r="O4" s="2"/>
      <c r="P4" s="75"/>
      <c r="Q4" s="71"/>
      <c r="R4" s="71"/>
      <c r="S4" s="71"/>
      <c r="T4" s="73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</row>
    <row r="5" spans="1:60" customFormat="1" x14ac:dyDescent="0.25">
      <c r="C5" s="6"/>
      <c r="D5" s="2"/>
      <c r="E5" s="24"/>
      <c r="F5" s="62" t="s">
        <v>479</v>
      </c>
      <c r="G5" s="2"/>
      <c r="H5" s="2"/>
      <c r="I5" s="2"/>
      <c r="J5" s="2"/>
      <c r="K5" s="2"/>
      <c r="L5" s="2"/>
      <c r="M5" s="2"/>
      <c r="N5" s="2"/>
      <c r="O5" s="2"/>
      <c r="P5" s="75"/>
      <c r="Q5" s="71"/>
      <c r="R5" s="71"/>
      <c r="S5" s="71"/>
      <c r="T5" s="73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</row>
    <row r="6" spans="1:60" customFormat="1" x14ac:dyDescent="0.25">
      <c r="C6" s="2"/>
      <c r="D6" s="2"/>
      <c r="E6" s="24"/>
      <c r="F6" s="62" t="s">
        <v>482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71"/>
      <c r="S6" s="71"/>
      <c r="T6" s="73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</row>
    <row r="7" spans="1:60" ht="16.5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</row>
    <row r="8" spans="1:60" ht="15.75" customHeight="1" x14ac:dyDescent="0.2">
      <c r="A8" s="12" t="s">
        <v>45</v>
      </c>
      <c r="B8" s="13"/>
      <c r="C8" s="13"/>
      <c r="D8" s="13"/>
      <c r="E8" s="13"/>
      <c r="F8" s="13"/>
      <c r="G8" s="13"/>
      <c r="H8" s="13"/>
      <c r="I8" s="13"/>
      <c r="J8" s="13"/>
      <c r="K8" s="14"/>
    </row>
    <row r="9" spans="1:60" ht="12.75" x14ac:dyDescent="0.2">
      <c r="A9" s="447" t="s">
        <v>76</v>
      </c>
      <c r="B9" s="448"/>
      <c r="C9" s="448"/>
      <c r="D9" s="448"/>
      <c r="E9" s="448"/>
      <c r="F9" s="448"/>
      <c r="G9" s="449">
        <v>21945708.699999999</v>
      </c>
      <c r="H9" s="15"/>
      <c r="I9" s="15"/>
      <c r="J9" s="15"/>
      <c r="K9" s="16"/>
    </row>
    <row r="10" spans="1:60" ht="12.75" x14ac:dyDescent="0.2">
      <c r="A10" s="447" t="s">
        <v>77</v>
      </c>
      <c r="B10" s="448"/>
      <c r="C10" s="448"/>
      <c r="D10" s="448"/>
      <c r="E10" s="448"/>
      <c r="F10" s="448"/>
      <c r="G10" s="449">
        <v>217771701.05000001</v>
      </c>
      <c r="H10" s="15"/>
      <c r="I10" s="15"/>
      <c r="J10" s="15"/>
      <c r="K10" s="16"/>
    </row>
    <row r="11" spans="1:60" ht="12.75" x14ac:dyDescent="0.2">
      <c r="A11" s="447" t="s">
        <v>478</v>
      </c>
      <c r="B11" s="448"/>
      <c r="C11" s="448"/>
      <c r="D11" s="448"/>
      <c r="E11" s="448"/>
      <c r="F11" s="448"/>
      <c r="G11" s="449">
        <f>+'[3]Formulario PPGR6'!F15</f>
        <v>0</v>
      </c>
      <c r="H11" s="15"/>
      <c r="I11" s="15"/>
      <c r="J11" s="15"/>
      <c r="K11" s="16"/>
    </row>
    <row r="12" spans="1:60" ht="12.75" x14ac:dyDescent="0.2">
      <c r="A12" s="447" t="s">
        <v>78</v>
      </c>
      <c r="B12" s="448"/>
      <c r="C12" s="448"/>
      <c r="D12" s="448"/>
      <c r="E12" s="448"/>
      <c r="F12" s="448"/>
      <c r="G12" s="449">
        <v>104379993.39</v>
      </c>
      <c r="H12" s="15"/>
      <c r="I12" s="15"/>
      <c r="J12" s="15"/>
      <c r="K12" s="16"/>
    </row>
    <row r="13" spans="1:60" ht="12.75" x14ac:dyDescent="0.2">
      <c r="A13" s="450" t="s">
        <v>73</v>
      </c>
      <c r="B13" s="448"/>
      <c r="C13" s="448"/>
      <c r="D13" s="448"/>
      <c r="E13" s="448"/>
      <c r="F13" s="448"/>
      <c r="G13" s="449">
        <v>75452346.230000004</v>
      </c>
      <c r="H13" s="15"/>
      <c r="I13" s="15"/>
      <c r="J13" s="15"/>
      <c r="K13" s="16"/>
    </row>
    <row r="14" spans="1:60" ht="13.5" thickBot="1" x14ac:dyDescent="0.25">
      <c r="A14" s="17" t="s">
        <v>79</v>
      </c>
      <c r="B14" s="18"/>
      <c r="C14" s="18"/>
      <c r="D14" s="18"/>
      <c r="E14" s="18"/>
      <c r="F14" s="18"/>
      <c r="G14" s="446">
        <f>SUM(G9:G13)</f>
        <v>419549749.37</v>
      </c>
      <c r="H14" s="19"/>
      <c r="I14" s="19"/>
      <c r="J14" s="19"/>
      <c r="K14" s="20"/>
    </row>
    <row r="15" spans="1:60" ht="15.75" customHeight="1" thickTop="1" x14ac:dyDescent="0.2">
      <c r="A15" s="21" t="s">
        <v>70</v>
      </c>
      <c r="B15" s="22"/>
      <c r="C15" s="22"/>
      <c r="D15" s="22"/>
      <c r="E15" s="22"/>
      <c r="F15" s="22"/>
      <c r="G15" s="22"/>
      <c r="H15" s="22"/>
      <c r="I15" s="22"/>
      <c r="J15" s="22"/>
      <c r="K15" s="23"/>
    </row>
    <row r="16" spans="1:60" ht="19.5" customHeight="1" x14ac:dyDescent="0.2">
      <c r="A16" s="533" t="s">
        <v>81</v>
      </c>
      <c r="B16" s="533" t="s">
        <v>68</v>
      </c>
      <c r="C16" s="533" t="s">
        <v>6</v>
      </c>
      <c r="D16" s="533" t="s">
        <v>69</v>
      </c>
      <c r="E16" s="533" t="s">
        <v>7</v>
      </c>
      <c r="F16" s="536" t="s">
        <v>80</v>
      </c>
      <c r="G16" s="539" t="s">
        <v>74</v>
      </c>
      <c r="H16" s="540"/>
      <c r="I16" s="541"/>
      <c r="J16" s="534" t="s">
        <v>327</v>
      </c>
      <c r="K16" s="534" t="s">
        <v>8</v>
      </c>
    </row>
    <row r="17" spans="1:11" ht="44.25" customHeight="1" x14ac:dyDescent="0.2">
      <c r="A17" s="533"/>
      <c r="B17" s="533"/>
      <c r="C17" s="533"/>
      <c r="D17" s="533"/>
      <c r="E17" s="533"/>
      <c r="F17" s="537"/>
      <c r="G17" s="377" t="s">
        <v>311</v>
      </c>
      <c r="H17" s="377" t="s">
        <v>2123</v>
      </c>
      <c r="I17" s="377" t="s">
        <v>2122</v>
      </c>
      <c r="J17" s="535"/>
      <c r="K17" s="535"/>
    </row>
    <row r="18" spans="1:11" ht="12.75" x14ac:dyDescent="0.2">
      <c r="A18" s="7">
        <v>2</v>
      </c>
      <c r="B18" s="8"/>
      <c r="C18" s="8"/>
      <c r="D18" s="8"/>
      <c r="E18" s="8"/>
      <c r="F18" s="9" t="s">
        <v>328</v>
      </c>
      <c r="G18" s="10">
        <f>+G19+G87+G218+G337+G395+G402+G485</f>
        <v>419549749.37</v>
      </c>
      <c r="H18" s="10">
        <f>+H19+H87+H218+H337+H395+H402+H485</f>
        <v>754517229.63</v>
      </c>
      <c r="I18" s="10">
        <f>+I19+I87+I218+I337+I395+I402+I485</f>
        <v>2355153592</v>
      </c>
      <c r="J18" s="10">
        <f>+J19+J87+J218+J337+J395+J402+J485</f>
        <v>3528046429.0000005</v>
      </c>
      <c r="K18" s="11">
        <f>+K19+K87+K218+K337+K395+K402+K485</f>
        <v>100</v>
      </c>
    </row>
    <row r="19" spans="1:11" ht="12.75" x14ac:dyDescent="0.2">
      <c r="A19" s="378">
        <v>2</v>
      </c>
      <c r="B19" s="379">
        <v>1</v>
      </c>
      <c r="C19" s="380"/>
      <c r="D19" s="380"/>
      <c r="E19" s="380"/>
      <c r="F19" s="381" t="s">
        <v>329</v>
      </c>
      <c r="G19" s="382">
        <f>+G20+G47+G63+G70+G78</f>
        <v>134794409.93000001</v>
      </c>
      <c r="H19" s="382">
        <f>+H20+H47+H63+H70+H78</f>
        <v>559769996.75</v>
      </c>
      <c r="I19" s="382">
        <f>+I20+I47+I63+I70+I78</f>
        <v>1512070084.6899998</v>
      </c>
      <c r="J19" s="382">
        <f>+J20+J47+J63+J70+J78</f>
        <v>2206082049.3700004</v>
      </c>
      <c r="K19" s="383">
        <f>+K20+K47+K63+K70+K78</f>
        <v>62.529847431608168</v>
      </c>
    </row>
    <row r="20" spans="1:11" ht="12.75" x14ac:dyDescent="0.2">
      <c r="A20" s="384">
        <v>2</v>
      </c>
      <c r="B20" s="385">
        <v>1</v>
      </c>
      <c r="C20" s="385">
        <v>1</v>
      </c>
      <c r="D20" s="385"/>
      <c r="E20" s="385"/>
      <c r="F20" s="386" t="s">
        <v>82</v>
      </c>
      <c r="G20" s="387">
        <f>+G21+G28+G36+G38+G40+G45</f>
        <v>127414409.93000001</v>
      </c>
      <c r="H20" s="387">
        <f>+H21+H28+H36+H38+H40+H45</f>
        <v>556988424.74000001</v>
      </c>
      <c r="I20" s="387">
        <f>+I21+I28+I36+I38+I40+I45</f>
        <v>1503345699.6099999</v>
      </c>
      <c r="J20" s="387">
        <f>+J21+J28+J36+J38+J40+J45</f>
        <v>2187825242.2800002</v>
      </c>
      <c r="K20" s="388">
        <f>+K21+K28+K36+K38+K40+K45</f>
        <v>62.012371047512652</v>
      </c>
    </row>
    <row r="21" spans="1:11" ht="12.75" x14ac:dyDescent="0.2">
      <c r="A21" s="389">
        <v>2</v>
      </c>
      <c r="B21" s="390">
        <v>1</v>
      </c>
      <c r="C21" s="390">
        <v>1</v>
      </c>
      <c r="D21" s="390">
        <v>1</v>
      </c>
      <c r="E21" s="390"/>
      <c r="F21" s="391" t="s">
        <v>83</v>
      </c>
      <c r="G21" s="392">
        <f>SUM(G22:G27)</f>
        <v>29381218.719999999</v>
      </c>
      <c r="H21" s="392">
        <f>SUM(H22:H27)</f>
        <v>365267509.69999999</v>
      </c>
      <c r="I21" s="392">
        <f>SUM(I22:I27)</f>
        <v>1162822493.72</v>
      </c>
      <c r="J21" s="392">
        <f>SUM(J22:J27)</f>
        <v>1557471222.1399999</v>
      </c>
      <c r="K21" s="393">
        <f>SUM(K22:K27)</f>
        <v>44.145428737496921</v>
      </c>
    </row>
    <row r="22" spans="1:11" ht="12.75" x14ac:dyDescent="0.2">
      <c r="A22" s="394">
        <v>2</v>
      </c>
      <c r="B22" s="395">
        <v>1</v>
      </c>
      <c r="C22" s="395">
        <v>1</v>
      </c>
      <c r="D22" s="395">
        <v>1</v>
      </c>
      <c r="E22" s="395" t="s">
        <v>316</v>
      </c>
      <c r="F22" s="396" t="s">
        <v>330</v>
      </c>
      <c r="G22" s="397"/>
      <c r="H22" s="397">
        <v>293255678.77999997</v>
      </c>
      <c r="I22" s="397">
        <v>1063512019.48</v>
      </c>
      <c r="J22" s="398">
        <f t="shared" ref="J22:J27" si="0">SUBTOTAL(9,G22:I22)</f>
        <v>1356767698.26</v>
      </c>
      <c r="K22" s="399">
        <f t="shared" ref="K22:K27" si="1">IFERROR(J22/$J$18*100,"0.00")</f>
        <v>38.456628209526315</v>
      </c>
    </row>
    <row r="23" spans="1:11" ht="12.75" x14ac:dyDescent="0.2">
      <c r="A23" s="394">
        <v>2</v>
      </c>
      <c r="B23" s="395">
        <v>1</v>
      </c>
      <c r="C23" s="395">
        <v>1</v>
      </c>
      <c r="D23" s="395">
        <v>1</v>
      </c>
      <c r="E23" s="395" t="s">
        <v>317</v>
      </c>
      <c r="F23" s="400" t="s">
        <v>84</v>
      </c>
      <c r="G23" s="397">
        <v>14361218.720000001</v>
      </c>
      <c r="H23" s="397">
        <v>64772358.539999999</v>
      </c>
      <c r="I23" s="397">
        <v>78109837.280000001</v>
      </c>
      <c r="J23" s="398">
        <f t="shared" si="0"/>
        <v>157243414.54000002</v>
      </c>
      <c r="K23" s="399">
        <f t="shared" si="1"/>
        <v>4.4569542296122657</v>
      </c>
    </row>
    <row r="24" spans="1:11" ht="12.75" x14ac:dyDescent="0.2">
      <c r="A24" s="394">
        <v>2</v>
      </c>
      <c r="B24" s="395">
        <v>1</v>
      </c>
      <c r="C24" s="395">
        <v>1</v>
      </c>
      <c r="D24" s="395">
        <v>1</v>
      </c>
      <c r="E24" s="395" t="s">
        <v>318</v>
      </c>
      <c r="F24" s="400" t="s">
        <v>331</v>
      </c>
      <c r="G24" s="397"/>
      <c r="H24" s="397"/>
      <c r="I24" s="397"/>
      <c r="J24" s="398">
        <f t="shared" si="0"/>
        <v>0</v>
      </c>
      <c r="K24" s="399">
        <f t="shared" si="1"/>
        <v>0</v>
      </c>
    </row>
    <row r="25" spans="1:11" ht="12.75" x14ac:dyDescent="0.2">
      <c r="A25" s="394">
        <v>2</v>
      </c>
      <c r="B25" s="395">
        <v>1</v>
      </c>
      <c r="C25" s="395">
        <v>1</v>
      </c>
      <c r="D25" s="395">
        <v>1</v>
      </c>
      <c r="E25" s="395" t="s">
        <v>319</v>
      </c>
      <c r="F25" s="400" t="s">
        <v>85</v>
      </c>
      <c r="G25" s="397"/>
      <c r="H25" s="397"/>
      <c r="I25" s="397"/>
      <c r="J25" s="398">
        <f t="shared" si="0"/>
        <v>0</v>
      </c>
      <c r="K25" s="399">
        <f t="shared" si="1"/>
        <v>0</v>
      </c>
    </row>
    <row r="26" spans="1:11" ht="12.75" x14ac:dyDescent="0.2">
      <c r="A26" s="394">
        <v>2</v>
      </c>
      <c r="B26" s="395">
        <v>1</v>
      </c>
      <c r="C26" s="395">
        <v>1</v>
      </c>
      <c r="D26" s="395">
        <v>1</v>
      </c>
      <c r="E26" s="395" t="s">
        <v>320</v>
      </c>
      <c r="F26" s="400" t="s">
        <v>86</v>
      </c>
      <c r="G26" s="397">
        <v>15000000</v>
      </c>
      <c r="H26" s="397">
        <v>7239472.3799999999</v>
      </c>
      <c r="I26" s="397">
        <v>21200636.960000001</v>
      </c>
      <c r="J26" s="398">
        <f t="shared" si="0"/>
        <v>43440109.340000004</v>
      </c>
      <c r="K26" s="399">
        <f t="shared" si="1"/>
        <v>1.2312794123946036</v>
      </c>
    </row>
    <row r="27" spans="1:11" ht="12.75" x14ac:dyDescent="0.2">
      <c r="A27" s="394">
        <v>2</v>
      </c>
      <c r="B27" s="395">
        <v>1</v>
      </c>
      <c r="C27" s="395">
        <v>1</v>
      </c>
      <c r="D27" s="395">
        <v>1</v>
      </c>
      <c r="E27" s="395" t="s">
        <v>332</v>
      </c>
      <c r="F27" s="400" t="s">
        <v>333</v>
      </c>
      <c r="G27" s="397">
        <v>20000</v>
      </c>
      <c r="H27" s="397"/>
      <c r="I27" s="397"/>
      <c r="J27" s="398">
        <f t="shared" si="0"/>
        <v>20000</v>
      </c>
      <c r="K27" s="399">
        <f t="shared" si="1"/>
        <v>5.6688596373344379E-4</v>
      </c>
    </row>
    <row r="28" spans="1:11" ht="12.75" x14ac:dyDescent="0.2">
      <c r="A28" s="389">
        <v>2</v>
      </c>
      <c r="B28" s="390">
        <v>1</v>
      </c>
      <c r="C28" s="390">
        <v>1</v>
      </c>
      <c r="D28" s="390">
        <v>2</v>
      </c>
      <c r="E28" s="390"/>
      <c r="F28" s="391" t="s">
        <v>87</v>
      </c>
      <c r="G28" s="392">
        <f>SUM(G29:G35)</f>
        <v>93033191.210000008</v>
      </c>
      <c r="H28" s="392">
        <f>SUM(H29:H35)</f>
        <v>121242990.05</v>
      </c>
      <c r="I28" s="392">
        <f>SUM(I29:I35)</f>
        <v>236168296.81</v>
      </c>
      <c r="J28" s="392">
        <f>SUM(J29:J35)</f>
        <v>450444478.07000005</v>
      </c>
      <c r="K28" s="393">
        <f>SUM(K29:K35)</f>
        <v>12.767532602955999</v>
      </c>
    </row>
    <row r="29" spans="1:11" ht="12.75" x14ac:dyDescent="0.2">
      <c r="A29" s="394">
        <v>2</v>
      </c>
      <c r="B29" s="395">
        <v>1</v>
      </c>
      <c r="C29" s="395">
        <v>1</v>
      </c>
      <c r="D29" s="395">
        <v>2</v>
      </c>
      <c r="E29" s="395" t="s">
        <v>316</v>
      </c>
      <c r="F29" s="400" t="s">
        <v>88</v>
      </c>
      <c r="G29" s="397">
        <v>55015511.280000001</v>
      </c>
      <c r="H29" s="397">
        <v>18411645.02</v>
      </c>
      <c r="I29" s="397">
        <v>58992800.5</v>
      </c>
      <c r="J29" s="398">
        <f t="shared" ref="J29:J35" si="2">SUBTOTAL(9,G29:I29)</f>
        <v>132419956.8</v>
      </c>
      <c r="K29" s="399">
        <f t="shared" ref="K29:K35" si="3">IFERROR(J29/$J$18*100,"0.00")</f>
        <v>3.7533507414054492</v>
      </c>
    </row>
    <row r="30" spans="1:11" ht="12.75" x14ac:dyDescent="0.2">
      <c r="A30" s="394">
        <v>2</v>
      </c>
      <c r="B30" s="395">
        <v>1</v>
      </c>
      <c r="C30" s="395">
        <v>1</v>
      </c>
      <c r="D30" s="395">
        <v>2</v>
      </c>
      <c r="E30" s="395" t="s">
        <v>317</v>
      </c>
      <c r="F30" s="400" t="s">
        <v>89</v>
      </c>
      <c r="G30" s="397">
        <v>38017679.93</v>
      </c>
      <c r="H30" s="397">
        <v>102432875.61</v>
      </c>
      <c r="I30" s="397">
        <v>175082823.06999999</v>
      </c>
      <c r="J30" s="398">
        <f t="shared" si="2"/>
        <v>315533378.61000001</v>
      </c>
      <c r="K30" s="399">
        <f t="shared" si="3"/>
        <v>8.9435721711699721</v>
      </c>
    </row>
    <row r="31" spans="1:11" ht="12.75" x14ac:dyDescent="0.2">
      <c r="A31" s="394">
        <v>2</v>
      </c>
      <c r="B31" s="395">
        <v>1</v>
      </c>
      <c r="C31" s="395">
        <v>1</v>
      </c>
      <c r="D31" s="395">
        <v>2</v>
      </c>
      <c r="E31" s="395" t="s">
        <v>318</v>
      </c>
      <c r="F31" s="400" t="s">
        <v>22</v>
      </c>
      <c r="G31" s="397"/>
      <c r="H31" s="397">
        <v>157125.42000000001</v>
      </c>
      <c r="I31" s="397">
        <v>384335</v>
      </c>
      <c r="J31" s="398">
        <f t="shared" si="2"/>
        <v>541460.42000000004</v>
      </c>
      <c r="K31" s="399">
        <f t="shared" si="3"/>
        <v>1.5347315600760763E-2</v>
      </c>
    </row>
    <row r="32" spans="1:11" ht="12.75" x14ac:dyDescent="0.2">
      <c r="A32" s="394">
        <v>2</v>
      </c>
      <c r="B32" s="395">
        <v>1</v>
      </c>
      <c r="C32" s="395">
        <v>1</v>
      </c>
      <c r="D32" s="395">
        <v>2</v>
      </c>
      <c r="E32" s="395" t="s">
        <v>319</v>
      </c>
      <c r="F32" s="400" t="s">
        <v>90</v>
      </c>
      <c r="G32" s="397"/>
      <c r="H32" s="397">
        <v>241344</v>
      </c>
      <c r="I32" s="397">
        <v>1706338.24</v>
      </c>
      <c r="J32" s="398">
        <f t="shared" si="2"/>
        <v>1947682.24</v>
      </c>
      <c r="K32" s="399">
        <f t="shared" si="3"/>
        <v>5.5205686183445624E-2</v>
      </c>
    </row>
    <row r="33" spans="1:11" ht="12.75" x14ac:dyDescent="0.2">
      <c r="A33" s="394">
        <v>2</v>
      </c>
      <c r="B33" s="395">
        <v>1</v>
      </c>
      <c r="C33" s="395">
        <v>1</v>
      </c>
      <c r="D33" s="395">
        <v>2</v>
      </c>
      <c r="E33" s="395" t="s">
        <v>320</v>
      </c>
      <c r="F33" s="400" t="s">
        <v>91</v>
      </c>
      <c r="G33" s="397"/>
      <c r="H33" s="397"/>
      <c r="I33" s="397"/>
      <c r="J33" s="398">
        <f t="shared" si="2"/>
        <v>0</v>
      </c>
      <c r="K33" s="399">
        <f t="shared" si="3"/>
        <v>0</v>
      </c>
    </row>
    <row r="34" spans="1:11" ht="12.75" x14ac:dyDescent="0.2">
      <c r="A34" s="394">
        <v>2</v>
      </c>
      <c r="B34" s="395">
        <v>1</v>
      </c>
      <c r="C34" s="395">
        <v>1</v>
      </c>
      <c r="D34" s="395">
        <v>2</v>
      </c>
      <c r="E34" s="395" t="s">
        <v>332</v>
      </c>
      <c r="F34" s="400" t="s">
        <v>92</v>
      </c>
      <c r="G34" s="397"/>
      <c r="H34" s="397"/>
      <c r="I34" s="397"/>
      <c r="J34" s="398">
        <f t="shared" si="2"/>
        <v>0</v>
      </c>
      <c r="K34" s="399">
        <f t="shared" si="3"/>
        <v>0</v>
      </c>
    </row>
    <row r="35" spans="1:11" ht="12.75" x14ac:dyDescent="0.2">
      <c r="A35" s="394">
        <v>2</v>
      </c>
      <c r="B35" s="395">
        <v>1</v>
      </c>
      <c r="C35" s="395">
        <v>1</v>
      </c>
      <c r="D35" s="395">
        <v>2</v>
      </c>
      <c r="E35" s="395" t="s">
        <v>334</v>
      </c>
      <c r="F35" s="400" t="s">
        <v>24</v>
      </c>
      <c r="G35" s="397"/>
      <c r="H35" s="397"/>
      <c r="I35" s="397">
        <v>2000</v>
      </c>
      <c r="J35" s="398">
        <f t="shared" si="2"/>
        <v>2000</v>
      </c>
      <c r="K35" s="399">
        <f t="shared" si="3"/>
        <v>5.6688596373344375E-5</v>
      </c>
    </row>
    <row r="36" spans="1:11" ht="12.75" x14ac:dyDescent="0.2">
      <c r="A36" s="389">
        <v>2</v>
      </c>
      <c r="B36" s="390">
        <v>1</v>
      </c>
      <c r="C36" s="390">
        <v>1</v>
      </c>
      <c r="D36" s="390">
        <v>3</v>
      </c>
      <c r="E36" s="390"/>
      <c r="F36" s="391" t="s">
        <v>93</v>
      </c>
      <c r="G36" s="392">
        <f>G37</f>
        <v>0</v>
      </c>
      <c r="H36" s="392">
        <f>H37</f>
        <v>0</v>
      </c>
      <c r="I36" s="392">
        <f>I37</f>
        <v>0</v>
      </c>
      <c r="J36" s="392">
        <f>J37</f>
        <v>0</v>
      </c>
      <c r="K36" s="393">
        <f>K37</f>
        <v>0</v>
      </c>
    </row>
    <row r="37" spans="1:11" ht="12.75" x14ac:dyDescent="0.2">
      <c r="A37" s="394">
        <v>2</v>
      </c>
      <c r="B37" s="395">
        <v>1</v>
      </c>
      <c r="C37" s="395">
        <v>1</v>
      </c>
      <c r="D37" s="395">
        <v>3</v>
      </c>
      <c r="E37" s="395" t="s">
        <v>316</v>
      </c>
      <c r="F37" s="400" t="s">
        <v>93</v>
      </c>
      <c r="G37" s="397"/>
      <c r="H37" s="397"/>
      <c r="I37" s="397"/>
      <c r="J37" s="398">
        <f>SUBTOTAL(9,G37:I37)</f>
        <v>0</v>
      </c>
      <c r="K37" s="399">
        <f>IFERROR(J37/$J$18*100,"0.00")</f>
        <v>0</v>
      </c>
    </row>
    <row r="38" spans="1:11" ht="12.75" x14ac:dyDescent="0.2">
      <c r="A38" s="389">
        <v>2</v>
      </c>
      <c r="B38" s="390">
        <v>1</v>
      </c>
      <c r="C38" s="390">
        <v>1</v>
      </c>
      <c r="D38" s="390">
        <v>4</v>
      </c>
      <c r="E38" s="390"/>
      <c r="F38" s="391" t="s">
        <v>335</v>
      </c>
      <c r="G38" s="392">
        <f>G39</f>
        <v>5000000</v>
      </c>
      <c r="H38" s="392">
        <f>H39</f>
        <v>70050358.150000006</v>
      </c>
      <c r="I38" s="392">
        <f>I39</f>
        <v>104354909.08</v>
      </c>
      <c r="J38" s="392">
        <f>J39</f>
        <v>179405267.23000002</v>
      </c>
      <c r="K38" s="393">
        <f>K39</f>
        <v>5.0851163906267285</v>
      </c>
    </row>
    <row r="39" spans="1:11" ht="12.75" x14ac:dyDescent="0.2">
      <c r="A39" s="394">
        <v>2</v>
      </c>
      <c r="B39" s="395">
        <v>1</v>
      </c>
      <c r="C39" s="395">
        <v>1</v>
      </c>
      <c r="D39" s="395">
        <v>4</v>
      </c>
      <c r="E39" s="395" t="s">
        <v>316</v>
      </c>
      <c r="F39" s="400" t="s">
        <v>335</v>
      </c>
      <c r="G39" s="397">
        <v>5000000</v>
      </c>
      <c r="H39" s="397">
        <v>70050358.150000006</v>
      </c>
      <c r="I39" s="397">
        <v>104354909.08</v>
      </c>
      <c r="J39" s="398">
        <f>SUBTOTAL(9,G39:I39)</f>
        <v>179405267.23000002</v>
      </c>
      <c r="K39" s="399">
        <f>IFERROR(J39/$J$18*100,"0.00")</f>
        <v>5.0851163906267285</v>
      </c>
    </row>
    <row r="40" spans="1:11" ht="12.75" x14ac:dyDescent="0.2">
      <c r="A40" s="389">
        <v>2</v>
      </c>
      <c r="B40" s="390">
        <v>1</v>
      </c>
      <c r="C40" s="390">
        <v>1</v>
      </c>
      <c r="D40" s="390">
        <v>5</v>
      </c>
      <c r="E40" s="390"/>
      <c r="F40" s="391" t="s">
        <v>336</v>
      </c>
      <c r="G40" s="392">
        <f>SUM(G41:G44)</f>
        <v>0</v>
      </c>
      <c r="H40" s="392">
        <f>SUM(H41:H44)</f>
        <v>377566.84</v>
      </c>
      <c r="I40" s="392">
        <f>SUM(I41:I44)</f>
        <v>0</v>
      </c>
      <c r="J40" s="392">
        <f>SUM(J41:J44)</f>
        <v>377566.84</v>
      </c>
      <c r="K40" s="393">
        <f>SUM(K41:K44)</f>
        <v>1.070186709835955E-2</v>
      </c>
    </row>
    <row r="41" spans="1:11" ht="12.75" x14ac:dyDescent="0.2">
      <c r="A41" s="394">
        <v>2</v>
      </c>
      <c r="B41" s="395">
        <v>1</v>
      </c>
      <c r="C41" s="395">
        <v>1</v>
      </c>
      <c r="D41" s="395">
        <v>5</v>
      </c>
      <c r="E41" s="395" t="s">
        <v>316</v>
      </c>
      <c r="F41" s="401" t="s">
        <v>336</v>
      </c>
      <c r="G41" s="397"/>
      <c r="H41" s="397"/>
      <c r="I41" s="397"/>
      <c r="J41" s="398">
        <f>SUBTOTAL(9,G41:I41)</f>
        <v>0</v>
      </c>
      <c r="K41" s="399">
        <f>IFERROR(J41/$J$18*100,"0.00")</f>
        <v>0</v>
      </c>
    </row>
    <row r="42" spans="1:11" ht="12.75" x14ac:dyDescent="0.2">
      <c r="A42" s="394">
        <v>2</v>
      </c>
      <c r="B42" s="395">
        <v>1</v>
      </c>
      <c r="C42" s="395">
        <v>1</v>
      </c>
      <c r="D42" s="395">
        <v>5</v>
      </c>
      <c r="E42" s="395" t="s">
        <v>317</v>
      </c>
      <c r="F42" s="400" t="s">
        <v>94</v>
      </c>
      <c r="G42" s="397"/>
      <c r="H42" s="397"/>
      <c r="I42" s="397"/>
      <c r="J42" s="398">
        <f>SUBTOTAL(9,G42:I42)</f>
        <v>0</v>
      </c>
      <c r="K42" s="399">
        <f>IFERROR(J42/$J$18*100,"0.00")</f>
        <v>0</v>
      </c>
    </row>
    <row r="43" spans="1:11" ht="12.75" x14ac:dyDescent="0.2">
      <c r="A43" s="394">
        <v>2</v>
      </c>
      <c r="B43" s="395">
        <v>1</v>
      </c>
      <c r="C43" s="395">
        <v>1</v>
      </c>
      <c r="D43" s="395">
        <v>5</v>
      </c>
      <c r="E43" s="395" t="s">
        <v>318</v>
      </c>
      <c r="F43" s="400" t="s">
        <v>337</v>
      </c>
      <c r="G43" s="397"/>
      <c r="H43" s="397">
        <v>377566.84</v>
      </c>
      <c r="I43" s="397"/>
      <c r="J43" s="398">
        <f>SUBTOTAL(9,G43:I43)</f>
        <v>377566.84</v>
      </c>
      <c r="K43" s="399">
        <f>IFERROR(J43/$J$18*100,"0.00")</f>
        <v>1.070186709835955E-2</v>
      </c>
    </row>
    <row r="44" spans="1:11" ht="12.75" x14ac:dyDescent="0.2">
      <c r="A44" s="394">
        <v>2</v>
      </c>
      <c r="B44" s="395">
        <v>1</v>
      </c>
      <c r="C44" s="395">
        <v>1</v>
      </c>
      <c r="D44" s="395">
        <v>5</v>
      </c>
      <c r="E44" s="395" t="s">
        <v>319</v>
      </c>
      <c r="F44" s="400" t="s">
        <v>313</v>
      </c>
      <c r="G44" s="397"/>
      <c r="H44" s="397"/>
      <c r="I44" s="397"/>
      <c r="J44" s="398">
        <f>SUBTOTAL(9,G44:I44)</f>
        <v>0</v>
      </c>
      <c r="K44" s="399">
        <f>IFERROR(J44/$J$18*100,"0.00")</f>
        <v>0</v>
      </c>
    </row>
    <row r="45" spans="1:11" ht="12.75" x14ac:dyDescent="0.2">
      <c r="A45" s="389">
        <v>2</v>
      </c>
      <c r="B45" s="390">
        <v>1</v>
      </c>
      <c r="C45" s="390">
        <v>1</v>
      </c>
      <c r="D45" s="390">
        <v>6</v>
      </c>
      <c r="E45" s="390"/>
      <c r="F45" s="391" t="s">
        <v>338</v>
      </c>
      <c r="G45" s="392">
        <f>G46</f>
        <v>0</v>
      </c>
      <c r="H45" s="392">
        <f>H46</f>
        <v>50000</v>
      </c>
      <c r="I45" s="392">
        <f>I46</f>
        <v>0</v>
      </c>
      <c r="J45" s="392">
        <f>J46</f>
        <v>126708</v>
      </c>
      <c r="K45" s="393">
        <f>K46</f>
        <v>3.5914493346368595E-3</v>
      </c>
    </row>
    <row r="46" spans="1:11" ht="12.75" x14ac:dyDescent="0.2">
      <c r="A46" s="394">
        <v>2</v>
      </c>
      <c r="B46" s="395">
        <v>1</v>
      </c>
      <c r="C46" s="395">
        <v>1</v>
      </c>
      <c r="D46" s="395">
        <v>6</v>
      </c>
      <c r="E46" s="395" t="s">
        <v>316</v>
      </c>
      <c r="F46" s="400" t="s">
        <v>338</v>
      </c>
      <c r="G46" s="397"/>
      <c r="H46" s="397">
        <v>50000</v>
      </c>
      <c r="I46" s="397"/>
      <c r="J46" s="398">
        <v>126708</v>
      </c>
      <c r="K46" s="399">
        <f>IFERROR(J46/$J$18*100,"0.00")</f>
        <v>3.5914493346368595E-3</v>
      </c>
    </row>
    <row r="47" spans="1:11" ht="12.75" x14ac:dyDescent="0.2">
      <c r="A47" s="384">
        <v>2</v>
      </c>
      <c r="B47" s="385">
        <v>1</v>
      </c>
      <c r="C47" s="385">
        <v>2</v>
      </c>
      <c r="D47" s="385"/>
      <c r="E47" s="385"/>
      <c r="F47" s="386" t="s">
        <v>9</v>
      </c>
      <c r="G47" s="387">
        <f>+G48+G50+G61</f>
        <v>0</v>
      </c>
      <c r="H47" s="387">
        <f>+H48+H50+H61</f>
        <v>633000</v>
      </c>
      <c r="I47" s="387">
        <f>+I48+I50+I61</f>
        <v>0</v>
      </c>
      <c r="J47" s="387">
        <f>+J48+J50+J61</f>
        <v>3850</v>
      </c>
      <c r="K47" s="388">
        <f>+K48+K50+K61</f>
        <v>1.0912554801868793E-4</v>
      </c>
    </row>
    <row r="48" spans="1:11" ht="12.75" x14ac:dyDescent="0.2">
      <c r="A48" s="389">
        <v>2</v>
      </c>
      <c r="B48" s="390">
        <v>1</v>
      </c>
      <c r="C48" s="390">
        <v>2</v>
      </c>
      <c r="D48" s="390">
        <v>1</v>
      </c>
      <c r="E48" s="390"/>
      <c r="F48" s="391" t="s">
        <v>95</v>
      </c>
      <c r="G48" s="392">
        <f>G49</f>
        <v>0</v>
      </c>
      <c r="H48" s="392">
        <f>H49</f>
        <v>0</v>
      </c>
      <c r="I48" s="392">
        <f>I49</f>
        <v>0</v>
      </c>
      <c r="J48" s="392">
        <f>J49</f>
        <v>0</v>
      </c>
      <c r="K48" s="393">
        <f>K49</f>
        <v>0</v>
      </c>
    </row>
    <row r="49" spans="1:11" ht="12.75" x14ac:dyDescent="0.2">
      <c r="A49" s="394">
        <v>2</v>
      </c>
      <c r="B49" s="395">
        <v>1</v>
      </c>
      <c r="C49" s="395">
        <v>2</v>
      </c>
      <c r="D49" s="395">
        <v>1</v>
      </c>
      <c r="E49" s="395" t="s">
        <v>316</v>
      </c>
      <c r="F49" s="400" t="s">
        <v>95</v>
      </c>
      <c r="G49" s="397"/>
      <c r="H49" s="397"/>
      <c r="I49" s="397"/>
      <c r="J49" s="398">
        <f>SUBTOTAL(9,G49:I49)</f>
        <v>0</v>
      </c>
      <c r="K49" s="399">
        <f>IFERROR(J49/$J$18*100,"0.00")</f>
        <v>0</v>
      </c>
    </row>
    <row r="50" spans="1:11" ht="12.75" x14ac:dyDescent="0.2">
      <c r="A50" s="389">
        <v>2</v>
      </c>
      <c r="B50" s="390">
        <v>1</v>
      </c>
      <c r="C50" s="390">
        <v>2</v>
      </c>
      <c r="D50" s="390">
        <v>2</v>
      </c>
      <c r="E50" s="390"/>
      <c r="F50" s="391" t="s">
        <v>96</v>
      </c>
      <c r="G50" s="392">
        <f>SUM(G51:G60)</f>
        <v>0</v>
      </c>
      <c r="H50" s="392">
        <f>SUM(H51:H60)</f>
        <v>633000</v>
      </c>
      <c r="I50" s="392">
        <f>SUM(I51:I60)</f>
        <v>0</v>
      </c>
      <c r="J50" s="392">
        <f>SUM(J51:J60)</f>
        <v>3850</v>
      </c>
      <c r="K50" s="393">
        <f>SUM(K51:K60)</f>
        <v>1.0912554801868793E-4</v>
      </c>
    </row>
    <row r="51" spans="1:11" ht="12.75" x14ac:dyDescent="0.2">
      <c r="A51" s="394">
        <v>2</v>
      </c>
      <c r="B51" s="395">
        <v>1</v>
      </c>
      <c r="C51" s="395">
        <v>2</v>
      </c>
      <c r="D51" s="395">
        <v>2</v>
      </c>
      <c r="E51" s="395" t="s">
        <v>316</v>
      </c>
      <c r="F51" s="400" t="s">
        <v>97</v>
      </c>
      <c r="G51" s="397"/>
      <c r="H51" s="397"/>
      <c r="I51" s="397"/>
      <c r="J51" s="398">
        <v>3850</v>
      </c>
      <c r="K51" s="399">
        <f t="shared" ref="K51:K60" si="4">IFERROR(J51/$J$18*100,"0.00")</f>
        <v>1.0912554801868793E-4</v>
      </c>
    </row>
    <row r="52" spans="1:11" ht="12.75" x14ac:dyDescent="0.2">
      <c r="A52" s="394">
        <v>2</v>
      </c>
      <c r="B52" s="395">
        <v>1</v>
      </c>
      <c r="C52" s="395">
        <v>2</v>
      </c>
      <c r="D52" s="395">
        <v>2</v>
      </c>
      <c r="E52" s="395" t="s">
        <v>317</v>
      </c>
      <c r="F52" s="400" t="s">
        <v>98</v>
      </c>
      <c r="G52" s="397"/>
      <c r="H52" s="397"/>
      <c r="I52" s="397"/>
      <c r="J52" s="398">
        <f t="shared" ref="J52:J60" si="5">SUBTOTAL(9,G52:I52)</f>
        <v>0</v>
      </c>
      <c r="K52" s="399">
        <f t="shared" si="4"/>
        <v>0</v>
      </c>
    </row>
    <row r="53" spans="1:11" ht="12.75" x14ac:dyDescent="0.2">
      <c r="A53" s="394">
        <v>2</v>
      </c>
      <c r="B53" s="395">
        <v>1</v>
      </c>
      <c r="C53" s="395">
        <v>2</v>
      </c>
      <c r="D53" s="395">
        <v>2</v>
      </c>
      <c r="E53" s="395" t="s">
        <v>318</v>
      </c>
      <c r="F53" s="402" t="s">
        <v>99</v>
      </c>
      <c r="G53" s="397"/>
      <c r="H53" s="397"/>
      <c r="I53" s="397"/>
      <c r="J53" s="398">
        <f t="shared" si="5"/>
        <v>0</v>
      </c>
      <c r="K53" s="399">
        <f t="shared" si="4"/>
        <v>0</v>
      </c>
    </row>
    <row r="54" spans="1:11" ht="12.75" x14ac:dyDescent="0.2">
      <c r="A54" s="394">
        <v>2</v>
      </c>
      <c r="B54" s="395">
        <v>1</v>
      </c>
      <c r="C54" s="395">
        <v>2</v>
      </c>
      <c r="D54" s="395">
        <v>2</v>
      </c>
      <c r="E54" s="395" t="s">
        <v>319</v>
      </c>
      <c r="F54" s="400" t="s">
        <v>100</v>
      </c>
      <c r="G54" s="397"/>
      <c r="H54" s="397"/>
      <c r="I54" s="397"/>
      <c r="J54" s="398">
        <f t="shared" si="5"/>
        <v>0</v>
      </c>
      <c r="K54" s="399">
        <f t="shared" si="4"/>
        <v>0</v>
      </c>
    </row>
    <row r="55" spans="1:11" ht="12.75" x14ac:dyDescent="0.2">
      <c r="A55" s="394">
        <v>2</v>
      </c>
      <c r="B55" s="395">
        <v>1</v>
      </c>
      <c r="C55" s="395">
        <v>2</v>
      </c>
      <c r="D55" s="395">
        <v>2</v>
      </c>
      <c r="E55" s="395" t="s">
        <v>320</v>
      </c>
      <c r="F55" s="400" t="s">
        <v>101</v>
      </c>
      <c r="G55" s="397"/>
      <c r="H55" s="397"/>
      <c r="I55" s="397"/>
      <c r="J55" s="398">
        <f t="shared" si="5"/>
        <v>0</v>
      </c>
      <c r="K55" s="399">
        <f t="shared" si="4"/>
        <v>0</v>
      </c>
    </row>
    <row r="56" spans="1:11" ht="12.75" x14ac:dyDescent="0.2">
      <c r="A56" s="394">
        <v>2</v>
      </c>
      <c r="B56" s="395">
        <v>1</v>
      </c>
      <c r="C56" s="395">
        <v>2</v>
      </c>
      <c r="D56" s="395">
        <v>2</v>
      </c>
      <c r="E56" s="395" t="s">
        <v>332</v>
      </c>
      <c r="F56" s="400" t="s">
        <v>102</v>
      </c>
      <c r="G56" s="397"/>
      <c r="H56" s="397"/>
      <c r="I56" s="397"/>
      <c r="J56" s="398">
        <f t="shared" si="5"/>
        <v>0</v>
      </c>
      <c r="K56" s="399">
        <f t="shared" si="4"/>
        <v>0</v>
      </c>
    </row>
    <row r="57" spans="1:11" ht="12.75" x14ac:dyDescent="0.2">
      <c r="A57" s="394">
        <v>2</v>
      </c>
      <c r="B57" s="395">
        <v>1</v>
      </c>
      <c r="C57" s="395">
        <v>2</v>
      </c>
      <c r="D57" s="395">
        <v>2</v>
      </c>
      <c r="E57" s="395" t="s">
        <v>334</v>
      </c>
      <c r="F57" s="400" t="s">
        <v>103</v>
      </c>
      <c r="G57" s="397"/>
      <c r="H57" s="397"/>
      <c r="I57" s="397"/>
      <c r="J57" s="398">
        <f t="shared" si="5"/>
        <v>0</v>
      </c>
      <c r="K57" s="399">
        <f t="shared" si="4"/>
        <v>0</v>
      </c>
    </row>
    <row r="58" spans="1:11" ht="12.75" x14ac:dyDescent="0.2">
      <c r="A58" s="394">
        <v>2</v>
      </c>
      <c r="B58" s="395">
        <v>1</v>
      </c>
      <c r="C58" s="395">
        <v>2</v>
      </c>
      <c r="D58" s="395">
        <v>2</v>
      </c>
      <c r="E58" s="395" t="s">
        <v>339</v>
      </c>
      <c r="F58" s="400" t="s">
        <v>104</v>
      </c>
      <c r="G58" s="397"/>
      <c r="H58" s="397">
        <v>633000</v>
      </c>
      <c r="I58" s="397"/>
      <c r="J58" s="398"/>
      <c r="K58" s="399">
        <f t="shared" si="4"/>
        <v>0</v>
      </c>
    </row>
    <row r="59" spans="1:11" ht="12.75" x14ac:dyDescent="0.2">
      <c r="A59" s="394">
        <v>2</v>
      </c>
      <c r="B59" s="395">
        <v>1</v>
      </c>
      <c r="C59" s="395">
        <v>2</v>
      </c>
      <c r="D59" s="395">
        <v>2</v>
      </c>
      <c r="E59" s="395" t="s">
        <v>340</v>
      </c>
      <c r="F59" s="400" t="s">
        <v>105</v>
      </c>
      <c r="G59" s="397"/>
      <c r="H59" s="397"/>
      <c r="I59" s="397"/>
      <c r="J59" s="398">
        <f t="shared" si="5"/>
        <v>0</v>
      </c>
      <c r="K59" s="399">
        <f t="shared" si="4"/>
        <v>0</v>
      </c>
    </row>
    <row r="60" spans="1:11" ht="12.75" x14ac:dyDescent="0.2">
      <c r="A60" s="394">
        <v>2</v>
      </c>
      <c r="B60" s="395">
        <v>1</v>
      </c>
      <c r="C60" s="395">
        <v>2</v>
      </c>
      <c r="D60" s="395">
        <v>2</v>
      </c>
      <c r="E60" s="395" t="s">
        <v>341</v>
      </c>
      <c r="F60" s="402" t="s">
        <v>106</v>
      </c>
      <c r="G60" s="397"/>
      <c r="H60" s="397"/>
      <c r="I60" s="397"/>
      <c r="J60" s="398">
        <f t="shared" si="5"/>
        <v>0</v>
      </c>
      <c r="K60" s="399">
        <f t="shared" si="4"/>
        <v>0</v>
      </c>
    </row>
    <row r="61" spans="1:11" ht="12.75" x14ac:dyDescent="0.2">
      <c r="A61" s="389">
        <v>2</v>
      </c>
      <c r="B61" s="390">
        <v>1</v>
      </c>
      <c r="C61" s="390">
        <v>2</v>
      </c>
      <c r="D61" s="390">
        <v>3</v>
      </c>
      <c r="E61" s="390"/>
      <c r="F61" s="391" t="s">
        <v>23</v>
      </c>
      <c r="G61" s="392">
        <f>G62</f>
        <v>0</v>
      </c>
      <c r="H61" s="392">
        <f>H62</f>
        <v>0</v>
      </c>
      <c r="I61" s="392">
        <f>I62</f>
        <v>0</v>
      </c>
      <c r="J61" s="392">
        <f>J62</f>
        <v>0</v>
      </c>
      <c r="K61" s="393">
        <f>K62</f>
        <v>0</v>
      </c>
    </row>
    <row r="62" spans="1:11" ht="12.75" x14ac:dyDescent="0.2">
      <c r="A62" s="394">
        <v>2</v>
      </c>
      <c r="B62" s="395">
        <v>1</v>
      </c>
      <c r="C62" s="395">
        <v>2</v>
      </c>
      <c r="D62" s="395">
        <v>3</v>
      </c>
      <c r="E62" s="395" t="s">
        <v>316</v>
      </c>
      <c r="F62" s="400" t="s">
        <v>23</v>
      </c>
      <c r="G62" s="397"/>
      <c r="H62" s="397"/>
      <c r="I62" s="397"/>
      <c r="J62" s="398">
        <f>SUBTOTAL(9,G62:I62)</f>
        <v>0</v>
      </c>
      <c r="K62" s="399">
        <f>IFERROR(J62/$J$18*100,"0.00")</f>
        <v>0</v>
      </c>
    </row>
    <row r="63" spans="1:11" ht="12.75" x14ac:dyDescent="0.2">
      <c r="A63" s="384">
        <v>2</v>
      </c>
      <c r="B63" s="385">
        <v>1</v>
      </c>
      <c r="C63" s="385">
        <v>3</v>
      </c>
      <c r="D63" s="385"/>
      <c r="E63" s="385"/>
      <c r="F63" s="386" t="s">
        <v>25</v>
      </c>
      <c r="G63" s="387">
        <f>G64+G67</f>
        <v>0</v>
      </c>
      <c r="H63" s="387">
        <f>H64+H67</f>
        <v>0</v>
      </c>
      <c r="I63" s="387">
        <f>I64+I67</f>
        <v>0</v>
      </c>
      <c r="J63" s="387">
        <f>J64+J67</f>
        <v>0</v>
      </c>
      <c r="K63" s="388">
        <f>K64+K67</f>
        <v>0</v>
      </c>
    </row>
    <row r="64" spans="1:11" ht="12.75" x14ac:dyDescent="0.2">
      <c r="A64" s="389">
        <v>2</v>
      </c>
      <c r="B64" s="390">
        <v>1</v>
      </c>
      <c r="C64" s="390">
        <v>3</v>
      </c>
      <c r="D64" s="390">
        <v>1</v>
      </c>
      <c r="E64" s="390"/>
      <c r="F64" s="403" t="s">
        <v>107</v>
      </c>
      <c r="G64" s="392">
        <f>SUM(G65:G66)</f>
        <v>0</v>
      </c>
      <c r="H64" s="392">
        <f>SUM(H65:H66)</f>
        <v>0</v>
      </c>
      <c r="I64" s="392">
        <f>SUM(I65:I66)</f>
        <v>0</v>
      </c>
      <c r="J64" s="392">
        <f>SUM(J65:J66)</f>
        <v>0</v>
      </c>
      <c r="K64" s="393">
        <f>SUM(K65:K66)</f>
        <v>0</v>
      </c>
    </row>
    <row r="65" spans="1:11" ht="12.75" x14ac:dyDescent="0.2">
      <c r="A65" s="404">
        <v>2</v>
      </c>
      <c r="B65" s="395">
        <v>1</v>
      </c>
      <c r="C65" s="395">
        <v>3</v>
      </c>
      <c r="D65" s="395">
        <v>1</v>
      </c>
      <c r="E65" s="395" t="s">
        <v>316</v>
      </c>
      <c r="F65" s="405" t="s">
        <v>108</v>
      </c>
      <c r="G65" s="397"/>
      <c r="H65" s="397"/>
      <c r="I65" s="397"/>
      <c r="J65" s="398">
        <f>SUBTOTAL(9,G65:I65)</f>
        <v>0</v>
      </c>
      <c r="K65" s="399">
        <f>IFERROR(J65/$J$18*100,"0.00")</f>
        <v>0</v>
      </c>
    </row>
    <row r="66" spans="1:11" ht="12.75" x14ac:dyDescent="0.2">
      <c r="A66" s="404">
        <v>2</v>
      </c>
      <c r="B66" s="395">
        <v>1</v>
      </c>
      <c r="C66" s="395">
        <v>3</v>
      </c>
      <c r="D66" s="395">
        <v>1</v>
      </c>
      <c r="E66" s="395" t="s">
        <v>317</v>
      </c>
      <c r="F66" s="405" t="s">
        <v>109</v>
      </c>
      <c r="G66" s="397"/>
      <c r="H66" s="397"/>
      <c r="I66" s="397"/>
      <c r="J66" s="398">
        <f>SUBTOTAL(9,G66:I66)</f>
        <v>0</v>
      </c>
      <c r="K66" s="399">
        <f>IFERROR(J66/$J$18*100,"0.00")</f>
        <v>0</v>
      </c>
    </row>
    <row r="67" spans="1:11" ht="12.75" x14ac:dyDescent="0.2">
      <c r="A67" s="389">
        <v>2</v>
      </c>
      <c r="B67" s="390">
        <v>1</v>
      </c>
      <c r="C67" s="390">
        <v>3</v>
      </c>
      <c r="D67" s="390">
        <v>2</v>
      </c>
      <c r="E67" s="390"/>
      <c r="F67" s="403" t="s">
        <v>110</v>
      </c>
      <c r="G67" s="392">
        <f>SUM(G68:G69)</f>
        <v>0</v>
      </c>
      <c r="H67" s="392">
        <f>SUM(H68:H69)</f>
        <v>0</v>
      </c>
      <c r="I67" s="392">
        <f>SUM(I68:I69)</f>
        <v>0</v>
      </c>
      <c r="J67" s="392">
        <f>SUM(J68:J69)</f>
        <v>0</v>
      </c>
      <c r="K67" s="393">
        <f>SUM(K68:K69)</f>
        <v>0</v>
      </c>
    </row>
    <row r="68" spans="1:11" ht="12.75" x14ac:dyDescent="0.2">
      <c r="A68" s="404">
        <v>2</v>
      </c>
      <c r="B68" s="395">
        <v>1</v>
      </c>
      <c r="C68" s="395">
        <v>3</v>
      </c>
      <c r="D68" s="395">
        <v>2</v>
      </c>
      <c r="E68" s="395" t="s">
        <v>316</v>
      </c>
      <c r="F68" s="405" t="s">
        <v>111</v>
      </c>
      <c r="G68" s="397"/>
      <c r="H68" s="397"/>
      <c r="I68" s="397"/>
      <c r="J68" s="398">
        <f>SUBTOTAL(9,G68:I68)</f>
        <v>0</v>
      </c>
      <c r="K68" s="399">
        <f>IFERROR(J68/$J$18*100,"0.00")</f>
        <v>0</v>
      </c>
    </row>
    <row r="69" spans="1:11" ht="12.75" x14ac:dyDescent="0.2">
      <c r="A69" s="404">
        <v>2</v>
      </c>
      <c r="B69" s="395">
        <v>1</v>
      </c>
      <c r="C69" s="395">
        <v>3</v>
      </c>
      <c r="D69" s="395">
        <v>2</v>
      </c>
      <c r="E69" s="395" t="s">
        <v>317</v>
      </c>
      <c r="F69" s="405" t="s">
        <v>112</v>
      </c>
      <c r="G69" s="397"/>
      <c r="H69" s="397"/>
      <c r="I69" s="397"/>
      <c r="J69" s="398">
        <f>SUBTOTAL(9,G69:I69)</f>
        <v>0</v>
      </c>
      <c r="K69" s="399">
        <f>IFERROR(J69/$J$18*100,"0.00")</f>
        <v>0</v>
      </c>
    </row>
    <row r="70" spans="1:11" ht="12.75" x14ac:dyDescent="0.2">
      <c r="A70" s="384">
        <v>2</v>
      </c>
      <c r="B70" s="385">
        <v>1</v>
      </c>
      <c r="C70" s="385">
        <v>4</v>
      </c>
      <c r="D70" s="385"/>
      <c r="E70" s="385"/>
      <c r="F70" s="386" t="s">
        <v>26</v>
      </c>
      <c r="G70" s="387">
        <f>G71+G73</f>
        <v>0</v>
      </c>
      <c r="H70" s="387">
        <f>H71+H73</f>
        <v>0</v>
      </c>
      <c r="I70" s="387">
        <f>I71+I73</f>
        <v>0</v>
      </c>
      <c r="J70" s="387">
        <f>J71+J73</f>
        <v>0</v>
      </c>
      <c r="K70" s="388">
        <f>K71+K73</f>
        <v>0</v>
      </c>
    </row>
    <row r="71" spans="1:11" ht="12.75" x14ac:dyDescent="0.2">
      <c r="A71" s="389">
        <v>2</v>
      </c>
      <c r="B71" s="390">
        <v>1</v>
      </c>
      <c r="C71" s="390">
        <v>4</v>
      </c>
      <c r="D71" s="390">
        <v>1</v>
      </c>
      <c r="E71" s="390"/>
      <c r="F71" s="403" t="s">
        <v>27</v>
      </c>
      <c r="G71" s="392">
        <f>G72</f>
        <v>0</v>
      </c>
      <c r="H71" s="392">
        <f>H72</f>
        <v>0</v>
      </c>
      <c r="I71" s="392">
        <f>I72</f>
        <v>0</v>
      </c>
      <c r="J71" s="392">
        <f>J72</f>
        <v>0</v>
      </c>
      <c r="K71" s="393">
        <f>K72</f>
        <v>0</v>
      </c>
    </row>
    <row r="72" spans="1:11" ht="12.75" x14ac:dyDescent="0.2">
      <c r="A72" s="394">
        <v>2</v>
      </c>
      <c r="B72" s="395">
        <v>1</v>
      </c>
      <c r="C72" s="395">
        <v>4</v>
      </c>
      <c r="D72" s="395">
        <v>1</v>
      </c>
      <c r="E72" s="395" t="s">
        <v>316</v>
      </c>
      <c r="F72" s="400" t="s">
        <v>27</v>
      </c>
      <c r="G72" s="397"/>
      <c r="H72" s="397"/>
      <c r="I72" s="397"/>
      <c r="J72" s="398">
        <f>SUBTOTAL(9,G72:I72)</f>
        <v>0</v>
      </c>
      <c r="K72" s="399">
        <f>IFERROR(J72/$J$18*100,"0.00")</f>
        <v>0</v>
      </c>
    </row>
    <row r="73" spans="1:11" ht="12.75" x14ac:dyDescent="0.2">
      <c r="A73" s="389">
        <v>2</v>
      </c>
      <c r="B73" s="390">
        <v>1</v>
      </c>
      <c r="C73" s="390">
        <v>4</v>
      </c>
      <c r="D73" s="390">
        <v>2</v>
      </c>
      <c r="E73" s="390"/>
      <c r="F73" s="403" t="s">
        <v>113</v>
      </c>
      <c r="G73" s="392">
        <f>SUM(G74:G77)</f>
        <v>0</v>
      </c>
      <c r="H73" s="392">
        <f>SUM(H74:H77)</f>
        <v>0</v>
      </c>
      <c r="I73" s="392">
        <f>SUM(I74:I77)</f>
        <v>0</v>
      </c>
      <c r="J73" s="392">
        <f>SUM(J74:J77)</f>
        <v>0</v>
      </c>
      <c r="K73" s="393">
        <f>SUM(K74:K77)</f>
        <v>0</v>
      </c>
    </row>
    <row r="74" spans="1:11" ht="12.75" x14ac:dyDescent="0.2">
      <c r="A74" s="394">
        <v>2</v>
      </c>
      <c r="B74" s="395">
        <v>1</v>
      </c>
      <c r="C74" s="395">
        <v>4</v>
      </c>
      <c r="D74" s="395">
        <v>2</v>
      </c>
      <c r="E74" s="395" t="s">
        <v>316</v>
      </c>
      <c r="F74" s="400" t="s">
        <v>114</v>
      </c>
      <c r="G74" s="397"/>
      <c r="H74" s="397"/>
      <c r="I74" s="397"/>
      <c r="J74" s="398">
        <f>SUBTOTAL(9,G74:I74)</f>
        <v>0</v>
      </c>
      <c r="K74" s="399">
        <f>IFERROR(J74/$J$18*100,"0.00")</f>
        <v>0</v>
      </c>
    </row>
    <row r="75" spans="1:11" ht="12.75" x14ac:dyDescent="0.2">
      <c r="A75" s="394">
        <v>2</v>
      </c>
      <c r="B75" s="395">
        <v>1</v>
      </c>
      <c r="C75" s="395">
        <v>4</v>
      </c>
      <c r="D75" s="395">
        <v>2</v>
      </c>
      <c r="E75" s="395" t="s">
        <v>317</v>
      </c>
      <c r="F75" s="400" t="s">
        <v>115</v>
      </c>
      <c r="G75" s="397"/>
      <c r="H75" s="397"/>
      <c r="I75" s="397"/>
      <c r="J75" s="398">
        <f>SUBTOTAL(9,G75:I75)</f>
        <v>0</v>
      </c>
      <c r="K75" s="399">
        <f>IFERROR(J75/$J$18*100,"0.00")</f>
        <v>0</v>
      </c>
    </row>
    <row r="76" spans="1:11" ht="12.75" x14ac:dyDescent="0.2">
      <c r="A76" s="394">
        <v>2</v>
      </c>
      <c r="B76" s="395">
        <v>1</v>
      </c>
      <c r="C76" s="395">
        <v>4</v>
      </c>
      <c r="D76" s="395">
        <v>2</v>
      </c>
      <c r="E76" s="395" t="s">
        <v>318</v>
      </c>
      <c r="F76" s="400" t="s">
        <v>116</v>
      </c>
      <c r="G76" s="397"/>
      <c r="H76" s="397"/>
      <c r="I76" s="397"/>
      <c r="J76" s="398">
        <f>SUBTOTAL(9,G76:I76)</f>
        <v>0</v>
      </c>
      <c r="K76" s="399">
        <f>IFERROR(J76/$J$18*100,"0.00")</f>
        <v>0</v>
      </c>
    </row>
    <row r="77" spans="1:11" ht="12.75" x14ac:dyDescent="0.2">
      <c r="A77" s="394">
        <v>2</v>
      </c>
      <c r="B77" s="395">
        <v>1</v>
      </c>
      <c r="C77" s="395">
        <v>4</v>
      </c>
      <c r="D77" s="395">
        <v>2</v>
      </c>
      <c r="E77" s="395" t="s">
        <v>319</v>
      </c>
      <c r="F77" s="400" t="s">
        <v>342</v>
      </c>
      <c r="G77" s="397"/>
      <c r="H77" s="397"/>
      <c r="I77" s="397"/>
      <c r="J77" s="398">
        <f>SUBTOTAL(9,G77:I77)</f>
        <v>0</v>
      </c>
      <c r="K77" s="399">
        <f>IFERROR(J77/$J$18*100,"0.00")</f>
        <v>0</v>
      </c>
    </row>
    <row r="78" spans="1:11" ht="12.75" x14ac:dyDescent="0.2">
      <c r="A78" s="384">
        <v>2</v>
      </c>
      <c r="B78" s="385">
        <v>1</v>
      </c>
      <c r="C78" s="385">
        <v>5</v>
      </c>
      <c r="D78" s="385"/>
      <c r="E78" s="385"/>
      <c r="F78" s="386" t="s">
        <v>343</v>
      </c>
      <c r="G78" s="387">
        <f>G79+G81+G83+G85</f>
        <v>7380000</v>
      </c>
      <c r="H78" s="387">
        <f>H79+H81+H83+H85</f>
        <v>2148572.0100000002</v>
      </c>
      <c r="I78" s="387">
        <f>I79+I81+I83+I85</f>
        <v>8724385.0800000001</v>
      </c>
      <c r="J78" s="387">
        <f>J79+J81+J83+J85</f>
        <v>18252957.089999996</v>
      </c>
      <c r="K78" s="388">
        <f>K79+K81+K83+K85</f>
        <v>0.51736725854749221</v>
      </c>
    </row>
    <row r="79" spans="1:11" ht="12.75" x14ac:dyDescent="0.2">
      <c r="A79" s="389">
        <v>2</v>
      </c>
      <c r="B79" s="390">
        <v>1</v>
      </c>
      <c r="C79" s="390">
        <v>5</v>
      </c>
      <c r="D79" s="390">
        <v>1</v>
      </c>
      <c r="E79" s="390"/>
      <c r="F79" s="391" t="s">
        <v>117</v>
      </c>
      <c r="G79" s="392">
        <f>G80</f>
        <v>7380000</v>
      </c>
      <c r="H79" s="392">
        <f>H80</f>
        <v>1640120.25</v>
      </c>
      <c r="I79" s="392">
        <f>I80</f>
        <v>6887929.0800000001</v>
      </c>
      <c r="J79" s="392">
        <f>J80</f>
        <v>15908049.33</v>
      </c>
      <c r="K79" s="393">
        <f>K80</f>
        <v>0.45090249377781072</v>
      </c>
    </row>
    <row r="80" spans="1:11" ht="12.75" x14ac:dyDescent="0.2">
      <c r="A80" s="394">
        <v>2</v>
      </c>
      <c r="B80" s="395">
        <v>1</v>
      </c>
      <c r="C80" s="395">
        <v>5</v>
      </c>
      <c r="D80" s="395">
        <v>1</v>
      </c>
      <c r="E80" s="395" t="s">
        <v>316</v>
      </c>
      <c r="F80" s="400" t="s">
        <v>117</v>
      </c>
      <c r="G80" s="397">
        <v>7380000</v>
      </c>
      <c r="H80" s="397">
        <v>1640120.25</v>
      </c>
      <c r="I80" s="397">
        <v>6887929.0800000001</v>
      </c>
      <c r="J80" s="398">
        <f>SUBTOTAL(9,G80:I80)</f>
        <v>15908049.33</v>
      </c>
      <c r="K80" s="399">
        <f>IFERROR(J80/$J$18*100,"0.00")</f>
        <v>0.45090249377781072</v>
      </c>
    </row>
    <row r="81" spans="1:11" ht="12.75" x14ac:dyDescent="0.2">
      <c r="A81" s="389">
        <v>2</v>
      </c>
      <c r="B81" s="390">
        <v>1</v>
      </c>
      <c r="C81" s="390">
        <v>5</v>
      </c>
      <c r="D81" s="390">
        <v>2</v>
      </c>
      <c r="E81" s="390"/>
      <c r="F81" s="403" t="s">
        <v>118</v>
      </c>
      <c r="G81" s="392">
        <f>G82</f>
        <v>0</v>
      </c>
      <c r="H81" s="392">
        <f>H82</f>
        <v>433313.1</v>
      </c>
      <c r="I81" s="392">
        <f>I82</f>
        <v>1394528.04</v>
      </c>
      <c r="J81" s="392">
        <f>J82</f>
        <v>1827841.1400000001</v>
      </c>
      <c r="K81" s="393">
        <f>K82</f>
        <v>5.1808874310026828E-2</v>
      </c>
    </row>
    <row r="82" spans="1:11" ht="12.75" x14ac:dyDescent="0.2">
      <c r="A82" s="394">
        <v>2</v>
      </c>
      <c r="B82" s="395">
        <v>1</v>
      </c>
      <c r="C82" s="395">
        <v>5</v>
      </c>
      <c r="D82" s="395">
        <v>2</v>
      </c>
      <c r="E82" s="395" t="s">
        <v>316</v>
      </c>
      <c r="F82" s="400" t="s">
        <v>118</v>
      </c>
      <c r="G82" s="397"/>
      <c r="H82" s="397">
        <v>433313.1</v>
      </c>
      <c r="I82" s="397">
        <v>1394528.04</v>
      </c>
      <c r="J82" s="398">
        <f>SUBTOTAL(9,G82:I82)</f>
        <v>1827841.1400000001</v>
      </c>
      <c r="K82" s="399">
        <f>IFERROR(J82/$J$18*100,"0.00")</f>
        <v>5.1808874310026828E-2</v>
      </c>
    </row>
    <row r="83" spans="1:11" ht="12.75" x14ac:dyDescent="0.2">
      <c r="A83" s="389">
        <v>2</v>
      </c>
      <c r="B83" s="390">
        <v>1</v>
      </c>
      <c r="C83" s="390">
        <v>5</v>
      </c>
      <c r="D83" s="390">
        <v>3</v>
      </c>
      <c r="E83" s="390"/>
      <c r="F83" s="403" t="s">
        <v>119</v>
      </c>
      <c r="G83" s="392">
        <f>G84</f>
        <v>0</v>
      </c>
      <c r="H83" s="392">
        <f>H84</f>
        <v>75138.66</v>
      </c>
      <c r="I83" s="392">
        <f>I84</f>
        <v>245515.56</v>
      </c>
      <c r="J83" s="392">
        <f>J84</f>
        <v>320654.21999999997</v>
      </c>
      <c r="K83" s="393">
        <f>K84</f>
        <v>9.0887188264947832E-3</v>
      </c>
    </row>
    <row r="84" spans="1:11" ht="12.75" x14ac:dyDescent="0.2">
      <c r="A84" s="394">
        <v>2</v>
      </c>
      <c r="B84" s="395">
        <v>1</v>
      </c>
      <c r="C84" s="395">
        <v>5</v>
      </c>
      <c r="D84" s="395">
        <v>3</v>
      </c>
      <c r="E84" s="395" t="s">
        <v>316</v>
      </c>
      <c r="F84" s="400" t="s">
        <v>119</v>
      </c>
      <c r="G84" s="397"/>
      <c r="H84" s="397">
        <v>75138.66</v>
      </c>
      <c r="I84" s="397">
        <v>245515.56</v>
      </c>
      <c r="J84" s="398">
        <f>SUBTOTAL(9,G84:I84)</f>
        <v>320654.21999999997</v>
      </c>
      <c r="K84" s="399">
        <f>IFERROR(J84/$J$18*100,"0.00")</f>
        <v>9.0887188264947832E-3</v>
      </c>
    </row>
    <row r="85" spans="1:11" ht="12.75" x14ac:dyDescent="0.2">
      <c r="A85" s="389">
        <v>2</v>
      </c>
      <c r="B85" s="390">
        <v>1</v>
      </c>
      <c r="C85" s="390">
        <v>5</v>
      </c>
      <c r="D85" s="390">
        <v>4</v>
      </c>
      <c r="E85" s="390"/>
      <c r="F85" s="403" t="s">
        <v>120</v>
      </c>
      <c r="G85" s="392">
        <f>G86</f>
        <v>0</v>
      </c>
      <c r="H85" s="392">
        <f>H86</f>
        <v>0</v>
      </c>
      <c r="I85" s="392">
        <f>I86</f>
        <v>196412.4</v>
      </c>
      <c r="J85" s="392">
        <f>J86</f>
        <v>196412.4</v>
      </c>
      <c r="K85" s="393">
        <f>K86</f>
        <v>5.5671716331599317E-3</v>
      </c>
    </row>
    <row r="86" spans="1:11" ht="12.75" x14ac:dyDescent="0.2">
      <c r="A86" s="394">
        <v>2</v>
      </c>
      <c r="B86" s="395">
        <v>1</v>
      </c>
      <c r="C86" s="395">
        <v>5</v>
      </c>
      <c r="D86" s="395">
        <v>4</v>
      </c>
      <c r="E86" s="395" t="s">
        <v>316</v>
      </c>
      <c r="F86" s="400" t="s">
        <v>120</v>
      </c>
      <c r="G86" s="397"/>
      <c r="H86" s="397"/>
      <c r="I86" s="397">
        <v>196412.4</v>
      </c>
      <c r="J86" s="398">
        <f>SUBTOTAL(9,G86:I86)</f>
        <v>196412.4</v>
      </c>
      <c r="K86" s="399">
        <f>IFERROR(J86/$J$18*100,"0.00")</f>
        <v>5.5671716331599317E-3</v>
      </c>
    </row>
    <row r="87" spans="1:11" ht="12.75" x14ac:dyDescent="0.2">
      <c r="A87" s="378">
        <v>2</v>
      </c>
      <c r="B87" s="379">
        <v>2</v>
      </c>
      <c r="C87" s="380"/>
      <c r="D87" s="380"/>
      <c r="E87" s="380"/>
      <c r="F87" s="381" t="s">
        <v>344</v>
      </c>
      <c r="G87" s="382">
        <f>+G88+G106+G111+G116+G125+G146+G165+G183</f>
        <v>25681147.239999998</v>
      </c>
      <c r="H87" s="382">
        <f>+H88+H106+H111+H116+H125+H146+H165+H183</f>
        <v>27207799.100000001</v>
      </c>
      <c r="I87" s="382">
        <f>+I88+I106+I111+I116+I125+I146+I165+I183</f>
        <v>118477387.06999999</v>
      </c>
      <c r="J87" s="382">
        <f>+J88+J106+J111+J116+J125+J146+J165+J183</f>
        <v>170744633.41</v>
      </c>
      <c r="K87" s="383">
        <f>+K88+K106+K111+K116+K125+K146+K165+K183</f>
        <v>4.8396368031470711</v>
      </c>
    </row>
    <row r="88" spans="1:11" ht="12.75" x14ac:dyDescent="0.2">
      <c r="A88" s="384">
        <v>2</v>
      </c>
      <c r="B88" s="385">
        <v>2</v>
      </c>
      <c r="C88" s="385">
        <v>1</v>
      </c>
      <c r="D88" s="385"/>
      <c r="E88" s="385"/>
      <c r="F88" s="386" t="s">
        <v>10</v>
      </c>
      <c r="G88" s="387">
        <f>+G89+G91+G93+G95+G97+G99+G102+G104</f>
        <v>4982489.6500000004</v>
      </c>
      <c r="H88" s="387">
        <f>+H89+H91+H93+H95+H97+H99+H102+H104</f>
        <v>7228663</v>
      </c>
      <c r="I88" s="387">
        <f>+I89+I91+I93+I95+I97+I99+I102+I104</f>
        <v>9377521.9700000007</v>
      </c>
      <c r="J88" s="387">
        <f>+J89+J91+J93+J95+J97+J99+J102+J104</f>
        <v>21588674.620000001</v>
      </c>
      <c r="K88" s="388">
        <f>+K89+K91+K93+K95+K97+K99+K102+K104</f>
        <v>0.61191583088432189</v>
      </c>
    </row>
    <row r="89" spans="1:11" ht="12.75" x14ac:dyDescent="0.2">
      <c r="A89" s="389">
        <v>2</v>
      </c>
      <c r="B89" s="390">
        <v>2</v>
      </c>
      <c r="C89" s="390">
        <v>1</v>
      </c>
      <c r="D89" s="390">
        <v>1</v>
      </c>
      <c r="E89" s="390"/>
      <c r="F89" s="391" t="s">
        <v>121</v>
      </c>
      <c r="G89" s="392">
        <f>G90</f>
        <v>0</v>
      </c>
      <c r="H89" s="392">
        <f>H90</f>
        <v>0</v>
      </c>
      <c r="I89" s="392">
        <f>I90</f>
        <v>213160.05</v>
      </c>
      <c r="J89" s="392">
        <f>J90</f>
        <v>213160.05</v>
      </c>
      <c r="K89" s="393">
        <f>K90</f>
        <v>6.0418720186859523E-3</v>
      </c>
    </row>
    <row r="90" spans="1:11" ht="12.75" x14ac:dyDescent="0.2">
      <c r="A90" s="404">
        <v>2</v>
      </c>
      <c r="B90" s="395">
        <v>2</v>
      </c>
      <c r="C90" s="395">
        <v>1</v>
      </c>
      <c r="D90" s="395">
        <v>1</v>
      </c>
      <c r="E90" s="395" t="s">
        <v>316</v>
      </c>
      <c r="F90" s="405" t="s">
        <v>121</v>
      </c>
      <c r="G90" s="397"/>
      <c r="H90" s="397"/>
      <c r="I90" s="397">
        <v>213160.05</v>
      </c>
      <c r="J90" s="398">
        <f>SUBTOTAL(9,G90:I90)</f>
        <v>213160.05</v>
      </c>
      <c r="K90" s="399">
        <f>IFERROR(J90/$J$18*100,"0.00")</f>
        <v>6.0418720186859523E-3</v>
      </c>
    </row>
    <row r="91" spans="1:11" ht="12.75" x14ac:dyDescent="0.2">
      <c r="A91" s="389">
        <v>2</v>
      </c>
      <c r="B91" s="390">
        <v>2</v>
      </c>
      <c r="C91" s="390">
        <v>1</v>
      </c>
      <c r="D91" s="390">
        <v>2</v>
      </c>
      <c r="E91" s="390"/>
      <c r="F91" s="391" t="s">
        <v>122</v>
      </c>
      <c r="G91" s="392">
        <f>G92</f>
        <v>4000000</v>
      </c>
      <c r="H91" s="392">
        <f>H92</f>
        <v>1084477.32</v>
      </c>
      <c r="I91" s="392">
        <f>I92</f>
        <v>1044462.44</v>
      </c>
      <c r="J91" s="392">
        <f>J92</f>
        <v>6128939.7599999998</v>
      </c>
      <c r="K91" s="393">
        <f>K92</f>
        <v>0.17372049612559107</v>
      </c>
    </row>
    <row r="92" spans="1:11" ht="12.75" x14ac:dyDescent="0.2">
      <c r="A92" s="404">
        <v>2</v>
      </c>
      <c r="B92" s="395">
        <v>2</v>
      </c>
      <c r="C92" s="395">
        <v>1</v>
      </c>
      <c r="D92" s="395">
        <v>2</v>
      </c>
      <c r="E92" s="395" t="s">
        <v>316</v>
      </c>
      <c r="F92" s="405" t="s">
        <v>122</v>
      </c>
      <c r="G92" s="397">
        <v>4000000</v>
      </c>
      <c r="H92" s="397">
        <v>1084477.32</v>
      </c>
      <c r="I92" s="397">
        <v>1044462.44</v>
      </c>
      <c r="J92" s="398">
        <f>SUBTOTAL(9,G92:I92)</f>
        <v>6128939.7599999998</v>
      </c>
      <c r="K92" s="399">
        <f>IFERROR(J92/$J$18*100,"0.00")</f>
        <v>0.17372049612559107</v>
      </c>
    </row>
    <row r="93" spans="1:11" ht="12.75" x14ac:dyDescent="0.2">
      <c r="A93" s="389">
        <v>2</v>
      </c>
      <c r="B93" s="390">
        <v>2</v>
      </c>
      <c r="C93" s="390">
        <v>1</v>
      </c>
      <c r="D93" s="390">
        <v>3</v>
      </c>
      <c r="E93" s="390"/>
      <c r="F93" s="391" t="s">
        <v>123</v>
      </c>
      <c r="G93" s="392">
        <f>G94</f>
        <v>600000</v>
      </c>
      <c r="H93" s="392">
        <f>H94</f>
        <v>4863857.76</v>
      </c>
      <c r="I93" s="392">
        <f>I94</f>
        <v>7419861.3799999999</v>
      </c>
      <c r="J93" s="392">
        <f>J94</f>
        <v>12883719.140000001</v>
      </c>
      <c r="K93" s="393">
        <f>K94</f>
        <v>0.36517997705749577</v>
      </c>
    </row>
    <row r="94" spans="1:11" ht="12.75" x14ac:dyDescent="0.2">
      <c r="A94" s="394">
        <v>2</v>
      </c>
      <c r="B94" s="395">
        <v>2</v>
      </c>
      <c r="C94" s="395">
        <v>1</v>
      </c>
      <c r="D94" s="395">
        <v>3</v>
      </c>
      <c r="E94" s="395" t="s">
        <v>316</v>
      </c>
      <c r="F94" s="400" t="s">
        <v>123</v>
      </c>
      <c r="G94" s="397">
        <v>600000</v>
      </c>
      <c r="H94" s="397">
        <v>4863857.76</v>
      </c>
      <c r="I94" s="397">
        <v>7419861.3799999999</v>
      </c>
      <c r="J94" s="398">
        <f>SUBTOTAL(9,G94:I94)</f>
        <v>12883719.140000001</v>
      </c>
      <c r="K94" s="399">
        <f>IFERROR(J94/$J$18*100,"0.00")</f>
        <v>0.36517997705749577</v>
      </c>
    </row>
    <row r="95" spans="1:11" ht="12.75" x14ac:dyDescent="0.2">
      <c r="A95" s="389">
        <v>2</v>
      </c>
      <c r="B95" s="390">
        <v>2</v>
      </c>
      <c r="C95" s="390">
        <v>1</v>
      </c>
      <c r="D95" s="390">
        <v>4</v>
      </c>
      <c r="E95" s="390"/>
      <c r="F95" s="391" t="s">
        <v>124</v>
      </c>
      <c r="G95" s="392">
        <f>G96</f>
        <v>0</v>
      </c>
      <c r="H95" s="392">
        <f>H96</f>
        <v>0</v>
      </c>
      <c r="I95" s="392">
        <f>I96</f>
        <v>86601.17</v>
      </c>
      <c r="J95" s="392">
        <f>J96</f>
        <v>86601.17</v>
      </c>
      <c r="K95" s="393">
        <f>K96</f>
        <v>2.4546493857946898E-3</v>
      </c>
    </row>
    <row r="96" spans="1:11" ht="12.75" x14ac:dyDescent="0.2">
      <c r="A96" s="404">
        <v>2</v>
      </c>
      <c r="B96" s="395">
        <v>2</v>
      </c>
      <c r="C96" s="395">
        <v>1</v>
      </c>
      <c r="D96" s="395">
        <v>4</v>
      </c>
      <c r="E96" s="395" t="s">
        <v>316</v>
      </c>
      <c r="F96" s="405" t="s">
        <v>124</v>
      </c>
      <c r="G96" s="397"/>
      <c r="H96" s="397"/>
      <c r="I96" s="397">
        <v>86601.17</v>
      </c>
      <c r="J96" s="398">
        <f>SUBTOTAL(9,G96:I96)</f>
        <v>86601.17</v>
      </c>
      <c r="K96" s="399">
        <f>IFERROR(J96/$J$18*100,"0.00")</f>
        <v>2.4546493857946898E-3</v>
      </c>
    </row>
    <row r="97" spans="1:11" ht="12.75" x14ac:dyDescent="0.2">
      <c r="A97" s="389">
        <v>2</v>
      </c>
      <c r="B97" s="390">
        <v>2</v>
      </c>
      <c r="C97" s="390">
        <v>1</v>
      </c>
      <c r="D97" s="390">
        <v>5</v>
      </c>
      <c r="E97" s="390"/>
      <c r="F97" s="391" t="s">
        <v>125</v>
      </c>
      <c r="G97" s="392">
        <f>G98</f>
        <v>9489.65</v>
      </c>
      <c r="H97" s="392">
        <f>H98</f>
        <v>373003.92</v>
      </c>
      <c r="I97" s="392">
        <f>I98</f>
        <v>403779.73</v>
      </c>
      <c r="J97" s="392">
        <f>J98</f>
        <v>786273.3</v>
      </c>
      <c r="K97" s="393">
        <f>K98</f>
        <v>2.2286364871418756E-2</v>
      </c>
    </row>
    <row r="98" spans="1:11" ht="12.75" x14ac:dyDescent="0.2">
      <c r="A98" s="404">
        <v>2</v>
      </c>
      <c r="B98" s="395">
        <v>2</v>
      </c>
      <c r="C98" s="395">
        <v>1</v>
      </c>
      <c r="D98" s="395">
        <v>5</v>
      </c>
      <c r="E98" s="395" t="s">
        <v>316</v>
      </c>
      <c r="F98" s="405" t="s">
        <v>125</v>
      </c>
      <c r="G98" s="397">
        <v>9489.65</v>
      </c>
      <c r="H98" s="397">
        <v>373003.92</v>
      </c>
      <c r="I98" s="397">
        <v>403779.73</v>
      </c>
      <c r="J98" s="398">
        <f>SUBTOTAL(9,G98:I98)</f>
        <v>786273.3</v>
      </c>
      <c r="K98" s="399">
        <f>IFERROR(J98/$J$18*100,"0.00")</f>
        <v>2.2286364871418756E-2</v>
      </c>
    </row>
    <row r="99" spans="1:11" ht="12.75" x14ac:dyDescent="0.2">
      <c r="A99" s="389">
        <v>2</v>
      </c>
      <c r="B99" s="390">
        <v>2</v>
      </c>
      <c r="C99" s="390">
        <v>1</v>
      </c>
      <c r="D99" s="390">
        <v>6</v>
      </c>
      <c r="E99" s="390"/>
      <c r="F99" s="391" t="s">
        <v>11</v>
      </c>
      <c r="G99" s="392">
        <f>G100+G101</f>
        <v>0</v>
      </c>
      <c r="H99" s="392">
        <f>H100+H101</f>
        <v>84000</v>
      </c>
      <c r="I99" s="392">
        <f>I100+I101</f>
        <v>0</v>
      </c>
      <c r="J99" s="392">
        <f>J100+J101</f>
        <v>84000</v>
      </c>
      <c r="K99" s="393">
        <f>K100+K101</f>
        <v>2.3809210476804636E-3</v>
      </c>
    </row>
    <row r="100" spans="1:11" ht="12.75" x14ac:dyDescent="0.2">
      <c r="A100" s="404">
        <v>2</v>
      </c>
      <c r="B100" s="395">
        <v>2</v>
      </c>
      <c r="C100" s="395">
        <v>1</v>
      </c>
      <c r="D100" s="395">
        <v>6</v>
      </c>
      <c r="E100" s="395" t="s">
        <v>316</v>
      </c>
      <c r="F100" s="405" t="s">
        <v>126</v>
      </c>
      <c r="G100" s="406"/>
      <c r="H100" s="397">
        <v>84000</v>
      </c>
      <c r="I100" s="406"/>
      <c r="J100" s="398">
        <f>SUBTOTAL(9,G100:I100)</f>
        <v>84000</v>
      </c>
      <c r="K100" s="399">
        <f>IFERROR(J100/$J$18*100,"0.00")</f>
        <v>2.3809210476804636E-3</v>
      </c>
    </row>
    <row r="101" spans="1:11" ht="12.75" x14ac:dyDescent="0.2">
      <c r="A101" s="404">
        <v>2</v>
      </c>
      <c r="B101" s="395">
        <v>2</v>
      </c>
      <c r="C101" s="395">
        <v>1</v>
      </c>
      <c r="D101" s="395">
        <v>6</v>
      </c>
      <c r="E101" s="395" t="s">
        <v>317</v>
      </c>
      <c r="F101" s="405" t="s">
        <v>127</v>
      </c>
      <c r="G101" s="406"/>
      <c r="H101" s="406"/>
      <c r="I101" s="406"/>
      <c r="J101" s="398">
        <f>SUBTOTAL(9,G101:I101)</f>
        <v>0</v>
      </c>
      <c r="K101" s="399">
        <f>IFERROR(J101/$J$18*100,"0.00")</f>
        <v>0</v>
      </c>
    </row>
    <row r="102" spans="1:11" ht="12.75" x14ac:dyDescent="0.2">
      <c r="A102" s="389">
        <v>2</v>
      </c>
      <c r="B102" s="390">
        <v>2</v>
      </c>
      <c r="C102" s="390">
        <v>1</v>
      </c>
      <c r="D102" s="390">
        <v>7</v>
      </c>
      <c r="E102" s="390"/>
      <c r="F102" s="391" t="s">
        <v>12</v>
      </c>
      <c r="G102" s="392">
        <f>G103</f>
        <v>48000</v>
      </c>
      <c r="H102" s="392">
        <f>H103</f>
        <v>402324</v>
      </c>
      <c r="I102" s="392">
        <f>I103</f>
        <v>43157.14</v>
      </c>
      <c r="J102" s="392">
        <f>J103</f>
        <v>493481.14</v>
      </c>
      <c r="K102" s="393">
        <f>K103</f>
        <v>1.3987376581658925E-2</v>
      </c>
    </row>
    <row r="103" spans="1:11" ht="12.75" x14ac:dyDescent="0.2">
      <c r="A103" s="404">
        <v>2</v>
      </c>
      <c r="B103" s="395">
        <v>2</v>
      </c>
      <c r="C103" s="395">
        <v>1</v>
      </c>
      <c r="D103" s="395">
        <v>7</v>
      </c>
      <c r="E103" s="395" t="s">
        <v>316</v>
      </c>
      <c r="F103" s="405" t="s">
        <v>12</v>
      </c>
      <c r="G103" s="397">
        <v>48000</v>
      </c>
      <c r="H103" s="397">
        <v>402324</v>
      </c>
      <c r="I103" s="397">
        <v>43157.14</v>
      </c>
      <c r="J103" s="398">
        <f>SUBTOTAL(9,G103:I103)</f>
        <v>493481.14</v>
      </c>
      <c r="K103" s="399">
        <f>IFERROR(J103/$J$18*100,"0.00")</f>
        <v>1.3987376581658925E-2</v>
      </c>
    </row>
    <row r="104" spans="1:11" ht="12.75" x14ac:dyDescent="0.2">
      <c r="A104" s="389">
        <v>2</v>
      </c>
      <c r="B104" s="390">
        <v>2</v>
      </c>
      <c r="C104" s="390">
        <v>1</v>
      </c>
      <c r="D104" s="390">
        <v>8</v>
      </c>
      <c r="E104" s="390"/>
      <c r="F104" s="391" t="s">
        <v>128</v>
      </c>
      <c r="G104" s="392">
        <f>G105</f>
        <v>325000</v>
      </c>
      <c r="H104" s="392">
        <f>H105</f>
        <v>421000</v>
      </c>
      <c r="I104" s="392">
        <f>I105</f>
        <v>166500.06</v>
      </c>
      <c r="J104" s="392">
        <f>J105</f>
        <v>912500.06</v>
      </c>
      <c r="K104" s="393">
        <f>K105</f>
        <v>2.5864173795996266E-2</v>
      </c>
    </row>
    <row r="105" spans="1:11" ht="12.75" x14ac:dyDescent="0.2">
      <c r="A105" s="394">
        <v>2</v>
      </c>
      <c r="B105" s="395">
        <v>2</v>
      </c>
      <c r="C105" s="395">
        <v>1</v>
      </c>
      <c r="D105" s="395">
        <v>8</v>
      </c>
      <c r="E105" s="395" t="s">
        <v>316</v>
      </c>
      <c r="F105" s="400" t="s">
        <v>128</v>
      </c>
      <c r="G105" s="397">
        <v>325000</v>
      </c>
      <c r="H105" s="397">
        <v>421000</v>
      </c>
      <c r="I105" s="397">
        <v>166500.06</v>
      </c>
      <c r="J105" s="398">
        <f>SUBTOTAL(9,G105:I105)</f>
        <v>912500.06</v>
      </c>
      <c r="K105" s="399">
        <f>IFERROR(J105/$J$18*100,"0.00")</f>
        <v>2.5864173795996266E-2</v>
      </c>
    </row>
    <row r="106" spans="1:11" ht="12.75" x14ac:dyDescent="0.2">
      <c r="A106" s="384">
        <v>2</v>
      </c>
      <c r="B106" s="385">
        <v>2</v>
      </c>
      <c r="C106" s="385">
        <v>2</v>
      </c>
      <c r="D106" s="385"/>
      <c r="E106" s="385"/>
      <c r="F106" s="386" t="s">
        <v>345</v>
      </c>
      <c r="G106" s="387">
        <f>+G107+G109</f>
        <v>6000000</v>
      </c>
      <c r="H106" s="387">
        <f>+H107+H109</f>
        <v>2756615.69</v>
      </c>
      <c r="I106" s="387">
        <f>+I107+I109</f>
        <v>13661617.560000001</v>
      </c>
      <c r="J106" s="387">
        <f>+J107+J109</f>
        <v>22418233.25</v>
      </c>
      <c r="K106" s="388">
        <f>+K107+K109</f>
        <v>0.63542908805636911</v>
      </c>
    </row>
    <row r="107" spans="1:11" ht="12.75" x14ac:dyDescent="0.2">
      <c r="A107" s="389">
        <v>2</v>
      </c>
      <c r="B107" s="390">
        <v>2</v>
      </c>
      <c r="C107" s="390">
        <v>2</v>
      </c>
      <c r="D107" s="390">
        <v>1</v>
      </c>
      <c r="E107" s="390"/>
      <c r="F107" s="391" t="s">
        <v>129</v>
      </c>
      <c r="G107" s="392">
        <f>G108</f>
        <v>0</v>
      </c>
      <c r="H107" s="392">
        <f>H108</f>
        <v>29800</v>
      </c>
      <c r="I107" s="392">
        <f>I108</f>
        <v>285800</v>
      </c>
      <c r="J107" s="392">
        <f>J108</f>
        <v>315600</v>
      </c>
      <c r="K107" s="393">
        <f>K108</f>
        <v>8.9454605077137431E-3</v>
      </c>
    </row>
    <row r="108" spans="1:11" ht="12.75" x14ac:dyDescent="0.2">
      <c r="A108" s="394">
        <v>2</v>
      </c>
      <c r="B108" s="395">
        <v>2</v>
      </c>
      <c r="C108" s="395">
        <v>2</v>
      </c>
      <c r="D108" s="395">
        <v>1</v>
      </c>
      <c r="E108" s="395" t="s">
        <v>316</v>
      </c>
      <c r="F108" s="400" t="s">
        <v>129</v>
      </c>
      <c r="G108" s="397"/>
      <c r="H108" s="397">
        <v>29800</v>
      </c>
      <c r="I108" s="397">
        <v>285800</v>
      </c>
      <c r="J108" s="398">
        <f>SUBTOTAL(9,G108:I108)</f>
        <v>315600</v>
      </c>
      <c r="K108" s="399">
        <f>IFERROR(J108/$J$18*100,"0.00")</f>
        <v>8.9454605077137431E-3</v>
      </c>
    </row>
    <row r="109" spans="1:11" ht="12.75" x14ac:dyDescent="0.2">
      <c r="A109" s="389">
        <v>2</v>
      </c>
      <c r="B109" s="390">
        <v>2</v>
      </c>
      <c r="C109" s="390">
        <v>2</v>
      </c>
      <c r="D109" s="390">
        <v>2</v>
      </c>
      <c r="E109" s="390"/>
      <c r="F109" s="391" t="s">
        <v>130</v>
      </c>
      <c r="G109" s="392">
        <f>G110</f>
        <v>6000000</v>
      </c>
      <c r="H109" s="392">
        <f>H110</f>
        <v>2726815.69</v>
      </c>
      <c r="I109" s="392">
        <f>I110</f>
        <v>13375817.560000001</v>
      </c>
      <c r="J109" s="392">
        <f>J110</f>
        <v>22102633.25</v>
      </c>
      <c r="K109" s="393">
        <f>K110</f>
        <v>0.62648362754865539</v>
      </c>
    </row>
    <row r="110" spans="1:11" ht="12.75" x14ac:dyDescent="0.2">
      <c r="A110" s="394">
        <v>2</v>
      </c>
      <c r="B110" s="395">
        <v>2</v>
      </c>
      <c r="C110" s="395">
        <v>2</v>
      </c>
      <c r="D110" s="395">
        <v>2</v>
      </c>
      <c r="E110" s="395" t="s">
        <v>316</v>
      </c>
      <c r="F110" s="400" t="s">
        <v>130</v>
      </c>
      <c r="G110" s="397">
        <v>6000000</v>
      </c>
      <c r="H110" s="397">
        <v>2726815.69</v>
      </c>
      <c r="I110" s="397">
        <v>13375817.560000001</v>
      </c>
      <c r="J110" s="398">
        <f>SUBTOTAL(9,G110:I110)</f>
        <v>22102633.25</v>
      </c>
      <c r="K110" s="399">
        <f>IFERROR(J110/$J$18*100,"0.00")</f>
        <v>0.62648362754865539</v>
      </c>
    </row>
    <row r="111" spans="1:11" ht="12.75" x14ac:dyDescent="0.2">
      <c r="A111" s="384">
        <v>2</v>
      </c>
      <c r="B111" s="385">
        <v>2</v>
      </c>
      <c r="C111" s="385">
        <v>3</v>
      </c>
      <c r="D111" s="385"/>
      <c r="E111" s="385"/>
      <c r="F111" s="386" t="s">
        <v>13</v>
      </c>
      <c r="G111" s="387">
        <f>+G112+G114</f>
        <v>2400000</v>
      </c>
      <c r="H111" s="387">
        <v>725466</v>
      </c>
      <c r="I111" s="387">
        <f>+I112+I114</f>
        <v>1635054.93</v>
      </c>
      <c r="J111" s="387">
        <f>+J112+J114</f>
        <v>4138820.9299999997</v>
      </c>
      <c r="K111" s="388">
        <f>+K112+K114</f>
        <v>0.11731197458115988</v>
      </c>
    </row>
    <row r="112" spans="1:11" ht="12.75" x14ac:dyDescent="0.2">
      <c r="A112" s="389">
        <v>2</v>
      </c>
      <c r="B112" s="390">
        <v>2</v>
      </c>
      <c r="C112" s="390">
        <v>3</v>
      </c>
      <c r="D112" s="390">
        <v>1</v>
      </c>
      <c r="E112" s="390"/>
      <c r="F112" s="391" t="s">
        <v>131</v>
      </c>
      <c r="G112" s="392">
        <f>G113</f>
        <v>2400000</v>
      </c>
      <c r="H112" s="392">
        <f>H113</f>
        <v>103766</v>
      </c>
      <c r="I112" s="392">
        <f>I113</f>
        <v>1326074.3799999999</v>
      </c>
      <c r="J112" s="392">
        <f>J113</f>
        <v>3829840.38</v>
      </c>
      <c r="K112" s="393">
        <f>K113</f>
        <v>0.10855413773807791</v>
      </c>
    </row>
    <row r="113" spans="1:11" ht="12.75" x14ac:dyDescent="0.2">
      <c r="A113" s="394">
        <v>2</v>
      </c>
      <c r="B113" s="395">
        <v>2</v>
      </c>
      <c r="C113" s="395">
        <v>3</v>
      </c>
      <c r="D113" s="395">
        <v>1</v>
      </c>
      <c r="E113" s="395" t="s">
        <v>316</v>
      </c>
      <c r="F113" s="400" t="s">
        <v>131</v>
      </c>
      <c r="G113" s="397">
        <v>2400000</v>
      </c>
      <c r="H113" s="397">
        <v>103766</v>
      </c>
      <c r="I113" s="397">
        <v>1326074.3799999999</v>
      </c>
      <c r="J113" s="398">
        <f>SUBTOTAL(9,G113:I113)</f>
        <v>3829840.38</v>
      </c>
      <c r="K113" s="399">
        <f>IFERROR(J113/$J$18*100,"0.00")</f>
        <v>0.10855413773807791</v>
      </c>
    </row>
    <row r="114" spans="1:11" ht="12.75" x14ac:dyDescent="0.2">
      <c r="A114" s="389">
        <v>2</v>
      </c>
      <c r="B114" s="390">
        <v>2</v>
      </c>
      <c r="C114" s="390">
        <v>3</v>
      </c>
      <c r="D114" s="390">
        <v>2</v>
      </c>
      <c r="E114" s="390"/>
      <c r="F114" s="391" t="s">
        <v>132</v>
      </c>
      <c r="G114" s="392">
        <f>G115</f>
        <v>0</v>
      </c>
      <c r="H114" s="392">
        <f>H115</f>
        <v>0</v>
      </c>
      <c r="I114" s="392">
        <f>I115</f>
        <v>308980.55</v>
      </c>
      <c r="J114" s="392">
        <f>J115</f>
        <v>308980.55</v>
      </c>
      <c r="K114" s="393">
        <f>K115</f>
        <v>8.7578368430819755E-3</v>
      </c>
    </row>
    <row r="115" spans="1:11" ht="12.75" x14ac:dyDescent="0.2">
      <c r="A115" s="404">
        <v>2</v>
      </c>
      <c r="B115" s="395">
        <v>2</v>
      </c>
      <c r="C115" s="395">
        <v>3</v>
      </c>
      <c r="D115" s="395">
        <v>2</v>
      </c>
      <c r="E115" s="395" t="s">
        <v>316</v>
      </c>
      <c r="F115" s="405" t="s">
        <v>132</v>
      </c>
      <c r="G115" s="397"/>
      <c r="H115" s="397"/>
      <c r="I115" s="397">
        <v>308980.55</v>
      </c>
      <c r="J115" s="398">
        <f>SUBTOTAL(9,G115:I115)</f>
        <v>308980.55</v>
      </c>
      <c r="K115" s="399">
        <f>IFERROR(J115/$J$18*100,"0.00")</f>
        <v>8.7578368430819755E-3</v>
      </c>
    </row>
    <row r="116" spans="1:11" ht="12.75" x14ac:dyDescent="0.2">
      <c r="A116" s="384">
        <v>2</v>
      </c>
      <c r="B116" s="385">
        <v>2</v>
      </c>
      <c r="C116" s="385">
        <v>4</v>
      </c>
      <c r="D116" s="385"/>
      <c r="E116" s="385"/>
      <c r="F116" s="386" t="s">
        <v>133</v>
      </c>
      <c r="G116" s="387">
        <f>+G117+G119+G121+G123</f>
        <v>0</v>
      </c>
      <c r="H116" s="387">
        <f>+H117+H119+H121+H123</f>
        <v>1271212.4300000002</v>
      </c>
      <c r="I116" s="387">
        <f>+I117+I119+I121+I123</f>
        <v>655213.73</v>
      </c>
      <c r="J116" s="387">
        <f>+J117+J119+J121+J123</f>
        <v>1926426.1600000001</v>
      </c>
      <c r="K116" s="388">
        <f>+K117+K119+K121+K123</f>
        <v>5.4603197513645868E-2</v>
      </c>
    </row>
    <row r="117" spans="1:11" ht="12.75" x14ac:dyDescent="0.2">
      <c r="A117" s="389">
        <v>2</v>
      </c>
      <c r="B117" s="390">
        <v>2</v>
      </c>
      <c r="C117" s="390">
        <v>4</v>
      </c>
      <c r="D117" s="390">
        <v>1</v>
      </c>
      <c r="E117" s="390"/>
      <c r="F117" s="403" t="s">
        <v>14</v>
      </c>
      <c r="G117" s="392">
        <f>G118</f>
        <v>0</v>
      </c>
      <c r="H117" s="392">
        <f>H118</f>
        <v>290424</v>
      </c>
      <c r="I117" s="392">
        <f>I118</f>
        <v>8053.02</v>
      </c>
      <c r="J117" s="392">
        <f>J118</f>
        <v>298477.02</v>
      </c>
      <c r="K117" s="393">
        <f>K118</f>
        <v>8.4601216567493191E-3</v>
      </c>
    </row>
    <row r="118" spans="1:11" ht="12.75" x14ac:dyDescent="0.2">
      <c r="A118" s="394">
        <v>2</v>
      </c>
      <c r="B118" s="395">
        <v>2</v>
      </c>
      <c r="C118" s="395">
        <v>4</v>
      </c>
      <c r="D118" s="395">
        <v>1</v>
      </c>
      <c r="E118" s="395" t="s">
        <v>316</v>
      </c>
      <c r="F118" s="400" t="s">
        <v>14</v>
      </c>
      <c r="G118" s="397"/>
      <c r="H118" s="397">
        <v>290424</v>
      </c>
      <c r="I118" s="397">
        <v>8053.02</v>
      </c>
      <c r="J118" s="398">
        <f>SUBTOTAL(9,G118:I118)</f>
        <v>298477.02</v>
      </c>
      <c r="K118" s="399">
        <f>IFERROR(J118/$J$18*100,"0.00")</f>
        <v>8.4601216567493191E-3</v>
      </c>
    </row>
    <row r="119" spans="1:11" ht="12.75" x14ac:dyDescent="0.2">
      <c r="A119" s="389">
        <v>2</v>
      </c>
      <c r="B119" s="390">
        <v>2</v>
      </c>
      <c r="C119" s="390">
        <v>4</v>
      </c>
      <c r="D119" s="390">
        <v>2</v>
      </c>
      <c r="E119" s="390"/>
      <c r="F119" s="403" t="s">
        <v>15</v>
      </c>
      <c r="G119" s="392">
        <f>G120</f>
        <v>0</v>
      </c>
      <c r="H119" s="392">
        <f>H120</f>
        <v>980788.43</v>
      </c>
      <c r="I119" s="392">
        <f>I120</f>
        <v>633360.71</v>
      </c>
      <c r="J119" s="392">
        <f>J120</f>
        <v>1614149.1400000001</v>
      </c>
      <c r="K119" s="393">
        <f>K120</f>
        <v>4.5751924541920473E-2</v>
      </c>
    </row>
    <row r="120" spans="1:11" ht="12.75" x14ac:dyDescent="0.2">
      <c r="A120" s="404">
        <v>2</v>
      </c>
      <c r="B120" s="395">
        <v>2</v>
      </c>
      <c r="C120" s="395">
        <v>4</v>
      </c>
      <c r="D120" s="395">
        <v>2</v>
      </c>
      <c r="E120" s="395" t="s">
        <v>316</v>
      </c>
      <c r="F120" s="405" t="s">
        <v>15</v>
      </c>
      <c r="G120" s="397"/>
      <c r="H120" s="397">
        <v>980788.43</v>
      </c>
      <c r="I120" s="397">
        <v>633360.71</v>
      </c>
      <c r="J120" s="398">
        <f>SUBTOTAL(9,G120:I120)</f>
        <v>1614149.1400000001</v>
      </c>
      <c r="K120" s="399">
        <f>IFERROR(J120/$J$18*100,"0.00")</f>
        <v>4.5751924541920473E-2</v>
      </c>
    </row>
    <row r="121" spans="1:11" ht="12.75" x14ac:dyDescent="0.2">
      <c r="A121" s="389">
        <v>2</v>
      </c>
      <c r="B121" s="390">
        <v>2</v>
      </c>
      <c r="C121" s="390">
        <v>4</v>
      </c>
      <c r="D121" s="390">
        <v>3</v>
      </c>
      <c r="E121" s="390"/>
      <c r="F121" s="403" t="s">
        <v>28</v>
      </c>
      <c r="G121" s="392">
        <f>G122</f>
        <v>0</v>
      </c>
      <c r="H121" s="392">
        <f>H122</f>
        <v>0</v>
      </c>
      <c r="I121" s="392">
        <f>I122</f>
        <v>13800</v>
      </c>
      <c r="J121" s="392">
        <f>J122</f>
        <v>13800</v>
      </c>
      <c r="K121" s="393">
        <f>K122</f>
        <v>3.9115131497607616E-4</v>
      </c>
    </row>
    <row r="122" spans="1:11" ht="12.75" x14ac:dyDescent="0.2">
      <c r="A122" s="404">
        <v>2</v>
      </c>
      <c r="B122" s="395">
        <v>2</v>
      </c>
      <c r="C122" s="395">
        <v>4</v>
      </c>
      <c r="D122" s="395">
        <v>3</v>
      </c>
      <c r="E122" s="395" t="s">
        <v>316</v>
      </c>
      <c r="F122" s="405" t="s">
        <v>28</v>
      </c>
      <c r="G122" s="397"/>
      <c r="H122" s="397"/>
      <c r="I122" s="397">
        <v>13800</v>
      </c>
      <c r="J122" s="398">
        <f>SUBTOTAL(9,G122:I122)</f>
        <v>13800</v>
      </c>
      <c r="K122" s="399">
        <f>IFERROR(J122/$J$18*100,"0.00")</f>
        <v>3.9115131497607616E-4</v>
      </c>
    </row>
    <row r="123" spans="1:11" ht="12.75" x14ac:dyDescent="0.2">
      <c r="A123" s="389">
        <v>2</v>
      </c>
      <c r="B123" s="390">
        <v>2</v>
      </c>
      <c r="C123" s="390">
        <v>4</v>
      </c>
      <c r="D123" s="390">
        <v>4</v>
      </c>
      <c r="E123" s="390"/>
      <c r="F123" s="403" t="s">
        <v>134</v>
      </c>
      <c r="G123" s="392">
        <f>G124</f>
        <v>0</v>
      </c>
      <c r="H123" s="392">
        <f>H124</f>
        <v>0</v>
      </c>
      <c r="I123" s="392">
        <f>I124</f>
        <v>0</v>
      </c>
      <c r="J123" s="392">
        <f>J124</f>
        <v>0</v>
      </c>
      <c r="K123" s="393">
        <f>K124</f>
        <v>0</v>
      </c>
    </row>
    <row r="124" spans="1:11" ht="12.75" x14ac:dyDescent="0.2">
      <c r="A124" s="404">
        <v>2</v>
      </c>
      <c r="B124" s="395">
        <v>2</v>
      </c>
      <c r="C124" s="395">
        <v>4</v>
      </c>
      <c r="D124" s="395">
        <v>4</v>
      </c>
      <c r="E124" s="395" t="s">
        <v>316</v>
      </c>
      <c r="F124" s="405" t="s">
        <v>134</v>
      </c>
      <c r="G124" s="397"/>
      <c r="H124" s="397"/>
      <c r="I124" s="397"/>
      <c r="J124" s="398">
        <f>SUBTOTAL(9,G124:I124)</f>
        <v>0</v>
      </c>
      <c r="K124" s="399">
        <f>IFERROR(J124/$J$18*100,"0.00")</f>
        <v>0</v>
      </c>
    </row>
    <row r="125" spans="1:11" ht="12.75" x14ac:dyDescent="0.2">
      <c r="A125" s="384">
        <v>2</v>
      </c>
      <c r="B125" s="385">
        <v>2</v>
      </c>
      <c r="C125" s="385">
        <v>5</v>
      </c>
      <c r="D125" s="385"/>
      <c r="E125" s="385"/>
      <c r="F125" s="386" t="s">
        <v>135</v>
      </c>
      <c r="G125" s="387">
        <f>+G126+G128+G130+G136+G138+G140+G142+G144</f>
        <v>4903920</v>
      </c>
      <c r="H125" s="387">
        <f>+H126+H128+H130+H136+H138+H140+H142+H144</f>
        <v>999246.8</v>
      </c>
      <c r="I125" s="387">
        <f>+I126+I128+I130+I136+I138+I140+I142+I144</f>
        <v>1894866.3900000001</v>
      </c>
      <c r="J125" s="387">
        <f>+J126+J128+J130+J136+J138+J140+J142+J144</f>
        <v>7798033.1899999995</v>
      </c>
      <c r="K125" s="388">
        <f>+K126+K128+K130+K136+K138+K140+K142+K144</f>
        <v>0.22102977800692652</v>
      </c>
    </row>
    <row r="126" spans="1:11" ht="12.75" x14ac:dyDescent="0.2">
      <c r="A126" s="389">
        <v>2</v>
      </c>
      <c r="B126" s="390">
        <v>2</v>
      </c>
      <c r="C126" s="390">
        <v>5</v>
      </c>
      <c r="D126" s="390">
        <v>1</v>
      </c>
      <c r="E126" s="390"/>
      <c r="F126" s="403" t="s">
        <v>136</v>
      </c>
      <c r="G126" s="392">
        <f>G127</f>
        <v>4809000</v>
      </c>
      <c r="H126" s="392">
        <f>H127</f>
        <v>312000</v>
      </c>
      <c r="I126" s="392">
        <f>I127</f>
        <v>0</v>
      </c>
      <c r="J126" s="392">
        <f>J127</f>
        <v>5121000</v>
      </c>
      <c r="K126" s="393">
        <f>K127</f>
        <v>0.14515115101394827</v>
      </c>
    </row>
    <row r="127" spans="1:11" ht="12.75" x14ac:dyDescent="0.2">
      <c r="A127" s="404">
        <v>2</v>
      </c>
      <c r="B127" s="395">
        <v>2</v>
      </c>
      <c r="C127" s="395">
        <v>5</v>
      </c>
      <c r="D127" s="395">
        <v>1</v>
      </c>
      <c r="E127" s="395" t="s">
        <v>316</v>
      </c>
      <c r="F127" s="405" t="s">
        <v>136</v>
      </c>
      <c r="G127" s="397">
        <v>4809000</v>
      </c>
      <c r="H127" s="397">
        <v>312000</v>
      </c>
      <c r="I127" s="397"/>
      <c r="J127" s="398">
        <f>SUBTOTAL(9,G127:I127)</f>
        <v>5121000</v>
      </c>
      <c r="K127" s="399">
        <f>IFERROR(J127/$J$18*100,"0.00")</f>
        <v>0.14515115101394827</v>
      </c>
    </row>
    <row r="128" spans="1:11" ht="12.75" x14ac:dyDescent="0.2">
      <c r="A128" s="407">
        <v>2</v>
      </c>
      <c r="B128" s="390">
        <v>2</v>
      </c>
      <c r="C128" s="390">
        <v>5</v>
      </c>
      <c r="D128" s="390">
        <v>2</v>
      </c>
      <c r="E128" s="390"/>
      <c r="F128" s="408" t="s">
        <v>137</v>
      </c>
      <c r="G128" s="392">
        <f>G129</f>
        <v>0</v>
      </c>
      <c r="H128" s="392">
        <f>H129</f>
        <v>82411.199999999997</v>
      </c>
      <c r="I128" s="392">
        <f>I129</f>
        <v>0</v>
      </c>
      <c r="J128" s="392">
        <f>J129</f>
        <v>82411.199999999997</v>
      </c>
      <c r="K128" s="393">
        <f>K129</f>
        <v>2.335887626721479E-3</v>
      </c>
    </row>
    <row r="129" spans="1:11" ht="12.75" x14ac:dyDescent="0.2">
      <c r="A129" s="404">
        <v>2</v>
      </c>
      <c r="B129" s="395">
        <v>2</v>
      </c>
      <c r="C129" s="395">
        <v>5</v>
      </c>
      <c r="D129" s="395">
        <v>2</v>
      </c>
      <c r="E129" s="395" t="s">
        <v>316</v>
      </c>
      <c r="F129" s="405" t="s">
        <v>137</v>
      </c>
      <c r="G129" s="397"/>
      <c r="H129" s="397">
        <v>82411.199999999997</v>
      </c>
      <c r="I129" s="397"/>
      <c r="J129" s="398">
        <f>SUBTOTAL(9,G129:I129)</f>
        <v>82411.199999999997</v>
      </c>
      <c r="K129" s="399">
        <f>IFERROR(J129/$J$18*100,"0.00")</f>
        <v>2.335887626721479E-3</v>
      </c>
    </row>
    <row r="130" spans="1:11" ht="12.75" x14ac:dyDescent="0.2">
      <c r="A130" s="389">
        <v>2</v>
      </c>
      <c r="B130" s="390">
        <v>2</v>
      </c>
      <c r="C130" s="390">
        <v>5</v>
      </c>
      <c r="D130" s="390">
        <v>3</v>
      </c>
      <c r="E130" s="390"/>
      <c r="F130" s="403" t="s">
        <v>138</v>
      </c>
      <c r="G130" s="392">
        <f>SUM(G131:G135)</f>
        <v>94920</v>
      </c>
      <c r="H130" s="392">
        <f>SUM(H131:H135)</f>
        <v>604835.6</v>
      </c>
      <c r="I130" s="392">
        <f>SUM(I131:I135)</f>
        <v>497589.55000000005</v>
      </c>
      <c r="J130" s="392">
        <f>SUM(J131:J135)</f>
        <v>1197345.1499999999</v>
      </c>
      <c r="K130" s="393">
        <f>SUM(K131:K135)</f>
        <v>3.3937907963965737E-2</v>
      </c>
    </row>
    <row r="131" spans="1:11" ht="12.75" x14ac:dyDescent="0.2">
      <c r="A131" s="404">
        <v>2</v>
      </c>
      <c r="B131" s="395">
        <v>2</v>
      </c>
      <c r="C131" s="395">
        <v>5</v>
      </c>
      <c r="D131" s="395">
        <v>3</v>
      </c>
      <c r="E131" s="395" t="s">
        <v>316</v>
      </c>
      <c r="F131" s="405" t="s">
        <v>139</v>
      </c>
      <c r="G131" s="397"/>
      <c r="H131" s="397"/>
      <c r="I131" s="397"/>
      <c r="J131" s="398">
        <f>SUBTOTAL(9,G131:I131)</f>
        <v>0</v>
      </c>
      <c r="K131" s="399">
        <f>IFERROR(J131/$J$18*100,"0.00")</f>
        <v>0</v>
      </c>
    </row>
    <row r="132" spans="1:11" ht="12.75" x14ac:dyDescent="0.2">
      <c r="A132" s="404">
        <v>2</v>
      </c>
      <c r="B132" s="395">
        <v>2</v>
      </c>
      <c r="C132" s="395">
        <v>5</v>
      </c>
      <c r="D132" s="395">
        <v>3</v>
      </c>
      <c r="E132" s="395" t="s">
        <v>317</v>
      </c>
      <c r="F132" s="405" t="s">
        <v>140</v>
      </c>
      <c r="G132" s="397"/>
      <c r="H132" s="397">
        <v>284568</v>
      </c>
      <c r="I132" s="397">
        <v>308302.21000000002</v>
      </c>
      <c r="J132" s="398">
        <f>SUBTOTAL(9,G132:I132)</f>
        <v>592870.21</v>
      </c>
      <c r="K132" s="399">
        <f>IFERROR(J132/$J$18*100,"0.00")</f>
        <v>1.680449001823496E-2</v>
      </c>
    </row>
    <row r="133" spans="1:11" ht="12.75" x14ac:dyDescent="0.2">
      <c r="A133" s="404">
        <v>2</v>
      </c>
      <c r="B133" s="395">
        <v>2</v>
      </c>
      <c r="C133" s="395">
        <v>5</v>
      </c>
      <c r="D133" s="395">
        <v>3</v>
      </c>
      <c r="E133" s="395" t="s">
        <v>318</v>
      </c>
      <c r="F133" s="405" t="s">
        <v>141</v>
      </c>
      <c r="G133" s="397"/>
      <c r="H133" s="397"/>
      <c r="I133" s="397"/>
      <c r="J133" s="398">
        <f>SUBTOTAL(9,G133:I133)</f>
        <v>0</v>
      </c>
      <c r="K133" s="399">
        <f>IFERROR(J133/$J$18*100,"0.00")</f>
        <v>0</v>
      </c>
    </row>
    <row r="134" spans="1:11" ht="12.75" x14ac:dyDescent="0.2">
      <c r="A134" s="404">
        <v>2</v>
      </c>
      <c r="B134" s="395">
        <v>2</v>
      </c>
      <c r="C134" s="395">
        <v>5</v>
      </c>
      <c r="D134" s="395">
        <v>3</v>
      </c>
      <c r="E134" s="395" t="s">
        <v>319</v>
      </c>
      <c r="F134" s="405" t="s">
        <v>142</v>
      </c>
      <c r="G134" s="397">
        <v>94920</v>
      </c>
      <c r="H134" s="397">
        <v>320267.59999999998</v>
      </c>
      <c r="I134" s="397">
        <v>189287.34</v>
      </c>
      <c r="J134" s="398">
        <f>SUBTOTAL(9,G134:I134)</f>
        <v>604474.93999999994</v>
      </c>
      <c r="K134" s="399">
        <f>IFERROR(J134/$J$18*100,"0.00")</f>
        <v>1.7133417945730776E-2</v>
      </c>
    </row>
    <row r="135" spans="1:11" ht="12.75" x14ac:dyDescent="0.2">
      <c r="A135" s="404">
        <v>2</v>
      </c>
      <c r="B135" s="395">
        <v>2</v>
      </c>
      <c r="C135" s="395">
        <v>5</v>
      </c>
      <c r="D135" s="395">
        <v>3</v>
      </c>
      <c r="E135" s="395" t="s">
        <v>320</v>
      </c>
      <c r="F135" s="405" t="s">
        <v>143</v>
      </c>
      <c r="G135" s="397"/>
      <c r="H135" s="397"/>
      <c r="I135" s="397"/>
      <c r="J135" s="398">
        <f>SUBTOTAL(9,G135:I135)</f>
        <v>0</v>
      </c>
      <c r="K135" s="399">
        <f>IFERROR(J135/$J$18*100,"0.00")</f>
        <v>0</v>
      </c>
    </row>
    <row r="136" spans="1:11" ht="12.75" x14ac:dyDescent="0.2">
      <c r="A136" s="389">
        <v>2</v>
      </c>
      <c r="B136" s="390">
        <v>2</v>
      </c>
      <c r="C136" s="390">
        <v>5</v>
      </c>
      <c r="D136" s="390">
        <v>4</v>
      </c>
      <c r="E136" s="390"/>
      <c r="F136" s="403" t="s">
        <v>144</v>
      </c>
      <c r="G136" s="392">
        <f>G137</f>
        <v>0</v>
      </c>
      <c r="H136" s="392">
        <f>H137</f>
        <v>0</v>
      </c>
      <c r="I136" s="392">
        <f>I137</f>
        <v>24120</v>
      </c>
      <c r="J136" s="392">
        <f>J137</f>
        <v>24120</v>
      </c>
      <c r="K136" s="393">
        <f>K137</f>
        <v>6.8366447226253318E-4</v>
      </c>
    </row>
    <row r="137" spans="1:11" ht="12.75" x14ac:dyDescent="0.2">
      <c r="A137" s="404">
        <v>2</v>
      </c>
      <c r="B137" s="395">
        <v>2</v>
      </c>
      <c r="C137" s="395">
        <v>5</v>
      </c>
      <c r="D137" s="395">
        <v>4</v>
      </c>
      <c r="E137" s="395" t="s">
        <v>316</v>
      </c>
      <c r="F137" s="405" t="s">
        <v>144</v>
      </c>
      <c r="G137" s="397"/>
      <c r="H137" s="397"/>
      <c r="I137" s="397">
        <v>24120</v>
      </c>
      <c r="J137" s="398">
        <f>SUBTOTAL(9,G137:I137)</f>
        <v>24120</v>
      </c>
      <c r="K137" s="399">
        <f>IFERROR(J137/$J$18*100,"0.00")</f>
        <v>6.8366447226253318E-4</v>
      </c>
    </row>
    <row r="138" spans="1:11" ht="12.75" x14ac:dyDescent="0.2">
      <c r="A138" s="407">
        <v>2</v>
      </c>
      <c r="B138" s="390">
        <v>2</v>
      </c>
      <c r="C138" s="390">
        <v>5</v>
      </c>
      <c r="D138" s="390">
        <v>5</v>
      </c>
      <c r="E138" s="390"/>
      <c r="F138" s="408" t="s">
        <v>346</v>
      </c>
      <c r="G138" s="409">
        <f>+G139</f>
        <v>0</v>
      </c>
      <c r="H138" s="409">
        <f>+H139</f>
        <v>0</v>
      </c>
      <c r="I138" s="409">
        <f>+I139</f>
        <v>0</v>
      </c>
      <c r="J138" s="409">
        <f>+J139</f>
        <v>0</v>
      </c>
      <c r="K138" s="410">
        <f>+K139</f>
        <v>0</v>
      </c>
    </row>
    <row r="139" spans="1:11" ht="12.75" x14ac:dyDescent="0.2">
      <c r="A139" s="404">
        <v>2</v>
      </c>
      <c r="B139" s="395">
        <v>2</v>
      </c>
      <c r="C139" s="395">
        <v>5</v>
      </c>
      <c r="D139" s="395">
        <v>5</v>
      </c>
      <c r="E139" s="395" t="s">
        <v>316</v>
      </c>
      <c r="F139" s="405" t="s">
        <v>346</v>
      </c>
      <c r="G139" s="397"/>
      <c r="H139" s="397"/>
      <c r="I139" s="397"/>
      <c r="J139" s="398">
        <f>SUBTOTAL(9,G139:I139)</f>
        <v>0</v>
      </c>
      <c r="K139" s="399">
        <f>IFERROR(J139/$J$18*100,"0.00")</f>
        <v>0</v>
      </c>
    </row>
    <row r="140" spans="1:11" ht="12.75" x14ac:dyDescent="0.2">
      <c r="A140" s="407">
        <v>2</v>
      </c>
      <c r="B140" s="390">
        <v>2</v>
      </c>
      <c r="C140" s="390">
        <v>5</v>
      </c>
      <c r="D140" s="390">
        <v>6</v>
      </c>
      <c r="E140" s="390"/>
      <c r="F140" s="408" t="s">
        <v>347</v>
      </c>
      <c r="G140" s="392">
        <f>G141</f>
        <v>0</v>
      </c>
      <c r="H140" s="392">
        <f>H141</f>
        <v>0</v>
      </c>
      <c r="I140" s="392">
        <f>I141</f>
        <v>0</v>
      </c>
      <c r="J140" s="392">
        <f>J141</f>
        <v>0</v>
      </c>
      <c r="K140" s="393">
        <f>K141</f>
        <v>0</v>
      </c>
    </row>
    <row r="141" spans="1:11" ht="12.75" x14ac:dyDescent="0.2">
      <c r="A141" s="404">
        <v>2</v>
      </c>
      <c r="B141" s="395">
        <v>2</v>
      </c>
      <c r="C141" s="395">
        <v>5</v>
      </c>
      <c r="D141" s="395">
        <v>6</v>
      </c>
      <c r="E141" s="395" t="s">
        <v>316</v>
      </c>
      <c r="F141" s="405" t="s">
        <v>347</v>
      </c>
      <c r="G141" s="397"/>
      <c r="H141" s="397"/>
      <c r="I141" s="397"/>
      <c r="J141" s="398">
        <f>SUBTOTAL(9,G141:I141)</f>
        <v>0</v>
      </c>
      <c r="K141" s="399">
        <f>IFERROR(J141/$J$18*100,"0.00")</f>
        <v>0</v>
      </c>
    </row>
    <row r="142" spans="1:11" ht="12.75" x14ac:dyDescent="0.2">
      <c r="A142" s="407">
        <v>2</v>
      </c>
      <c r="B142" s="390">
        <v>2</v>
      </c>
      <c r="C142" s="390">
        <v>5</v>
      </c>
      <c r="D142" s="390">
        <v>7</v>
      </c>
      <c r="E142" s="390"/>
      <c r="F142" s="408" t="s">
        <v>348</v>
      </c>
      <c r="G142" s="409">
        <f>+G143</f>
        <v>0</v>
      </c>
      <c r="H142" s="409">
        <f>+H143</f>
        <v>0</v>
      </c>
      <c r="I142" s="409">
        <f>+I143</f>
        <v>0</v>
      </c>
      <c r="J142" s="409">
        <f>+J143</f>
        <v>0</v>
      </c>
      <c r="K142" s="410">
        <f>+K143</f>
        <v>0</v>
      </c>
    </row>
    <row r="143" spans="1:11" ht="12.75" x14ac:dyDescent="0.2">
      <c r="A143" s="404">
        <v>2</v>
      </c>
      <c r="B143" s="395">
        <v>2</v>
      </c>
      <c r="C143" s="395">
        <v>5</v>
      </c>
      <c r="D143" s="395">
        <v>7</v>
      </c>
      <c r="E143" s="395" t="s">
        <v>316</v>
      </c>
      <c r="F143" s="405" t="s">
        <v>348</v>
      </c>
      <c r="G143" s="397"/>
      <c r="H143" s="397"/>
      <c r="I143" s="397"/>
      <c r="J143" s="398">
        <f>SUBTOTAL(9,G143:I143)</f>
        <v>0</v>
      </c>
      <c r="K143" s="399">
        <f>IFERROR(J143/$J$18*100,"0.00")</f>
        <v>0</v>
      </c>
    </row>
    <row r="144" spans="1:11" ht="12.75" x14ac:dyDescent="0.2">
      <c r="A144" s="407">
        <v>2</v>
      </c>
      <c r="B144" s="390">
        <v>2</v>
      </c>
      <c r="C144" s="390">
        <v>5</v>
      </c>
      <c r="D144" s="390">
        <v>8</v>
      </c>
      <c r="E144" s="390"/>
      <c r="F144" s="408" t="s">
        <v>145</v>
      </c>
      <c r="G144" s="392">
        <f>G145</f>
        <v>0</v>
      </c>
      <c r="H144" s="392">
        <f>H145</f>
        <v>0</v>
      </c>
      <c r="I144" s="392">
        <f>I145</f>
        <v>1373156.84</v>
      </c>
      <c r="J144" s="392">
        <f>J145</f>
        <v>1373156.84</v>
      </c>
      <c r="K144" s="393">
        <f>K145</f>
        <v>3.8921166930028513E-2</v>
      </c>
    </row>
    <row r="145" spans="1:11" ht="12.75" x14ac:dyDescent="0.2">
      <c r="A145" s="404">
        <v>2</v>
      </c>
      <c r="B145" s="395">
        <v>2</v>
      </c>
      <c r="C145" s="395">
        <v>5</v>
      </c>
      <c r="D145" s="395">
        <v>8</v>
      </c>
      <c r="E145" s="395" t="s">
        <v>316</v>
      </c>
      <c r="F145" s="405" t="s">
        <v>145</v>
      </c>
      <c r="G145" s="397"/>
      <c r="H145" s="397"/>
      <c r="I145" s="397">
        <v>1373156.84</v>
      </c>
      <c r="J145" s="398">
        <f>SUBTOTAL(9,G145:I145)</f>
        <v>1373156.84</v>
      </c>
      <c r="K145" s="399">
        <f>IFERROR(J145/$J$18*100,"0.00")</f>
        <v>3.8921166930028513E-2</v>
      </c>
    </row>
    <row r="146" spans="1:11" ht="12.75" x14ac:dyDescent="0.2">
      <c r="A146" s="384">
        <v>2</v>
      </c>
      <c r="B146" s="385">
        <v>2</v>
      </c>
      <c r="C146" s="385">
        <v>6</v>
      </c>
      <c r="D146" s="385"/>
      <c r="E146" s="385"/>
      <c r="F146" s="386" t="s">
        <v>146</v>
      </c>
      <c r="G146" s="387">
        <f>+G147+G149+G151+G153+G155+G157+G159+G161+G163</f>
        <v>0</v>
      </c>
      <c r="H146" s="387">
        <f>+H147+H149+H151+H153+H155+H157+H159+H161+H163</f>
        <v>402000</v>
      </c>
      <c r="I146" s="387">
        <f>+I147+I149+I151+I153+I155+I157+I159+I161+I163</f>
        <v>102000</v>
      </c>
      <c r="J146" s="387">
        <f>+J147+J149+J151+J153+J155+J157+J159+J161+J163</f>
        <v>504000</v>
      </c>
      <c r="K146" s="388">
        <f>+K147+K149+K151+K153+K155+K157+K159+K161+K163</f>
        <v>1.4285526286082782E-2</v>
      </c>
    </row>
    <row r="147" spans="1:11" ht="12.75" x14ac:dyDescent="0.2">
      <c r="A147" s="389">
        <v>2</v>
      </c>
      <c r="B147" s="390">
        <v>2</v>
      </c>
      <c r="C147" s="390">
        <v>6</v>
      </c>
      <c r="D147" s="390">
        <v>1</v>
      </c>
      <c r="E147" s="390"/>
      <c r="F147" s="403" t="s">
        <v>349</v>
      </c>
      <c r="G147" s="392">
        <f>G148</f>
        <v>0</v>
      </c>
      <c r="H147" s="392">
        <f>H148</f>
        <v>0</v>
      </c>
      <c r="I147" s="392">
        <f>I148</f>
        <v>0</v>
      </c>
      <c r="J147" s="392">
        <f>J148</f>
        <v>0</v>
      </c>
      <c r="K147" s="393">
        <f>K148</f>
        <v>0</v>
      </c>
    </row>
    <row r="148" spans="1:11" ht="12.75" x14ac:dyDescent="0.2">
      <c r="A148" s="404">
        <v>2</v>
      </c>
      <c r="B148" s="395">
        <v>2</v>
      </c>
      <c r="C148" s="395">
        <v>6</v>
      </c>
      <c r="D148" s="395">
        <v>1</v>
      </c>
      <c r="E148" s="395" t="s">
        <v>316</v>
      </c>
      <c r="F148" s="405" t="s">
        <v>349</v>
      </c>
      <c r="G148" s="397"/>
      <c r="H148" s="397"/>
      <c r="I148" s="397"/>
      <c r="J148" s="398">
        <f>SUBTOTAL(9,G148:I148)</f>
        <v>0</v>
      </c>
      <c r="K148" s="399">
        <f>IFERROR(J148/$J$18*100,"0.00")</f>
        <v>0</v>
      </c>
    </row>
    <row r="149" spans="1:11" ht="12.75" x14ac:dyDescent="0.2">
      <c r="A149" s="389">
        <v>2</v>
      </c>
      <c r="B149" s="390">
        <v>2</v>
      </c>
      <c r="C149" s="390">
        <v>6</v>
      </c>
      <c r="D149" s="390">
        <v>2</v>
      </c>
      <c r="E149" s="390"/>
      <c r="F149" s="403" t="s">
        <v>147</v>
      </c>
      <c r="G149" s="392">
        <f>G150</f>
        <v>0</v>
      </c>
      <c r="H149" s="392">
        <f>H150</f>
        <v>0</v>
      </c>
      <c r="I149" s="392">
        <f>I150</f>
        <v>102000</v>
      </c>
      <c r="J149" s="392">
        <f>J150</f>
        <v>102000</v>
      </c>
      <c r="K149" s="393">
        <f>K150</f>
        <v>2.8911184150405634E-3</v>
      </c>
    </row>
    <row r="150" spans="1:11" ht="12.75" x14ac:dyDescent="0.2">
      <c r="A150" s="404">
        <v>2</v>
      </c>
      <c r="B150" s="395">
        <v>2</v>
      </c>
      <c r="C150" s="395">
        <v>6</v>
      </c>
      <c r="D150" s="395">
        <v>2</v>
      </c>
      <c r="E150" s="395" t="s">
        <v>316</v>
      </c>
      <c r="F150" s="405" t="s">
        <v>147</v>
      </c>
      <c r="G150" s="397"/>
      <c r="H150" s="397"/>
      <c r="I150" s="397">
        <v>102000</v>
      </c>
      <c r="J150" s="398">
        <f>SUBTOTAL(9,G150:I150)</f>
        <v>102000</v>
      </c>
      <c r="K150" s="399">
        <f>IFERROR(J150/$J$18*100,"0.00")</f>
        <v>2.8911184150405634E-3</v>
      </c>
    </row>
    <row r="151" spans="1:11" ht="12.75" x14ac:dyDescent="0.2">
      <c r="A151" s="389">
        <v>2</v>
      </c>
      <c r="B151" s="390">
        <v>2</v>
      </c>
      <c r="C151" s="390">
        <v>6</v>
      </c>
      <c r="D151" s="390">
        <v>3</v>
      </c>
      <c r="E151" s="390"/>
      <c r="F151" s="403" t="s">
        <v>148</v>
      </c>
      <c r="G151" s="392">
        <f>G152</f>
        <v>0</v>
      </c>
      <c r="H151" s="392">
        <f>H152</f>
        <v>402000</v>
      </c>
      <c r="I151" s="392">
        <f>I152</f>
        <v>0</v>
      </c>
      <c r="J151" s="392">
        <f>J152</f>
        <v>402000</v>
      </c>
      <c r="K151" s="393">
        <f>K152</f>
        <v>1.139440787104222E-2</v>
      </c>
    </row>
    <row r="152" spans="1:11" ht="12.75" x14ac:dyDescent="0.2">
      <c r="A152" s="404">
        <v>2</v>
      </c>
      <c r="B152" s="395">
        <v>2</v>
      </c>
      <c r="C152" s="395">
        <v>6</v>
      </c>
      <c r="D152" s="395">
        <v>3</v>
      </c>
      <c r="E152" s="395" t="s">
        <v>316</v>
      </c>
      <c r="F152" s="405" t="s">
        <v>148</v>
      </c>
      <c r="G152" s="397"/>
      <c r="H152" s="397">
        <v>402000</v>
      </c>
      <c r="I152" s="397"/>
      <c r="J152" s="398">
        <f>SUBTOTAL(9,G152:I152)</f>
        <v>402000</v>
      </c>
      <c r="K152" s="399">
        <f>IFERROR(J152/$J$18*100,"0.00")</f>
        <v>1.139440787104222E-2</v>
      </c>
    </row>
    <row r="153" spans="1:11" ht="12.75" x14ac:dyDescent="0.2">
      <c r="A153" s="389">
        <v>2</v>
      </c>
      <c r="B153" s="390">
        <v>2</v>
      </c>
      <c r="C153" s="390">
        <v>6</v>
      </c>
      <c r="D153" s="390">
        <v>4</v>
      </c>
      <c r="E153" s="390"/>
      <c r="F153" s="403" t="s">
        <v>149</v>
      </c>
      <c r="G153" s="392">
        <f>G154</f>
        <v>0</v>
      </c>
      <c r="H153" s="392">
        <f>H154</f>
        <v>0</v>
      </c>
      <c r="I153" s="392">
        <f>I154</f>
        <v>0</v>
      </c>
      <c r="J153" s="392">
        <f>J154</f>
        <v>0</v>
      </c>
      <c r="K153" s="393">
        <f>K154</f>
        <v>0</v>
      </c>
    </row>
    <row r="154" spans="1:11" ht="12.75" x14ac:dyDescent="0.2">
      <c r="A154" s="404">
        <v>2</v>
      </c>
      <c r="B154" s="395">
        <v>2</v>
      </c>
      <c r="C154" s="395">
        <v>6</v>
      </c>
      <c r="D154" s="395">
        <v>4</v>
      </c>
      <c r="E154" s="395" t="s">
        <v>316</v>
      </c>
      <c r="F154" s="405" t="s">
        <v>149</v>
      </c>
      <c r="G154" s="397"/>
      <c r="H154" s="397"/>
      <c r="I154" s="397"/>
      <c r="J154" s="398">
        <f>SUBTOTAL(9,G154:I154)</f>
        <v>0</v>
      </c>
      <c r="K154" s="399">
        <f>IFERROR(J154/$J$18*100,"0.00")</f>
        <v>0</v>
      </c>
    </row>
    <row r="155" spans="1:11" ht="12.75" x14ac:dyDescent="0.2">
      <c r="A155" s="407">
        <v>2</v>
      </c>
      <c r="B155" s="390">
        <v>2</v>
      </c>
      <c r="C155" s="390">
        <v>6</v>
      </c>
      <c r="D155" s="390">
        <v>5</v>
      </c>
      <c r="E155" s="390"/>
      <c r="F155" s="408" t="s">
        <v>314</v>
      </c>
      <c r="G155" s="409">
        <f>+G156</f>
        <v>0</v>
      </c>
      <c r="H155" s="409">
        <f>+H156</f>
        <v>0</v>
      </c>
      <c r="I155" s="409">
        <f>+I156</f>
        <v>0</v>
      </c>
      <c r="J155" s="409">
        <f>+J156</f>
        <v>0</v>
      </c>
      <c r="K155" s="410">
        <f>+K156</f>
        <v>0</v>
      </c>
    </row>
    <row r="156" spans="1:11" ht="12.75" x14ac:dyDescent="0.2">
      <c r="A156" s="404">
        <v>2</v>
      </c>
      <c r="B156" s="395">
        <v>2</v>
      </c>
      <c r="C156" s="395">
        <v>6</v>
      </c>
      <c r="D156" s="395">
        <v>5</v>
      </c>
      <c r="E156" s="395" t="s">
        <v>316</v>
      </c>
      <c r="F156" s="405" t="s">
        <v>314</v>
      </c>
      <c r="G156" s="397"/>
      <c r="H156" s="397"/>
      <c r="I156" s="397"/>
      <c r="J156" s="398">
        <f>SUBTOTAL(9,G156:I156)</f>
        <v>0</v>
      </c>
      <c r="K156" s="399">
        <f>IFERROR(J156/$J$18*100,"0.00")</f>
        <v>0</v>
      </c>
    </row>
    <row r="157" spans="1:11" ht="12.75" x14ac:dyDescent="0.2">
      <c r="A157" s="407">
        <v>2</v>
      </c>
      <c r="B157" s="390">
        <v>2</v>
      </c>
      <c r="C157" s="390">
        <v>6</v>
      </c>
      <c r="D157" s="390">
        <v>6</v>
      </c>
      <c r="E157" s="390"/>
      <c r="F157" s="408" t="s">
        <v>350</v>
      </c>
      <c r="G157" s="409">
        <f>+G158</f>
        <v>0</v>
      </c>
      <c r="H157" s="409">
        <f>+H158</f>
        <v>0</v>
      </c>
      <c r="I157" s="409">
        <f>+I158</f>
        <v>0</v>
      </c>
      <c r="J157" s="409">
        <f>+J158</f>
        <v>0</v>
      </c>
      <c r="K157" s="410">
        <f>+K158</f>
        <v>0</v>
      </c>
    </row>
    <row r="158" spans="1:11" ht="12.75" x14ac:dyDescent="0.2">
      <c r="A158" s="404">
        <v>2</v>
      </c>
      <c r="B158" s="395">
        <v>2</v>
      </c>
      <c r="C158" s="395">
        <v>6</v>
      </c>
      <c r="D158" s="395">
        <v>6</v>
      </c>
      <c r="E158" s="395" t="s">
        <v>316</v>
      </c>
      <c r="F158" s="405" t="s">
        <v>350</v>
      </c>
      <c r="G158" s="397"/>
      <c r="H158" s="397"/>
      <c r="I158" s="397"/>
      <c r="J158" s="398">
        <f>SUBTOTAL(9,G158:I158)</f>
        <v>0</v>
      </c>
      <c r="K158" s="399">
        <f>IFERROR(J158/$J$18*100,"0.00")</f>
        <v>0</v>
      </c>
    </row>
    <row r="159" spans="1:11" ht="12.75" x14ac:dyDescent="0.2">
      <c r="A159" s="407">
        <v>2</v>
      </c>
      <c r="B159" s="390">
        <v>2</v>
      </c>
      <c r="C159" s="390">
        <v>6</v>
      </c>
      <c r="D159" s="390">
        <v>7</v>
      </c>
      <c r="E159" s="390"/>
      <c r="F159" s="408" t="s">
        <v>351</v>
      </c>
      <c r="G159" s="409">
        <f>+G160</f>
        <v>0</v>
      </c>
      <c r="H159" s="409">
        <f>+H160</f>
        <v>0</v>
      </c>
      <c r="I159" s="409">
        <f>+I160</f>
        <v>0</v>
      </c>
      <c r="J159" s="409">
        <f>+J160</f>
        <v>0</v>
      </c>
      <c r="K159" s="410">
        <f>+K160</f>
        <v>0</v>
      </c>
    </row>
    <row r="160" spans="1:11" ht="12.75" x14ac:dyDescent="0.2">
      <c r="A160" s="404">
        <v>2</v>
      </c>
      <c r="B160" s="395">
        <v>2</v>
      </c>
      <c r="C160" s="395">
        <v>6</v>
      </c>
      <c r="D160" s="395">
        <v>7</v>
      </c>
      <c r="E160" s="395" t="s">
        <v>316</v>
      </c>
      <c r="F160" s="405" t="s">
        <v>351</v>
      </c>
      <c r="G160" s="397"/>
      <c r="H160" s="397"/>
      <c r="I160" s="397"/>
      <c r="J160" s="398">
        <f>SUBTOTAL(9,G160:I160)</f>
        <v>0</v>
      </c>
      <c r="K160" s="399">
        <f>IFERROR(J160/$J$18*100,"0.00")</f>
        <v>0</v>
      </c>
    </row>
    <row r="161" spans="1:11" ht="12.75" x14ac:dyDescent="0.2">
      <c r="A161" s="407">
        <v>2</v>
      </c>
      <c r="B161" s="390">
        <v>2</v>
      </c>
      <c r="C161" s="390">
        <v>6</v>
      </c>
      <c r="D161" s="390">
        <v>8</v>
      </c>
      <c r="E161" s="390"/>
      <c r="F161" s="408" t="s">
        <v>352</v>
      </c>
      <c r="G161" s="409">
        <f>+G162</f>
        <v>0</v>
      </c>
      <c r="H161" s="409">
        <f>+H162</f>
        <v>0</v>
      </c>
      <c r="I161" s="409">
        <f>+I162</f>
        <v>0</v>
      </c>
      <c r="J161" s="409">
        <f>+J162</f>
        <v>0</v>
      </c>
      <c r="K161" s="410">
        <f>+K162</f>
        <v>0</v>
      </c>
    </row>
    <row r="162" spans="1:11" ht="12.75" x14ac:dyDescent="0.2">
      <c r="A162" s="404">
        <v>2</v>
      </c>
      <c r="B162" s="395">
        <v>2</v>
      </c>
      <c r="C162" s="395">
        <v>6</v>
      </c>
      <c r="D162" s="395">
        <v>8</v>
      </c>
      <c r="E162" s="395" t="s">
        <v>316</v>
      </c>
      <c r="F162" s="405" t="s">
        <v>352</v>
      </c>
      <c r="G162" s="397"/>
      <c r="H162" s="397"/>
      <c r="I162" s="397"/>
      <c r="J162" s="398">
        <f>SUBTOTAL(9,G162:I162)</f>
        <v>0</v>
      </c>
      <c r="K162" s="399">
        <f>IFERROR(J162/$J$18*100,"0.00")</f>
        <v>0</v>
      </c>
    </row>
    <row r="163" spans="1:11" ht="12.75" x14ac:dyDescent="0.2">
      <c r="A163" s="407">
        <v>2</v>
      </c>
      <c r="B163" s="390">
        <v>2</v>
      </c>
      <c r="C163" s="390">
        <v>6</v>
      </c>
      <c r="D163" s="390">
        <v>9</v>
      </c>
      <c r="E163" s="390"/>
      <c r="F163" s="408" t="s">
        <v>315</v>
      </c>
      <c r="G163" s="409">
        <f>+G164</f>
        <v>0</v>
      </c>
      <c r="H163" s="409">
        <f>+H164</f>
        <v>0</v>
      </c>
      <c r="I163" s="409">
        <f>+I164</f>
        <v>0</v>
      </c>
      <c r="J163" s="409">
        <f>+J164</f>
        <v>0</v>
      </c>
      <c r="K163" s="410">
        <f>+K164</f>
        <v>0</v>
      </c>
    </row>
    <row r="164" spans="1:11" ht="12.75" x14ac:dyDescent="0.2">
      <c r="A164" s="404">
        <v>2</v>
      </c>
      <c r="B164" s="395">
        <v>2</v>
      </c>
      <c r="C164" s="395">
        <v>6</v>
      </c>
      <c r="D164" s="395">
        <v>9</v>
      </c>
      <c r="E164" s="395" t="s">
        <v>316</v>
      </c>
      <c r="F164" s="405" t="s">
        <v>315</v>
      </c>
      <c r="G164" s="397"/>
      <c r="H164" s="397"/>
      <c r="I164" s="397"/>
      <c r="J164" s="398">
        <f>SUBTOTAL(9,G164:I164)</f>
        <v>0</v>
      </c>
      <c r="K164" s="399">
        <f>IFERROR(J164/$J$18*100,"0.00")</f>
        <v>0</v>
      </c>
    </row>
    <row r="165" spans="1:11" ht="12.75" x14ac:dyDescent="0.2">
      <c r="A165" s="384">
        <v>2</v>
      </c>
      <c r="B165" s="385">
        <v>2</v>
      </c>
      <c r="C165" s="385">
        <v>7</v>
      </c>
      <c r="D165" s="385"/>
      <c r="E165" s="385"/>
      <c r="F165" s="386" t="s">
        <v>150</v>
      </c>
      <c r="G165" s="387">
        <f>+G166+G174+G181</f>
        <v>4855844.09</v>
      </c>
      <c r="H165" s="387">
        <f>+H166+H174+H181</f>
        <v>8230021.8300000001</v>
      </c>
      <c r="I165" s="387">
        <f>+I166+I174+I181</f>
        <v>77497279.25</v>
      </c>
      <c r="J165" s="387">
        <f>+J166+J174+J181</f>
        <v>90583145.169999987</v>
      </c>
      <c r="K165" s="388">
        <f>+K166+K174+K181</f>
        <v>2.5675156773850945</v>
      </c>
    </row>
    <row r="166" spans="1:11" ht="12.75" x14ac:dyDescent="0.2">
      <c r="A166" s="407">
        <v>2</v>
      </c>
      <c r="B166" s="390">
        <v>2</v>
      </c>
      <c r="C166" s="390">
        <v>7</v>
      </c>
      <c r="D166" s="390">
        <v>1</v>
      </c>
      <c r="E166" s="390"/>
      <c r="F166" s="408" t="s">
        <v>353</v>
      </c>
      <c r="G166" s="392">
        <f>SUM(G167:G173)</f>
        <v>3651850</v>
      </c>
      <c r="H166" s="392">
        <f>SUM(H167:H173)</f>
        <v>4864977.12</v>
      </c>
      <c r="I166" s="392">
        <f>SUM(I167:I173)</f>
        <v>61546002.310000002</v>
      </c>
      <c r="J166" s="392">
        <f>SUM(J167:J173)</f>
        <v>70062829.429999992</v>
      </c>
      <c r="K166" s="393">
        <f>SUM(K167:K173)</f>
        <v>1.9858817291658717</v>
      </c>
    </row>
    <row r="167" spans="1:11" ht="12.75" x14ac:dyDescent="0.2">
      <c r="A167" s="394">
        <v>2</v>
      </c>
      <c r="B167" s="395">
        <v>2</v>
      </c>
      <c r="C167" s="395">
        <v>7</v>
      </c>
      <c r="D167" s="395">
        <v>1</v>
      </c>
      <c r="E167" s="395" t="s">
        <v>316</v>
      </c>
      <c r="F167" s="411" t="s">
        <v>151</v>
      </c>
      <c r="G167" s="397">
        <v>1500000</v>
      </c>
      <c r="H167" s="397">
        <v>2022723</v>
      </c>
      <c r="I167" s="397">
        <v>4735411.17</v>
      </c>
      <c r="J167" s="398">
        <f t="shared" ref="J167:J173" si="6">SUBTOTAL(9,G167:I167)</f>
        <v>8258134.1699999999</v>
      </c>
      <c r="K167" s="399">
        <f t="shared" ref="K167:K173" si="7">IFERROR(J167/$J$18*100,"0.00")</f>
        <v>0.23407101738002664</v>
      </c>
    </row>
    <row r="168" spans="1:11" ht="12.75" x14ac:dyDescent="0.2">
      <c r="A168" s="394">
        <v>2</v>
      </c>
      <c r="B168" s="395">
        <v>2</v>
      </c>
      <c r="C168" s="395">
        <v>7</v>
      </c>
      <c r="D168" s="395">
        <v>1</v>
      </c>
      <c r="E168" s="395" t="s">
        <v>317</v>
      </c>
      <c r="F168" s="411" t="s">
        <v>152</v>
      </c>
      <c r="G168" s="397">
        <v>950000</v>
      </c>
      <c r="H168" s="397">
        <v>912519.88</v>
      </c>
      <c r="I168" s="397">
        <v>824862.14</v>
      </c>
      <c r="J168" s="398">
        <f t="shared" si="6"/>
        <v>2687382.02</v>
      </c>
      <c r="K168" s="399">
        <f t="shared" si="7"/>
        <v>7.6171957316381433E-2</v>
      </c>
    </row>
    <row r="169" spans="1:11" ht="12.75" x14ac:dyDescent="0.2">
      <c r="A169" s="394">
        <v>2</v>
      </c>
      <c r="B169" s="395">
        <v>2</v>
      </c>
      <c r="C169" s="395">
        <v>7</v>
      </c>
      <c r="D169" s="395">
        <v>1</v>
      </c>
      <c r="E169" s="395" t="s">
        <v>318</v>
      </c>
      <c r="F169" s="411" t="s">
        <v>153</v>
      </c>
      <c r="G169" s="397">
        <v>1850</v>
      </c>
      <c r="H169" s="397">
        <v>58500</v>
      </c>
      <c r="I169" s="397"/>
      <c r="J169" s="398">
        <f t="shared" si="6"/>
        <v>60350</v>
      </c>
      <c r="K169" s="399">
        <f t="shared" si="7"/>
        <v>1.7105783955656665E-3</v>
      </c>
    </row>
    <row r="170" spans="1:11" ht="12.75" x14ac:dyDescent="0.2">
      <c r="A170" s="394">
        <v>2</v>
      </c>
      <c r="B170" s="395">
        <v>2</v>
      </c>
      <c r="C170" s="395">
        <v>7</v>
      </c>
      <c r="D170" s="395">
        <v>1</v>
      </c>
      <c r="E170" s="395" t="s">
        <v>319</v>
      </c>
      <c r="F170" s="411" t="s">
        <v>154</v>
      </c>
      <c r="G170" s="397">
        <v>1200000</v>
      </c>
      <c r="H170" s="397">
        <v>30891.72</v>
      </c>
      <c r="I170" s="397">
        <v>52036000</v>
      </c>
      <c r="J170" s="398">
        <f t="shared" si="6"/>
        <v>53266891.719999999</v>
      </c>
      <c r="K170" s="399">
        <f t="shared" si="7"/>
        <v>1.5098126623888597</v>
      </c>
    </row>
    <row r="171" spans="1:11" ht="12.75" x14ac:dyDescent="0.2">
      <c r="A171" s="394">
        <v>2</v>
      </c>
      <c r="B171" s="395">
        <v>2</v>
      </c>
      <c r="C171" s="395">
        <v>7</v>
      </c>
      <c r="D171" s="395">
        <v>1</v>
      </c>
      <c r="E171" s="395" t="s">
        <v>320</v>
      </c>
      <c r="F171" s="411" t="s">
        <v>155</v>
      </c>
      <c r="G171" s="397"/>
      <c r="H171" s="397"/>
      <c r="I171" s="397"/>
      <c r="J171" s="398">
        <f t="shared" si="6"/>
        <v>0</v>
      </c>
      <c r="K171" s="399">
        <f t="shared" si="7"/>
        <v>0</v>
      </c>
    </row>
    <row r="172" spans="1:11" ht="12.75" x14ac:dyDescent="0.2">
      <c r="A172" s="394">
        <v>2</v>
      </c>
      <c r="B172" s="395">
        <v>2</v>
      </c>
      <c r="C172" s="395">
        <v>7</v>
      </c>
      <c r="D172" s="395">
        <v>1</v>
      </c>
      <c r="E172" s="395" t="s">
        <v>332</v>
      </c>
      <c r="F172" s="411" t="s">
        <v>156</v>
      </c>
      <c r="G172" s="397"/>
      <c r="H172" s="397">
        <v>554742.48</v>
      </c>
      <c r="I172" s="397">
        <v>1890728.28</v>
      </c>
      <c r="J172" s="398">
        <f t="shared" si="6"/>
        <v>2445470.7599999998</v>
      </c>
      <c r="K172" s="399">
        <f t="shared" si="7"/>
        <v>6.9315152428227861E-2</v>
      </c>
    </row>
    <row r="173" spans="1:11" ht="12.75" x14ac:dyDescent="0.2">
      <c r="A173" s="394">
        <v>2</v>
      </c>
      <c r="B173" s="395">
        <v>2</v>
      </c>
      <c r="C173" s="395">
        <v>7</v>
      </c>
      <c r="D173" s="395">
        <v>1</v>
      </c>
      <c r="E173" s="395" t="s">
        <v>334</v>
      </c>
      <c r="F173" s="411" t="s">
        <v>157</v>
      </c>
      <c r="G173" s="397"/>
      <c r="H173" s="397">
        <v>1285600.04</v>
      </c>
      <c r="I173" s="397">
        <v>2059000.72</v>
      </c>
      <c r="J173" s="398">
        <f t="shared" si="6"/>
        <v>3344600.76</v>
      </c>
      <c r="K173" s="399">
        <f t="shared" si="7"/>
        <v>9.4800361256810406E-2</v>
      </c>
    </row>
    <row r="174" spans="1:11" ht="12.75" x14ac:dyDescent="0.2">
      <c r="A174" s="389">
        <v>2</v>
      </c>
      <c r="B174" s="390">
        <v>2</v>
      </c>
      <c r="C174" s="390">
        <v>7</v>
      </c>
      <c r="D174" s="390">
        <v>2</v>
      </c>
      <c r="E174" s="390"/>
      <c r="F174" s="403" t="s">
        <v>354</v>
      </c>
      <c r="G174" s="392">
        <f>SUM(G175:G180)</f>
        <v>1203994.0900000001</v>
      </c>
      <c r="H174" s="392">
        <f>SUM(H175:H180)</f>
        <v>3365044.71</v>
      </c>
      <c r="I174" s="392">
        <f>SUM(I175:I180)</f>
        <v>15951276.939999999</v>
      </c>
      <c r="J174" s="392">
        <f>SUM(J175:J180)</f>
        <v>20520315.740000002</v>
      </c>
      <c r="K174" s="393">
        <f>SUM(K175:K180)</f>
        <v>0.58163394821922276</v>
      </c>
    </row>
    <row r="175" spans="1:11" ht="12.75" x14ac:dyDescent="0.2">
      <c r="A175" s="394">
        <v>2</v>
      </c>
      <c r="B175" s="395">
        <v>2</v>
      </c>
      <c r="C175" s="395">
        <v>7</v>
      </c>
      <c r="D175" s="395">
        <v>2</v>
      </c>
      <c r="E175" s="395" t="s">
        <v>316</v>
      </c>
      <c r="F175" s="411" t="s">
        <v>355</v>
      </c>
      <c r="G175" s="397">
        <v>41300</v>
      </c>
      <c r="H175" s="397">
        <v>873617.22</v>
      </c>
      <c r="I175" s="397">
        <v>2876286.56</v>
      </c>
      <c r="J175" s="398">
        <f t="shared" ref="J175:J180" si="8">SUBTOTAL(9,G175:I175)</f>
        <v>3791203.7800000003</v>
      </c>
      <c r="K175" s="399">
        <f t="shared" ref="K175:K180" si="9">IFERROR(J175/$J$18*100,"0.00")</f>
        <v>0.10745901042675875</v>
      </c>
    </row>
    <row r="176" spans="1:11" ht="12.75" x14ac:dyDescent="0.2">
      <c r="A176" s="394">
        <v>2</v>
      </c>
      <c r="B176" s="395">
        <v>2</v>
      </c>
      <c r="C176" s="395">
        <v>7</v>
      </c>
      <c r="D176" s="395">
        <v>2</v>
      </c>
      <c r="E176" s="395" t="s">
        <v>317</v>
      </c>
      <c r="F176" s="411" t="s">
        <v>158</v>
      </c>
      <c r="G176" s="397">
        <v>54000</v>
      </c>
      <c r="H176" s="397">
        <v>746022.71</v>
      </c>
      <c r="I176" s="397">
        <v>486326.32</v>
      </c>
      <c r="J176" s="398">
        <f t="shared" si="8"/>
        <v>1286349.03</v>
      </c>
      <c r="K176" s="399">
        <f t="shared" si="9"/>
        <v>3.646066047845653E-2</v>
      </c>
    </row>
    <row r="177" spans="1:11" ht="12.75" x14ac:dyDescent="0.2">
      <c r="A177" s="394">
        <v>2</v>
      </c>
      <c r="B177" s="395">
        <v>2</v>
      </c>
      <c r="C177" s="395">
        <v>7</v>
      </c>
      <c r="D177" s="395">
        <v>2</v>
      </c>
      <c r="E177" s="395" t="s">
        <v>318</v>
      </c>
      <c r="F177" s="411" t="s">
        <v>356</v>
      </c>
      <c r="G177" s="397"/>
      <c r="H177" s="397"/>
      <c r="I177" s="397">
        <v>135580</v>
      </c>
      <c r="J177" s="398">
        <f t="shared" si="8"/>
        <v>135580</v>
      </c>
      <c r="K177" s="399">
        <f t="shared" si="9"/>
        <v>3.8429199481490152E-3</v>
      </c>
    </row>
    <row r="178" spans="1:11" ht="12.75" x14ac:dyDescent="0.2">
      <c r="A178" s="394">
        <v>2</v>
      </c>
      <c r="B178" s="395">
        <v>2</v>
      </c>
      <c r="C178" s="395">
        <v>7</v>
      </c>
      <c r="D178" s="395">
        <v>2</v>
      </c>
      <c r="E178" s="395" t="s">
        <v>319</v>
      </c>
      <c r="F178" s="411" t="s">
        <v>159</v>
      </c>
      <c r="G178" s="397">
        <v>43572.04</v>
      </c>
      <c r="H178" s="397">
        <v>1096580.78</v>
      </c>
      <c r="I178" s="397">
        <v>11001238.23</v>
      </c>
      <c r="J178" s="398">
        <f t="shared" si="8"/>
        <v>12141391.050000001</v>
      </c>
      <c r="K178" s="399">
        <f t="shared" si="9"/>
        <v>0.34413920832219297</v>
      </c>
    </row>
    <row r="179" spans="1:11" ht="12.75" x14ac:dyDescent="0.2">
      <c r="A179" s="394">
        <v>2</v>
      </c>
      <c r="B179" s="395">
        <v>2</v>
      </c>
      <c r="C179" s="395">
        <v>7</v>
      </c>
      <c r="D179" s="395">
        <v>2</v>
      </c>
      <c r="E179" s="395" t="s">
        <v>320</v>
      </c>
      <c r="F179" s="411" t="s">
        <v>321</v>
      </c>
      <c r="G179" s="397">
        <v>65122.05</v>
      </c>
      <c r="H179" s="397">
        <v>138500</v>
      </c>
      <c r="I179" s="397">
        <v>361307.25</v>
      </c>
      <c r="J179" s="398">
        <f t="shared" si="8"/>
        <v>564929.30000000005</v>
      </c>
      <c r="K179" s="399">
        <f t="shared" si="9"/>
        <v>1.601252453358799E-2</v>
      </c>
    </row>
    <row r="180" spans="1:11" ht="12.75" x14ac:dyDescent="0.2">
      <c r="A180" s="394">
        <v>2</v>
      </c>
      <c r="B180" s="395">
        <v>2</v>
      </c>
      <c r="C180" s="395">
        <v>7</v>
      </c>
      <c r="D180" s="395">
        <v>2</v>
      </c>
      <c r="E180" s="395" t="s">
        <v>332</v>
      </c>
      <c r="F180" s="412" t="s">
        <v>160</v>
      </c>
      <c r="G180" s="397">
        <v>1000000</v>
      </c>
      <c r="H180" s="397">
        <v>510324</v>
      </c>
      <c r="I180" s="397">
        <v>1090538.58</v>
      </c>
      <c r="J180" s="398">
        <f t="shared" si="8"/>
        <v>2600862.58</v>
      </c>
      <c r="K180" s="399">
        <f t="shared" si="9"/>
        <v>7.3719624510077547E-2</v>
      </c>
    </row>
    <row r="181" spans="1:11" ht="12.75" x14ac:dyDescent="0.2">
      <c r="A181" s="389">
        <v>2</v>
      </c>
      <c r="B181" s="390">
        <v>2</v>
      </c>
      <c r="C181" s="390">
        <v>7</v>
      </c>
      <c r="D181" s="390">
        <v>3</v>
      </c>
      <c r="E181" s="390"/>
      <c r="F181" s="403" t="s">
        <v>161</v>
      </c>
      <c r="G181" s="392">
        <f>G182</f>
        <v>0</v>
      </c>
      <c r="H181" s="392">
        <f>H182</f>
        <v>0</v>
      </c>
      <c r="I181" s="392">
        <f>I182</f>
        <v>0</v>
      </c>
      <c r="J181" s="392">
        <f>J182</f>
        <v>0</v>
      </c>
      <c r="K181" s="393">
        <f>K182</f>
        <v>0</v>
      </c>
    </row>
    <row r="182" spans="1:11" ht="12.75" x14ac:dyDescent="0.2">
      <c r="A182" s="394">
        <v>2</v>
      </c>
      <c r="B182" s="395">
        <v>2</v>
      </c>
      <c r="C182" s="395">
        <v>7</v>
      </c>
      <c r="D182" s="395">
        <v>3</v>
      </c>
      <c r="E182" s="395" t="s">
        <v>316</v>
      </c>
      <c r="F182" s="396" t="s">
        <v>161</v>
      </c>
      <c r="G182" s="397"/>
      <c r="H182" s="397"/>
      <c r="I182" s="397"/>
      <c r="J182" s="398">
        <f>SUBTOTAL(9,G182:I182)</f>
        <v>0</v>
      </c>
      <c r="K182" s="399">
        <f>IFERROR(J182/$J$18*100,"0.00")</f>
        <v>0</v>
      </c>
    </row>
    <row r="183" spans="1:11" ht="12.75" x14ac:dyDescent="0.2">
      <c r="A183" s="384">
        <v>2</v>
      </c>
      <c r="B183" s="385">
        <v>2</v>
      </c>
      <c r="C183" s="385">
        <v>8</v>
      </c>
      <c r="D183" s="385"/>
      <c r="E183" s="385"/>
      <c r="F183" s="386" t="s">
        <v>357</v>
      </c>
      <c r="G183" s="387">
        <f>+G184+G186+G188+G190+G192+G196+G201+G208+G212</f>
        <v>2538893.5</v>
      </c>
      <c r="H183" s="387">
        <f>+H184+H186+H188+H190+H192+H196+H201+H208+H212</f>
        <v>5594573.3499999996</v>
      </c>
      <c r="I183" s="387">
        <f>+I184+I186+I188+I190+I192+I196+I201+I208+I212</f>
        <v>13653833.24</v>
      </c>
      <c r="J183" s="387">
        <f>+J184+J186+J188+J190+J192+J196+J201+J208+J212</f>
        <v>21787300.09</v>
      </c>
      <c r="K183" s="388">
        <f>+K184+K186+K188+K190+K192+K196+K201+K208+K212</f>
        <v>0.61754573043346972</v>
      </c>
    </row>
    <row r="184" spans="1:11" ht="12.75" x14ac:dyDescent="0.2">
      <c r="A184" s="389">
        <v>2</v>
      </c>
      <c r="B184" s="390">
        <v>2</v>
      </c>
      <c r="C184" s="390">
        <v>8</v>
      </c>
      <c r="D184" s="390">
        <v>1</v>
      </c>
      <c r="E184" s="390"/>
      <c r="F184" s="403" t="s">
        <v>162</v>
      </c>
      <c r="G184" s="392">
        <f>G185</f>
        <v>0</v>
      </c>
      <c r="H184" s="392">
        <f>H185</f>
        <v>45000</v>
      </c>
      <c r="I184" s="392">
        <f>I185</f>
        <v>232381.16</v>
      </c>
      <c r="J184" s="392">
        <f>J185</f>
        <v>277381.16000000003</v>
      </c>
      <c r="K184" s="393">
        <f>K185</f>
        <v>7.8621743104050294E-3</v>
      </c>
    </row>
    <row r="185" spans="1:11" ht="12.75" x14ac:dyDescent="0.2">
      <c r="A185" s="394">
        <v>2</v>
      </c>
      <c r="B185" s="395">
        <v>2</v>
      </c>
      <c r="C185" s="395">
        <v>8</v>
      </c>
      <c r="D185" s="395">
        <v>1</v>
      </c>
      <c r="E185" s="395" t="s">
        <v>316</v>
      </c>
      <c r="F185" s="396" t="s">
        <v>162</v>
      </c>
      <c r="G185" s="397"/>
      <c r="H185" s="397">
        <v>45000</v>
      </c>
      <c r="I185" s="397">
        <v>232381.16</v>
      </c>
      <c r="J185" s="398">
        <f>SUBTOTAL(9,G185:I185)</f>
        <v>277381.16000000003</v>
      </c>
      <c r="K185" s="399">
        <f>IFERROR(J185/$J$18*100,"0.00")</f>
        <v>7.8621743104050294E-3</v>
      </c>
    </row>
    <row r="186" spans="1:11" ht="12.75" x14ac:dyDescent="0.2">
      <c r="A186" s="389">
        <v>2</v>
      </c>
      <c r="B186" s="390">
        <v>2</v>
      </c>
      <c r="C186" s="390">
        <v>8</v>
      </c>
      <c r="D186" s="390">
        <v>2</v>
      </c>
      <c r="E186" s="390"/>
      <c r="F186" s="403" t="s">
        <v>163</v>
      </c>
      <c r="G186" s="392">
        <f>G187</f>
        <v>600000</v>
      </c>
      <c r="H186" s="392">
        <f>H187</f>
        <v>347562.37</v>
      </c>
      <c r="I186" s="392">
        <f>I187</f>
        <v>1013537.41</v>
      </c>
      <c r="J186" s="392">
        <f>J187</f>
        <v>1961099.78</v>
      </c>
      <c r="K186" s="393">
        <f>K187</f>
        <v>5.5585996938137226E-2</v>
      </c>
    </row>
    <row r="187" spans="1:11" ht="12.75" x14ac:dyDescent="0.2">
      <c r="A187" s="394">
        <v>2</v>
      </c>
      <c r="B187" s="395">
        <v>2</v>
      </c>
      <c r="C187" s="395">
        <v>8</v>
      </c>
      <c r="D187" s="395">
        <v>2</v>
      </c>
      <c r="E187" s="395" t="s">
        <v>316</v>
      </c>
      <c r="F187" s="396" t="s">
        <v>163</v>
      </c>
      <c r="G187" s="397">
        <v>600000</v>
      </c>
      <c r="H187" s="397">
        <v>347562.37</v>
      </c>
      <c r="I187" s="397">
        <v>1013537.41</v>
      </c>
      <c r="J187" s="398">
        <f>SUBTOTAL(9,G187:I187)</f>
        <v>1961099.78</v>
      </c>
      <c r="K187" s="399">
        <f>IFERROR(J187/$J$18*100,"0.00")</f>
        <v>5.5585996938137226E-2</v>
      </c>
    </row>
    <row r="188" spans="1:11" ht="12.75" x14ac:dyDescent="0.2">
      <c r="A188" s="389">
        <v>2</v>
      </c>
      <c r="B188" s="390">
        <v>2</v>
      </c>
      <c r="C188" s="390">
        <v>8</v>
      </c>
      <c r="D188" s="390">
        <v>3</v>
      </c>
      <c r="E188" s="390"/>
      <c r="F188" s="403" t="s">
        <v>164</v>
      </c>
      <c r="G188" s="392">
        <f>G189</f>
        <v>0</v>
      </c>
      <c r="H188" s="392">
        <f>H189</f>
        <v>0</v>
      </c>
      <c r="I188" s="392">
        <f>I189</f>
        <v>0</v>
      </c>
      <c r="J188" s="392">
        <f>J189</f>
        <v>0</v>
      </c>
      <c r="K188" s="393">
        <f>K189</f>
        <v>0</v>
      </c>
    </row>
    <row r="189" spans="1:11" ht="12.75" x14ac:dyDescent="0.2">
      <c r="A189" s="394">
        <v>2</v>
      </c>
      <c r="B189" s="395">
        <v>2</v>
      </c>
      <c r="C189" s="395">
        <v>8</v>
      </c>
      <c r="D189" s="395">
        <v>3</v>
      </c>
      <c r="E189" s="395" t="s">
        <v>316</v>
      </c>
      <c r="F189" s="412" t="s">
        <v>164</v>
      </c>
      <c r="G189" s="397"/>
      <c r="H189" s="397"/>
      <c r="I189" s="397"/>
      <c r="J189" s="398">
        <f>SUBTOTAL(9,G189:I189)</f>
        <v>0</v>
      </c>
      <c r="K189" s="399">
        <f>IFERROR(J189/$J$18*100,"0.00")</f>
        <v>0</v>
      </c>
    </row>
    <row r="190" spans="1:11" ht="12.75" x14ac:dyDescent="0.2">
      <c r="A190" s="389">
        <v>2</v>
      </c>
      <c r="B190" s="390">
        <v>2</v>
      </c>
      <c r="C190" s="390">
        <v>8</v>
      </c>
      <c r="D190" s="390">
        <v>4</v>
      </c>
      <c r="E190" s="390"/>
      <c r="F190" s="403" t="s">
        <v>165</v>
      </c>
      <c r="G190" s="392">
        <f>G191</f>
        <v>0</v>
      </c>
      <c r="H190" s="392">
        <f>H191</f>
        <v>0</v>
      </c>
      <c r="I190" s="392">
        <f>I191</f>
        <v>16532</v>
      </c>
      <c r="J190" s="392">
        <f>J191</f>
        <v>16532</v>
      </c>
      <c r="K190" s="393">
        <f>K191</f>
        <v>4.6858793762206464E-4</v>
      </c>
    </row>
    <row r="191" spans="1:11" ht="12.75" x14ac:dyDescent="0.2">
      <c r="A191" s="394">
        <v>2</v>
      </c>
      <c r="B191" s="395">
        <v>2</v>
      </c>
      <c r="C191" s="395">
        <v>8</v>
      </c>
      <c r="D191" s="395">
        <v>4</v>
      </c>
      <c r="E191" s="395" t="s">
        <v>316</v>
      </c>
      <c r="F191" s="396" t="s">
        <v>165</v>
      </c>
      <c r="G191" s="397"/>
      <c r="H191" s="397"/>
      <c r="I191" s="397">
        <v>16532</v>
      </c>
      <c r="J191" s="398">
        <f>SUBTOTAL(9,G191:I191)</f>
        <v>16532</v>
      </c>
      <c r="K191" s="399">
        <f>IFERROR(J191/$J$18*100,"0.00")</f>
        <v>4.6858793762206464E-4</v>
      </c>
    </row>
    <row r="192" spans="1:11" ht="12.75" x14ac:dyDescent="0.2">
      <c r="A192" s="389">
        <v>2</v>
      </c>
      <c r="B192" s="390">
        <v>2</v>
      </c>
      <c r="C192" s="390">
        <v>8</v>
      </c>
      <c r="D192" s="390">
        <v>5</v>
      </c>
      <c r="E192" s="390"/>
      <c r="F192" s="403" t="s">
        <v>166</v>
      </c>
      <c r="G192" s="392">
        <f>SUM(G193:G195)</f>
        <v>100000</v>
      </c>
      <c r="H192" s="392">
        <f>SUM(H193:H195)</f>
        <v>1679209.02</v>
      </c>
      <c r="I192" s="392">
        <f>SUM(I193:I195)</f>
        <v>4263013.76</v>
      </c>
      <c r="J192" s="392">
        <f>SUM(J193:J195)</f>
        <v>6042222.7799999993</v>
      </c>
      <c r="K192" s="393">
        <f>SUM(K193:K195)</f>
        <v>0.17126256418662339</v>
      </c>
    </row>
    <row r="193" spans="1:11" ht="12.75" x14ac:dyDescent="0.2">
      <c r="A193" s="394">
        <v>2</v>
      </c>
      <c r="B193" s="395">
        <v>2</v>
      </c>
      <c r="C193" s="395">
        <v>8</v>
      </c>
      <c r="D193" s="395">
        <v>5</v>
      </c>
      <c r="E193" s="395" t="s">
        <v>316</v>
      </c>
      <c r="F193" s="396" t="s">
        <v>167</v>
      </c>
      <c r="G193" s="397"/>
      <c r="H193" s="397">
        <v>266800</v>
      </c>
      <c r="I193" s="397">
        <v>1557012.25</v>
      </c>
      <c r="J193" s="398">
        <f>SUBTOTAL(9,G193:I193)</f>
        <v>1823812.25</v>
      </c>
      <c r="K193" s="399">
        <f>IFERROR(J193/$J$18*100,"0.00")</f>
        <v>5.169467825050552E-2</v>
      </c>
    </row>
    <row r="194" spans="1:11" ht="12.75" x14ac:dyDescent="0.2">
      <c r="A194" s="394">
        <v>2</v>
      </c>
      <c r="B194" s="395">
        <v>2</v>
      </c>
      <c r="C194" s="395">
        <v>8</v>
      </c>
      <c r="D194" s="395">
        <v>5</v>
      </c>
      <c r="E194" s="395" t="s">
        <v>317</v>
      </c>
      <c r="F194" s="396" t="s">
        <v>168</v>
      </c>
      <c r="G194" s="397"/>
      <c r="H194" s="397">
        <v>79000</v>
      </c>
      <c r="I194" s="397">
        <v>1030922.9</v>
      </c>
      <c r="J194" s="398">
        <f>SUBTOTAL(9,G194:I194)</f>
        <v>1109922.8999999999</v>
      </c>
      <c r="K194" s="399">
        <f>IFERROR(J194/$J$18*100,"0.00")</f>
        <v>3.145998564181593E-2</v>
      </c>
    </row>
    <row r="195" spans="1:11" ht="12.75" x14ac:dyDescent="0.2">
      <c r="A195" s="394">
        <v>2</v>
      </c>
      <c r="B195" s="395">
        <v>2</v>
      </c>
      <c r="C195" s="395">
        <v>8</v>
      </c>
      <c r="D195" s="395">
        <v>5</v>
      </c>
      <c r="E195" s="395" t="s">
        <v>318</v>
      </c>
      <c r="F195" s="396" t="s">
        <v>322</v>
      </c>
      <c r="G195" s="397">
        <v>100000</v>
      </c>
      <c r="H195" s="397">
        <v>1333409.02</v>
      </c>
      <c r="I195" s="397">
        <v>1675078.61</v>
      </c>
      <c r="J195" s="398">
        <f>SUBTOTAL(9,G195:I195)</f>
        <v>3108487.63</v>
      </c>
      <c r="K195" s="399">
        <f>IFERROR(J195/$J$18*100,"0.00")</f>
        <v>8.8107900294301919E-2</v>
      </c>
    </row>
    <row r="196" spans="1:11" ht="12.75" x14ac:dyDescent="0.2">
      <c r="A196" s="389">
        <v>2</v>
      </c>
      <c r="B196" s="390">
        <v>2</v>
      </c>
      <c r="C196" s="390">
        <v>8</v>
      </c>
      <c r="D196" s="390">
        <v>6</v>
      </c>
      <c r="E196" s="390"/>
      <c r="F196" s="403" t="s">
        <v>169</v>
      </c>
      <c r="G196" s="392">
        <f>SUM(G197:G200)</f>
        <v>338893.5</v>
      </c>
      <c r="H196" s="392">
        <f>SUM(H197:H200)</f>
        <v>346906</v>
      </c>
      <c r="I196" s="392">
        <f>SUM(I197:I200)</f>
        <v>277290.05</v>
      </c>
      <c r="J196" s="392">
        <f>SUM(J197:J200)</f>
        <v>963089.55</v>
      </c>
      <c r="K196" s="393">
        <f>SUM(K197:K200)</f>
        <v>2.7298097385667935E-2</v>
      </c>
    </row>
    <row r="197" spans="1:11" ht="12.75" x14ac:dyDescent="0.2">
      <c r="A197" s="394">
        <v>2</v>
      </c>
      <c r="B197" s="395">
        <v>2</v>
      </c>
      <c r="C197" s="395">
        <v>8</v>
      </c>
      <c r="D197" s="395">
        <v>6</v>
      </c>
      <c r="E197" s="395" t="s">
        <v>316</v>
      </c>
      <c r="F197" s="396" t="s">
        <v>358</v>
      </c>
      <c r="G197" s="397">
        <v>338893.5</v>
      </c>
      <c r="H197" s="397">
        <v>182906</v>
      </c>
      <c r="I197" s="397">
        <v>49887.3</v>
      </c>
      <c r="J197" s="398">
        <f>SUBTOTAL(9,G197:I197)</f>
        <v>571686.80000000005</v>
      </c>
      <c r="K197" s="399">
        <f>IFERROR(J197/$J$18*100,"0.00")</f>
        <v>1.6204061128584427E-2</v>
      </c>
    </row>
    <row r="198" spans="1:11" ht="12.75" x14ac:dyDescent="0.2">
      <c r="A198" s="394">
        <v>2</v>
      </c>
      <c r="B198" s="395">
        <v>2</v>
      </c>
      <c r="C198" s="395">
        <v>8</v>
      </c>
      <c r="D198" s="395">
        <v>6</v>
      </c>
      <c r="E198" s="395" t="s">
        <v>317</v>
      </c>
      <c r="F198" s="396" t="s">
        <v>170</v>
      </c>
      <c r="G198" s="397"/>
      <c r="H198" s="397">
        <v>164000</v>
      </c>
      <c r="I198" s="397">
        <v>227402.75</v>
      </c>
      <c r="J198" s="398">
        <f>SUBTOTAL(9,G198:I198)</f>
        <v>391402.75</v>
      </c>
      <c r="K198" s="399">
        <f>IFERROR(J198/$J$18*100,"0.00")</f>
        <v>1.1094036257083509E-2</v>
      </c>
    </row>
    <row r="199" spans="1:11" ht="12.75" x14ac:dyDescent="0.2">
      <c r="A199" s="394">
        <v>2</v>
      </c>
      <c r="B199" s="395">
        <v>2</v>
      </c>
      <c r="C199" s="395">
        <v>8</v>
      </c>
      <c r="D199" s="395">
        <v>6</v>
      </c>
      <c r="E199" s="395" t="s">
        <v>318</v>
      </c>
      <c r="F199" s="396" t="s">
        <v>171</v>
      </c>
      <c r="G199" s="397"/>
      <c r="H199" s="397"/>
      <c r="I199" s="397"/>
      <c r="J199" s="398">
        <f>SUBTOTAL(9,G199:I199)</f>
        <v>0</v>
      </c>
      <c r="K199" s="399">
        <f>IFERROR(J199/$J$18*100,"0.00")</f>
        <v>0</v>
      </c>
    </row>
    <row r="200" spans="1:11" ht="12.75" x14ac:dyDescent="0.2">
      <c r="A200" s="394">
        <v>2</v>
      </c>
      <c r="B200" s="395">
        <v>2</v>
      </c>
      <c r="C200" s="395">
        <v>8</v>
      </c>
      <c r="D200" s="395">
        <v>6</v>
      </c>
      <c r="E200" s="395" t="s">
        <v>319</v>
      </c>
      <c r="F200" s="396" t="s">
        <v>172</v>
      </c>
      <c r="G200" s="397"/>
      <c r="H200" s="397"/>
      <c r="I200" s="397"/>
      <c r="J200" s="398">
        <f>SUBTOTAL(9,G200:I200)</f>
        <v>0</v>
      </c>
      <c r="K200" s="399">
        <f>IFERROR(J200/$J$18*100,"0.00")</f>
        <v>0</v>
      </c>
    </row>
    <row r="201" spans="1:11" ht="12.75" x14ac:dyDescent="0.2">
      <c r="A201" s="389">
        <v>2</v>
      </c>
      <c r="B201" s="390">
        <v>2</v>
      </c>
      <c r="C201" s="390">
        <v>8</v>
      </c>
      <c r="D201" s="390">
        <v>7</v>
      </c>
      <c r="E201" s="390"/>
      <c r="F201" s="403" t="s">
        <v>173</v>
      </c>
      <c r="G201" s="392">
        <f>SUM(G202:G207)</f>
        <v>0</v>
      </c>
      <c r="H201" s="392">
        <f>SUM(H202:H207)</f>
        <v>1310509.75</v>
      </c>
      <c r="I201" s="392">
        <f>SUM(I202:I207)</f>
        <v>2247491.85</v>
      </c>
      <c r="J201" s="392">
        <f>SUM(J202:J207)</f>
        <v>3558001.6000000006</v>
      </c>
      <c r="K201" s="393">
        <f>SUM(K202:K207)</f>
        <v>0.10084905829905674</v>
      </c>
    </row>
    <row r="202" spans="1:11" ht="12.75" x14ac:dyDescent="0.2">
      <c r="A202" s="394">
        <v>2</v>
      </c>
      <c r="B202" s="395">
        <v>2</v>
      </c>
      <c r="C202" s="395">
        <v>8</v>
      </c>
      <c r="D202" s="395">
        <v>7</v>
      </c>
      <c r="E202" s="395" t="s">
        <v>316</v>
      </c>
      <c r="F202" s="412" t="s">
        <v>359</v>
      </c>
      <c r="G202" s="397"/>
      <c r="H202" s="397">
        <v>320000</v>
      </c>
      <c r="I202" s="397"/>
      <c r="J202" s="398">
        <f t="shared" ref="J202:J207" si="10">SUBTOTAL(9,G202:I202)</f>
        <v>320000</v>
      </c>
      <c r="K202" s="399">
        <f t="shared" ref="K202:K207" si="11">IFERROR(J202/$J$18*100,"0.00")</f>
        <v>9.0701754197351006E-3</v>
      </c>
    </row>
    <row r="203" spans="1:11" ht="12.75" x14ac:dyDescent="0.2">
      <c r="A203" s="394">
        <v>2</v>
      </c>
      <c r="B203" s="395">
        <v>2</v>
      </c>
      <c r="C203" s="395">
        <v>8</v>
      </c>
      <c r="D203" s="395">
        <v>7</v>
      </c>
      <c r="E203" s="395" t="s">
        <v>317</v>
      </c>
      <c r="F203" s="412" t="s">
        <v>174</v>
      </c>
      <c r="G203" s="397"/>
      <c r="H203" s="397">
        <v>69576.05</v>
      </c>
      <c r="I203" s="397">
        <v>332100</v>
      </c>
      <c r="J203" s="398">
        <f t="shared" si="10"/>
        <v>401676.05</v>
      </c>
      <c r="K203" s="399">
        <f t="shared" si="11"/>
        <v>1.1385225735644646E-2</v>
      </c>
    </row>
    <row r="204" spans="1:11" ht="12.75" x14ac:dyDescent="0.2">
      <c r="A204" s="394">
        <v>2</v>
      </c>
      <c r="B204" s="395">
        <v>2</v>
      </c>
      <c r="C204" s="395">
        <v>8</v>
      </c>
      <c r="D204" s="395">
        <v>7</v>
      </c>
      <c r="E204" s="395" t="s">
        <v>318</v>
      </c>
      <c r="F204" s="412" t="s">
        <v>175</v>
      </c>
      <c r="G204" s="397"/>
      <c r="H204" s="397"/>
      <c r="I204" s="397"/>
      <c r="J204" s="398">
        <f t="shared" si="10"/>
        <v>0</v>
      </c>
      <c r="K204" s="399">
        <f t="shared" si="11"/>
        <v>0</v>
      </c>
    </row>
    <row r="205" spans="1:11" ht="12.75" x14ac:dyDescent="0.2">
      <c r="A205" s="394">
        <v>2</v>
      </c>
      <c r="B205" s="395">
        <v>2</v>
      </c>
      <c r="C205" s="395">
        <v>8</v>
      </c>
      <c r="D205" s="395">
        <v>7</v>
      </c>
      <c r="E205" s="395" t="s">
        <v>319</v>
      </c>
      <c r="F205" s="412" t="s">
        <v>176</v>
      </c>
      <c r="G205" s="397"/>
      <c r="H205" s="397">
        <v>94398</v>
      </c>
      <c r="I205" s="397">
        <v>856000</v>
      </c>
      <c r="J205" s="398">
        <f t="shared" si="10"/>
        <v>950398</v>
      </c>
      <c r="K205" s="399">
        <f t="shared" si="11"/>
        <v>2.6938364308016875E-2</v>
      </c>
    </row>
    <row r="206" spans="1:11" ht="12.75" x14ac:dyDescent="0.2">
      <c r="A206" s="394">
        <v>2</v>
      </c>
      <c r="B206" s="395">
        <v>2</v>
      </c>
      <c r="C206" s="395">
        <v>8</v>
      </c>
      <c r="D206" s="395">
        <v>7</v>
      </c>
      <c r="E206" s="395" t="s">
        <v>320</v>
      </c>
      <c r="F206" s="412" t="s">
        <v>177</v>
      </c>
      <c r="G206" s="397"/>
      <c r="H206" s="397">
        <v>458000</v>
      </c>
      <c r="I206" s="397">
        <v>912642.85</v>
      </c>
      <c r="J206" s="398">
        <f t="shared" si="10"/>
        <v>1370642.85</v>
      </c>
      <c r="K206" s="399">
        <f t="shared" si="11"/>
        <v>3.8849909647830201E-2</v>
      </c>
    </row>
    <row r="207" spans="1:11" ht="12.75" x14ac:dyDescent="0.2">
      <c r="A207" s="394">
        <v>2</v>
      </c>
      <c r="B207" s="395">
        <v>2</v>
      </c>
      <c r="C207" s="395">
        <v>8</v>
      </c>
      <c r="D207" s="395">
        <v>7</v>
      </c>
      <c r="E207" s="395" t="s">
        <v>332</v>
      </c>
      <c r="F207" s="412" t="s">
        <v>178</v>
      </c>
      <c r="G207" s="397"/>
      <c r="H207" s="397">
        <v>368535.7</v>
      </c>
      <c r="I207" s="397">
        <v>146749</v>
      </c>
      <c r="J207" s="398">
        <f t="shared" si="10"/>
        <v>515284.7</v>
      </c>
      <c r="K207" s="399">
        <f t="shared" si="11"/>
        <v>1.4605383187829923E-2</v>
      </c>
    </row>
    <row r="208" spans="1:11" ht="12.75" x14ac:dyDescent="0.2">
      <c r="A208" s="389">
        <v>2</v>
      </c>
      <c r="B208" s="390">
        <v>2</v>
      </c>
      <c r="C208" s="390">
        <v>8</v>
      </c>
      <c r="D208" s="390">
        <v>8</v>
      </c>
      <c r="E208" s="390"/>
      <c r="F208" s="403" t="s">
        <v>179</v>
      </c>
      <c r="G208" s="392">
        <f>SUM(G209:G211)</f>
        <v>1500000</v>
      </c>
      <c r="H208" s="392">
        <f>SUM(H209:H211)</f>
        <v>1865386.21</v>
      </c>
      <c r="I208" s="392">
        <f>SUM(I209:I211)</f>
        <v>5603587.0099999998</v>
      </c>
      <c r="J208" s="392">
        <f>SUM(J209:J211)</f>
        <v>8968973.2199999988</v>
      </c>
      <c r="K208" s="393">
        <f>SUM(K209:K211)</f>
        <v>0.25421925137595741</v>
      </c>
    </row>
    <row r="209" spans="1:11" ht="12.75" x14ac:dyDescent="0.2">
      <c r="A209" s="394">
        <v>2</v>
      </c>
      <c r="B209" s="395">
        <v>2</v>
      </c>
      <c r="C209" s="395">
        <v>8</v>
      </c>
      <c r="D209" s="395">
        <v>8</v>
      </c>
      <c r="E209" s="395" t="s">
        <v>316</v>
      </c>
      <c r="F209" s="412" t="s">
        <v>180</v>
      </c>
      <c r="G209" s="397">
        <v>1500000</v>
      </c>
      <c r="H209" s="397">
        <v>1863058.21</v>
      </c>
      <c r="I209" s="397">
        <v>5603587.0099999998</v>
      </c>
      <c r="J209" s="398">
        <f>SUBTOTAL(9,G209:I209)</f>
        <v>8966645.2199999988</v>
      </c>
      <c r="K209" s="399">
        <f>IFERROR(J209/$J$18*100,"0.00")</f>
        <v>0.25415326584977882</v>
      </c>
    </row>
    <row r="210" spans="1:11" ht="12.75" x14ac:dyDescent="0.2">
      <c r="A210" s="394">
        <v>2</v>
      </c>
      <c r="B210" s="395">
        <v>2</v>
      </c>
      <c r="C210" s="395">
        <v>8</v>
      </c>
      <c r="D210" s="395">
        <v>8</v>
      </c>
      <c r="E210" s="395" t="s">
        <v>317</v>
      </c>
      <c r="F210" s="412" t="s">
        <v>181</v>
      </c>
      <c r="G210" s="397"/>
      <c r="H210" s="397">
        <v>2328</v>
      </c>
      <c r="I210" s="397"/>
      <c r="J210" s="398">
        <f>SUBTOTAL(9,G210:I210)</f>
        <v>2328</v>
      </c>
      <c r="K210" s="399">
        <f>IFERROR(J210/$J$18*100,"0.00")</f>
        <v>6.5985526178572853E-5</v>
      </c>
    </row>
    <row r="211" spans="1:11" ht="12.75" x14ac:dyDescent="0.2">
      <c r="A211" s="394">
        <v>2</v>
      </c>
      <c r="B211" s="395">
        <v>2</v>
      </c>
      <c r="C211" s="395">
        <v>8</v>
      </c>
      <c r="D211" s="395">
        <v>8</v>
      </c>
      <c r="E211" s="395" t="s">
        <v>318</v>
      </c>
      <c r="F211" s="412" t="s">
        <v>182</v>
      </c>
      <c r="G211" s="397"/>
      <c r="H211" s="397"/>
      <c r="I211" s="397"/>
      <c r="J211" s="398">
        <f>SUBTOTAL(9,G211:I211)</f>
        <v>0</v>
      </c>
      <c r="K211" s="399">
        <f>IFERROR(J211/$J$18*100,"0.00")</f>
        <v>0</v>
      </c>
    </row>
    <row r="212" spans="1:11" ht="12.75" x14ac:dyDescent="0.2">
      <c r="A212" s="389">
        <v>2</v>
      </c>
      <c r="B212" s="390">
        <v>2</v>
      </c>
      <c r="C212" s="390">
        <v>8</v>
      </c>
      <c r="D212" s="390">
        <v>9</v>
      </c>
      <c r="E212" s="390"/>
      <c r="F212" s="403" t="s">
        <v>183</v>
      </c>
      <c r="G212" s="392">
        <f>SUM(G213:G217)</f>
        <v>0</v>
      </c>
      <c r="H212" s="392">
        <f>SUM(H213:H217)</f>
        <v>0</v>
      </c>
      <c r="I212" s="392">
        <f>SUM(I213:I217)</f>
        <v>0</v>
      </c>
      <c r="J212" s="392">
        <f>SUM(J213:J217)</f>
        <v>0</v>
      </c>
      <c r="K212" s="393">
        <f>SUM(K213:K217)</f>
        <v>0</v>
      </c>
    </row>
    <row r="213" spans="1:11" ht="12.75" x14ac:dyDescent="0.2">
      <c r="A213" s="454">
        <v>2</v>
      </c>
      <c r="B213" s="395">
        <v>2</v>
      </c>
      <c r="C213" s="395">
        <v>8</v>
      </c>
      <c r="D213" s="395">
        <v>9</v>
      </c>
      <c r="E213" s="395" t="s">
        <v>316</v>
      </c>
      <c r="F213" s="412" t="s">
        <v>323</v>
      </c>
      <c r="G213" s="397"/>
      <c r="H213" s="397"/>
      <c r="I213" s="397"/>
      <c r="J213" s="398">
        <f>SUBTOTAL(9,G213:I213)</f>
        <v>0</v>
      </c>
      <c r="K213" s="399">
        <f>IFERROR(J213/$J$18*100,"0.00")</f>
        <v>0</v>
      </c>
    </row>
    <row r="214" spans="1:11" ht="12.75" x14ac:dyDescent="0.2">
      <c r="A214" s="454">
        <v>2</v>
      </c>
      <c r="B214" s="395">
        <v>2</v>
      </c>
      <c r="C214" s="395">
        <v>8</v>
      </c>
      <c r="D214" s="395">
        <v>9</v>
      </c>
      <c r="E214" s="395" t="s">
        <v>317</v>
      </c>
      <c r="F214" s="412" t="s">
        <v>324</v>
      </c>
      <c r="G214" s="397"/>
      <c r="H214" s="397"/>
      <c r="I214" s="397"/>
      <c r="J214" s="398">
        <f>SUBTOTAL(9,G214:I214)</f>
        <v>0</v>
      </c>
      <c r="K214" s="399">
        <f>IFERROR(J214/$J$18*100,"0.00")</f>
        <v>0</v>
      </c>
    </row>
    <row r="215" spans="1:11" ht="12.75" x14ac:dyDescent="0.2">
      <c r="A215" s="454">
        <v>2</v>
      </c>
      <c r="B215" s="395">
        <v>2</v>
      </c>
      <c r="C215" s="395">
        <v>8</v>
      </c>
      <c r="D215" s="395">
        <v>9</v>
      </c>
      <c r="E215" s="395" t="s">
        <v>318</v>
      </c>
      <c r="F215" s="412" t="s">
        <v>360</v>
      </c>
      <c r="G215" s="397"/>
      <c r="H215" s="397"/>
      <c r="I215" s="397"/>
      <c r="J215" s="398">
        <f>SUBTOTAL(9,G215:I215)</f>
        <v>0</v>
      </c>
      <c r="K215" s="399">
        <f>IFERROR(J215/$J$18*100,"0.00")</f>
        <v>0</v>
      </c>
    </row>
    <row r="216" spans="1:11" ht="12.75" x14ac:dyDescent="0.2">
      <c r="A216" s="454">
        <v>2</v>
      </c>
      <c r="B216" s="395">
        <v>2</v>
      </c>
      <c r="C216" s="395">
        <v>8</v>
      </c>
      <c r="D216" s="395">
        <v>9</v>
      </c>
      <c r="E216" s="395" t="s">
        <v>319</v>
      </c>
      <c r="F216" s="412" t="s">
        <v>325</v>
      </c>
      <c r="G216" s="397"/>
      <c r="H216" s="397"/>
      <c r="I216" s="397"/>
      <c r="J216" s="398">
        <f>SUBTOTAL(9,G216:I216)</f>
        <v>0</v>
      </c>
      <c r="K216" s="399">
        <f>IFERROR(J216/$J$18*100,"0.00")</f>
        <v>0</v>
      </c>
    </row>
    <row r="217" spans="1:11" ht="12.75" x14ac:dyDescent="0.2">
      <c r="A217" s="394">
        <v>2</v>
      </c>
      <c r="B217" s="395">
        <v>2</v>
      </c>
      <c r="C217" s="395">
        <v>8</v>
      </c>
      <c r="D217" s="395">
        <v>9</v>
      </c>
      <c r="E217" s="395" t="s">
        <v>320</v>
      </c>
      <c r="F217" s="412" t="s">
        <v>184</v>
      </c>
      <c r="G217" s="397"/>
      <c r="H217" s="397"/>
      <c r="I217" s="397"/>
      <c r="J217" s="398">
        <f>SUBTOTAL(9,G217:I217)</f>
        <v>0</v>
      </c>
      <c r="K217" s="399">
        <f>IFERROR(J217/$J$18*100,"0.00")</f>
        <v>0</v>
      </c>
    </row>
    <row r="218" spans="1:11" ht="12.75" x14ac:dyDescent="0.2">
      <c r="A218" s="378">
        <v>2</v>
      </c>
      <c r="B218" s="379">
        <v>3</v>
      </c>
      <c r="C218" s="380"/>
      <c r="D218" s="380"/>
      <c r="E218" s="380"/>
      <c r="F218" s="381" t="s">
        <v>16</v>
      </c>
      <c r="G218" s="382">
        <f>+G219+G231+G240+G253+G258+G269+G297+G313+G318</f>
        <v>199211092.75999999</v>
      </c>
      <c r="H218" s="382">
        <f>+H219+H231+H240+H253+H258+H269+H297+H313+H318</f>
        <v>156707459.95999998</v>
      </c>
      <c r="I218" s="382">
        <f>+I219+I231+I240+I253+I258+I269+I297+I313+I318</f>
        <v>715992403.24000001</v>
      </c>
      <c r="J218" s="382">
        <f>+J219+J231+J240+J253+J258+J269+J297+J313+J318</f>
        <v>1071910955.9599999</v>
      </c>
      <c r="K218" s="383">
        <f>+K219+K231+K240+K253+K258+K269+K297+K313+K318</f>
        <v>30.382563765291081</v>
      </c>
    </row>
    <row r="219" spans="1:11" ht="12.75" x14ac:dyDescent="0.2">
      <c r="A219" s="384">
        <v>2</v>
      </c>
      <c r="B219" s="385">
        <v>3</v>
      </c>
      <c r="C219" s="385">
        <v>1</v>
      </c>
      <c r="D219" s="385"/>
      <c r="E219" s="385"/>
      <c r="F219" s="386" t="s">
        <v>17</v>
      </c>
      <c r="G219" s="387">
        <f>+G220+G223+G225+G229</f>
        <v>3534452.03</v>
      </c>
      <c r="H219" s="387">
        <f>+H220+H223+H225+H229</f>
        <v>19341404.719999999</v>
      </c>
      <c r="I219" s="387">
        <f>+I220+I223+I225+I229</f>
        <v>38405352.859999999</v>
      </c>
      <c r="J219" s="387">
        <f>+J220+J223+J225+J229</f>
        <v>61281209.609999999</v>
      </c>
      <c r="K219" s="388">
        <f>+K220+K223+K225+K229</f>
        <v>1.7369728784258014</v>
      </c>
    </row>
    <row r="220" spans="1:11" ht="12.75" x14ac:dyDescent="0.2">
      <c r="A220" s="389">
        <v>2</v>
      </c>
      <c r="B220" s="390">
        <v>3</v>
      </c>
      <c r="C220" s="390">
        <v>1</v>
      </c>
      <c r="D220" s="390">
        <v>1</v>
      </c>
      <c r="E220" s="390"/>
      <c r="F220" s="403" t="s">
        <v>185</v>
      </c>
      <c r="G220" s="392">
        <f>SUM(G221:G221)</f>
        <v>3534452.03</v>
      </c>
      <c r="H220" s="392">
        <f>SUM(H221:H221)</f>
        <v>19341404.719999999</v>
      </c>
      <c r="I220" s="392">
        <f>SUM(I221:I221)</f>
        <v>38405352.859999999</v>
      </c>
      <c r="J220" s="392">
        <f>SUM(J221:J221)</f>
        <v>61281209.609999999</v>
      </c>
      <c r="K220" s="393">
        <f>SUM(K221:K221)</f>
        <v>1.7369728784258014</v>
      </c>
    </row>
    <row r="221" spans="1:11" ht="12.75" x14ac:dyDescent="0.2">
      <c r="A221" s="404">
        <v>2</v>
      </c>
      <c r="B221" s="395">
        <v>3</v>
      </c>
      <c r="C221" s="395">
        <v>1</v>
      </c>
      <c r="D221" s="395">
        <v>1</v>
      </c>
      <c r="E221" s="395" t="s">
        <v>316</v>
      </c>
      <c r="F221" s="396" t="s">
        <v>185</v>
      </c>
      <c r="G221" s="397">
        <v>3534452.03</v>
      </c>
      <c r="H221" s="397">
        <v>19341404.719999999</v>
      </c>
      <c r="I221" s="397">
        <v>38405352.859999999</v>
      </c>
      <c r="J221" s="398">
        <f>SUBTOTAL(9,G221:I221)</f>
        <v>61281209.609999999</v>
      </c>
      <c r="K221" s="399">
        <f>IFERROR(J221/$J$18*100,"0.00")</f>
        <v>1.7369728784258014</v>
      </c>
    </row>
    <row r="222" spans="1:11" ht="12.75" x14ac:dyDescent="0.2">
      <c r="A222" s="404">
        <v>2</v>
      </c>
      <c r="B222" s="395">
        <v>3</v>
      </c>
      <c r="C222" s="395">
        <v>1</v>
      </c>
      <c r="D222" s="395">
        <v>1</v>
      </c>
      <c r="E222" s="395" t="s">
        <v>317</v>
      </c>
      <c r="F222" s="396" t="s">
        <v>186</v>
      </c>
      <c r="G222" s="406"/>
      <c r="H222" s="406"/>
      <c r="I222" s="406"/>
      <c r="J222" s="398">
        <f>SUBTOTAL(9,G222:I222)</f>
        <v>0</v>
      </c>
      <c r="K222" s="399">
        <f>IFERROR(J222/$J$18*100,"0.00")</f>
        <v>0</v>
      </c>
    </row>
    <row r="223" spans="1:11" ht="12.75" x14ac:dyDescent="0.2">
      <c r="A223" s="389">
        <v>2</v>
      </c>
      <c r="B223" s="390">
        <v>3</v>
      </c>
      <c r="C223" s="390">
        <v>1</v>
      </c>
      <c r="D223" s="390">
        <v>2</v>
      </c>
      <c r="E223" s="390"/>
      <c r="F223" s="403" t="s">
        <v>187</v>
      </c>
      <c r="G223" s="409">
        <f>+G224</f>
        <v>0</v>
      </c>
      <c r="H223" s="409">
        <f>+H224</f>
        <v>0</v>
      </c>
      <c r="I223" s="409">
        <f>+I224</f>
        <v>0</v>
      </c>
      <c r="J223" s="409">
        <f>+J224</f>
        <v>0</v>
      </c>
      <c r="K223" s="410">
        <f>+K224</f>
        <v>0</v>
      </c>
    </row>
    <row r="224" spans="1:11" ht="12.75" x14ac:dyDescent="0.2">
      <c r="A224" s="404">
        <v>2</v>
      </c>
      <c r="B224" s="395">
        <v>3</v>
      </c>
      <c r="C224" s="395">
        <v>1</v>
      </c>
      <c r="D224" s="395">
        <v>2</v>
      </c>
      <c r="E224" s="395" t="s">
        <v>316</v>
      </c>
      <c r="F224" s="396" t="s">
        <v>187</v>
      </c>
      <c r="G224" s="406"/>
      <c r="H224" s="406"/>
      <c r="I224" s="406"/>
      <c r="J224" s="398">
        <f>SUBTOTAL(9,G224:I224)</f>
        <v>0</v>
      </c>
      <c r="K224" s="399">
        <f>IFERROR(J224/$J$18*100,"0.00")</f>
        <v>0</v>
      </c>
    </row>
    <row r="225" spans="1:11" ht="12.75" x14ac:dyDescent="0.2">
      <c r="A225" s="389">
        <v>2</v>
      </c>
      <c r="B225" s="390">
        <v>3</v>
      </c>
      <c r="C225" s="390">
        <v>1</v>
      </c>
      <c r="D225" s="390">
        <v>3</v>
      </c>
      <c r="E225" s="390"/>
      <c r="F225" s="403" t="s">
        <v>188</v>
      </c>
      <c r="G225" s="392">
        <f>SUM(G226:G228)</f>
        <v>0</v>
      </c>
      <c r="H225" s="392">
        <f>SUM(H226:H228)</f>
        <v>0</v>
      </c>
      <c r="I225" s="392">
        <f>SUM(I226:I228)</f>
        <v>0</v>
      </c>
      <c r="J225" s="392">
        <f>SUM(J226:J228)</f>
        <v>0</v>
      </c>
      <c r="K225" s="393">
        <f>SUM(K226:K228)</f>
        <v>0</v>
      </c>
    </row>
    <row r="226" spans="1:11" ht="12.75" x14ac:dyDescent="0.2">
      <c r="A226" s="404">
        <v>2</v>
      </c>
      <c r="B226" s="395">
        <v>3</v>
      </c>
      <c r="C226" s="395">
        <v>1</v>
      </c>
      <c r="D226" s="395">
        <v>3</v>
      </c>
      <c r="E226" s="395" t="s">
        <v>316</v>
      </c>
      <c r="F226" s="396" t="s">
        <v>189</v>
      </c>
      <c r="G226" s="397"/>
      <c r="H226" s="397"/>
      <c r="I226" s="397"/>
      <c r="J226" s="398">
        <f>SUBTOTAL(9,G226:I226)</f>
        <v>0</v>
      </c>
      <c r="K226" s="399">
        <f>IFERROR(J226/$J$18*100,"0.00")</f>
        <v>0</v>
      </c>
    </row>
    <row r="227" spans="1:11" ht="12.75" x14ac:dyDescent="0.2">
      <c r="A227" s="404">
        <v>2</v>
      </c>
      <c r="B227" s="395">
        <v>3</v>
      </c>
      <c r="C227" s="395">
        <v>1</v>
      </c>
      <c r="D227" s="395">
        <v>3</v>
      </c>
      <c r="E227" s="395" t="s">
        <v>317</v>
      </c>
      <c r="F227" s="396" t="s">
        <v>190</v>
      </c>
      <c r="G227" s="397"/>
      <c r="H227" s="397"/>
      <c r="I227" s="397"/>
      <c r="J227" s="398">
        <f>SUBTOTAL(9,G227:I227)</f>
        <v>0</v>
      </c>
      <c r="K227" s="399">
        <f>IFERROR(J227/$J$18*100,"0.00")</f>
        <v>0</v>
      </c>
    </row>
    <row r="228" spans="1:11" ht="12.75" x14ac:dyDescent="0.2">
      <c r="A228" s="404">
        <v>2</v>
      </c>
      <c r="B228" s="395">
        <v>3</v>
      </c>
      <c r="C228" s="395">
        <v>1</v>
      </c>
      <c r="D228" s="395">
        <v>3</v>
      </c>
      <c r="E228" s="395" t="s">
        <v>318</v>
      </c>
      <c r="F228" s="396" t="s">
        <v>191</v>
      </c>
      <c r="G228" s="406"/>
      <c r="H228" s="406"/>
      <c r="I228" s="406"/>
      <c r="J228" s="398">
        <f>SUBTOTAL(9,G228:I228)</f>
        <v>0</v>
      </c>
      <c r="K228" s="399">
        <f>IFERROR(J228/$J$18*100,"0.00")</f>
        <v>0</v>
      </c>
    </row>
    <row r="229" spans="1:11" ht="12.75" x14ac:dyDescent="0.2">
      <c r="A229" s="389">
        <v>2</v>
      </c>
      <c r="B229" s="390">
        <v>3</v>
      </c>
      <c r="C229" s="390">
        <v>1</v>
      </c>
      <c r="D229" s="390">
        <v>4</v>
      </c>
      <c r="E229" s="390"/>
      <c r="F229" s="403" t="s">
        <v>192</v>
      </c>
      <c r="G229" s="409">
        <f>+G230</f>
        <v>0</v>
      </c>
      <c r="H229" s="409">
        <f>+H230</f>
        <v>0</v>
      </c>
      <c r="I229" s="409">
        <f>+I230</f>
        <v>0</v>
      </c>
      <c r="J229" s="409">
        <f>+J230</f>
        <v>0</v>
      </c>
      <c r="K229" s="410">
        <f>+K230</f>
        <v>0</v>
      </c>
    </row>
    <row r="230" spans="1:11" ht="12.75" x14ac:dyDescent="0.2">
      <c r="A230" s="404">
        <v>2</v>
      </c>
      <c r="B230" s="395">
        <v>3</v>
      </c>
      <c r="C230" s="395">
        <v>1</v>
      </c>
      <c r="D230" s="395">
        <v>4</v>
      </c>
      <c r="E230" s="395" t="s">
        <v>316</v>
      </c>
      <c r="F230" s="396" t="s">
        <v>192</v>
      </c>
      <c r="G230" s="406"/>
      <c r="H230" s="406"/>
      <c r="I230" s="406"/>
      <c r="J230" s="398">
        <f>SUBTOTAL(9,G230:I230)</f>
        <v>0</v>
      </c>
      <c r="K230" s="399">
        <f>IFERROR(J230/$J$18*100,"0.00")</f>
        <v>0</v>
      </c>
    </row>
    <row r="231" spans="1:11" ht="12.75" x14ac:dyDescent="0.2">
      <c r="A231" s="384">
        <v>2</v>
      </c>
      <c r="B231" s="385">
        <v>3</v>
      </c>
      <c r="C231" s="385">
        <v>2</v>
      </c>
      <c r="D231" s="385"/>
      <c r="E231" s="385"/>
      <c r="F231" s="386" t="s">
        <v>18</v>
      </c>
      <c r="G231" s="387">
        <f>+G232+G234+G236+G238</f>
        <v>1195000</v>
      </c>
      <c r="H231" s="387">
        <f>+H232+H234+H236+H238</f>
        <v>382656.5</v>
      </c>
      <c r="I231" s="387">
        <f>+I232+I234+I236+I238</f>
        <v>1977586.29</v>
      </c>
      <c r="J231" s="387">
        <f>+J232+J234+J236+J238</f>
        <v>3555242.79</v>
      </c>
      <c r="K231" s="388">
        <f>+K232+K234+K236+K238</f>
        <v>0.10077086176577638</v>
      </c>
    </row>
    <row r="232" spans="1:11" ht="12.75" x14ac:dyDescent="0.2">
      <c r="A232" s="389">
        <v>2</v>
      </c>
      <c r="B232" s="390">
        <v>3</v>
      </c>
      <c r="C232" s="390">
        <v>2</v>
      </c>
      <c r="D232" s="390">
        <v>1</v>
      </c>
      <c r="E232" s="390"/>
      <c r="F232" s="403" t="s">
        <v>193</v>
      </c>
      <c r="G232" s="409">
        <f>+G233</f>
        <v>70000</v>
      </c>
      <c r="H232" s="409">
        <f>+H233</f>
        <v>47656.5</v>
      </c>
      <c r="I232" s="409">
        <f>+I233</f>
        <v>353470.97</v>
      </c>
      <c r="J232" s="409">
        <f>+J233</f>
        <v>471127.47</v>
      </c>
      <c r="K232" s="410">
        <f>+K233</f>
        <v>1.3353777493612455E-2</v>
      </c>
    </row>
    <row r="233" spans="1:11" ht="12.75" x14ac:dyDescent="0.2">
      <c r="A233" s="404">
        <v>2</v>
      </c>
      <c r="B233" s="395">
        <v>3</v>
      </c>
      <c r="C233" s="395">
        <v>2</v>
      </c>
      <c r="D233" s="395">
        <v>1</v>
      </c>
      <c r="E233" s="395" t="s">
        <v>316</v>
      </c>
      <c r="F233" s="396" t="s">
        <v>193</v>
      </c>
      <c r="G233" s="397">
        <v>70000</v>
      </c>
      <c r="H233" s="397">
        <v>47656.5</v>
      </c>
      <c r="I233" s="397">
        <v>353470.97</v>
      </c>
      <c r="J233" s="398">
        <f>SUBTOTAL(9,G233:I233)</f>
        <v>471127.47</v>
      </c>
      <c r="K233" s="399">
        <f>IFERROR(J233/$J$18*100,"0.00")</f>
        <v>1.3353777493612455E-2</v>
      </c>
    </row>
    <row r="234" spans="1:11" ht="12.75" x14ac:dyDescent="0.2">
      <c r="A234" s="389">
        <v>2</v>
      </c>
      <c r="B234" s="390">
        <v>3</v>
      </c>
      <c r="C234" s="390">
        <v>2</v>
      </c>
      <c r="D234" s="390">
        <v>2</v>
      </c>
      <c r="E234" s="390"/>
      <c r="F234" s="403" t="s">
        <v>194</v>
      </c>
      <c r="G234" s="409">
        <f>+G235</f>
        <v>125000</v>
      </c>
      <c r="H234" s="409">
        <f>+H235</f>
        <v>210000</v>
      </c>
      <c r="I234" s="409">
        <f>+I235</f>
        <v>203612.96</v>
      </c>
      <c r="J234" s="409">
        <f>+J235</f>
        <v>538612.96</v>
      </c>
      <c r="K234" s="410">
        <f>+K235</f>
        <v>1.5266606345446139E-2</v>
      </c>
    </row>
    <row r="235" spans="1:11" ht="12.75" x14ac:dyDescent="0.2">
      <c r="A235" s="404">
        <v>2</v>
      </c>
      <c r="B235" s="395">
        <v>3</v>
      </c>
      <c r="C235" s="395">
        <v>2</v>
      </c>
      <c r="D235" s="395">
        <v>2</v>
      </c>
      <c r="E235" s="395" t="s">
        <v>316</v>
      </c>
      <c r="F235" s="396" t="s">
        <v>194</v>
      </c>
      <c r="G235" s="397">
        <v>125000</v>
      </c>
      <c r="H235" s="397">
        <v>210000</v>
      </c>
      <c r="I235" s="397">
        <v>203612.96</v>
      </c>
      <c r="J235" s="398">
        <f>SUBTOTAL(9,G235:I235)</f>
        <v>538612.96</v>
      </c>
      <c r="K235" s="399">
        <f>IFERROR(J235/$J$18*100,"0.00")</f>
        <v>1.5266606345446139E-2</v>
      </c>
    </row>
    <row r="236" spans="1:11" ht="12.75" x14ac:dyDescent="0.2">
      <c r="A236" s="389">
        <v>2</v>
      </c>
      <c r="B236" s="390">
        <v>3</v>
      </c>
      <c r="C236" s="390">
        <v>2</v>
      </c>
      <c r="D236" s="390">
        <v>3</v>
      </c>
      <c r="E236" s="390"/>
      <c r="F236" s="403" t="s">
        <v>195</v>
      </c>
      <c r="G236" s="409">
        <f>+G237</f>
        <v>1000000</v>
      </c>
      <c r="H236" s="409">
        <f>+H237</f>
        <v>125000</v>
      </c>
      <c r="I236" s="409">
        <f>+I237</f>
        <v>1060502.3600000001</v>
      </c>
      <c r="J236" s="409">
        <f>+J237</f>
        <v>2185502.3600000003</v>
      </c>
      <c r="K236" s="410">
        <f>+K237</f>
        <v>6.1946530579515803E-2</v>
      </c>
    </row>
    <row r="237" spans="1:11" ht="12.75" x14ac:dyDescent="0.2">
      <c r="A237" s="404">
        <v>2</v>
      </c>
      <c r="B237" s="395">
        <v>3</v>
      </c>
      <c r="C237" s="395">
        <v>2</v>
      </c>
      <c r="D237" s="395">
        <v>3</v>
      </c>
      <c r="E237" s="395" t="s">
        <v>316</v>
      </c>
      <c r="F237" s="396" t="s">
        <v>195</v>
      </c>
      <c r="G237" s="397">
        <v>1000000</v>
      </c>
      <c r="H237" s="397">
        <v>125000</v>
      </c>
      <c r="I237" s="397">
        <v>1060502.3600000001</v>
      </c>
      <c r="J237" s="398">
        <f>SUBTOTAL(9,G237:I237)</f>
        <v>2185502.3600000003</v>
      </c>
      <c r="K237" s="399">
        <f>IFERROR(J237/$J$18*100,"0.00")</f>
        <v>6.1946530579515803E-2</v>
      </c>
    </row>
    <row r="238" spans="1:11" ht="12.75" x14ac:dyDescent="0.2">
      <c r="A238" s="389">
        <v>2</v>
      </c>
      <c r="B238" s="390">
        <v>3</v>
      </c>
      <c r="C238" s="390">
        <v>2</v>
      </c>
      <c r="D238" s="390">
        <v>4</v>
      </c>
      <c r="E238" s="390"/>
      <c r="F238" s="403" t="s">
        <v>19</v>
      </c>
      <c r="G238" s="409">
        <f>+G239</f>
        <v>0</v>
      </c>
      <c r="H238" s="409">
        <f>+H239</f>
        <v>0</v>
      </c>
      <c r="I238" s="409">
        <f>+I239</f>
        <v>360000</v>
      </c>
      <c r="J238" s="409">
        <f>+J239</f>
        <v>360000</v>
      </c>
      <c r="K238" s="410">
        <f>+K239</f>
        <v>1.0203947347201987E-2</v>
      </c>
    </row>
    <row r="239" spans="1:11" ht="12.75" x14ac:dyDescent="0.2">
      <c r="A239" s="404">
        <v>2</v>
      </c>
      <c r="B239" s="395">
        <v>3</v>
      </c>
      <c r="C239" s="395">
        <v>2</v>
      </c>
      <c r="D239" s="395">
        <v>4</v>
      </c>
      <c r="E239" s="395" t="s">
        <v>316</v>
      </c>
      <c r="F239" s="396" t="s">
        <v>19</v>
      </c>
      <c r="G239" s="406"/>
      <c r="H239" s="406"/>
      <c r="I239" s="397">
        <v>360000</v>
      </c>
      <c r="J239" s="398">
        <f>SUBTOTAL(9,G239:I239)</f>
        <v>360000</v>
      </c>
      <c r="K239" s="399">
        <f>IFERROR(J239/$J$18*100,"0.00")</f>
        <v>1.0203947347201987E-2</v>
      </c>
    </row>
    <row r="240" spans="1:11" ht="12.75" x14ac:dyDescent="0.2">
      <c r="A240" s="384">
        <v>2</v>
      </c>
      <c r="B240" s="385">
        <v>3</v>
      </c>
      <c r="C240" s="385">
        <v>3</v>
      </c>
      <c r="D240" s="385"/>
      <c r="E240" s="385"/>
      <c r="F240" s="386" t="s">
        <v>361</v>
      </c>
      <c r="G240" s="387">
        <f>+G241+G243+G245+G247+G249+G251</f>
        <v>2273000</v>
      </c>
      <c r="H240" s="387">
        <f>+H241+H243+H245+H247+H249+H251</f>
        <v>7343453.9500000002</v>
      </c>
      <c r="I240" s="387">
        <f>+I241+I243+I245+I247+I249+I251</f>
        <v>6552590.9699999997</v>
      </c>
      <c r="J240" s="387">
        <f>+J241+J243+J245+J247+J249+J251</f>
        <v>16169044.919999998</v>
      </c>
      <c r="K240" s="388">
        <f>+K241+K243+K245+K247+K249+K251</f>
        <v>0.45830023060617719</v>
      </c>
    </row>
    <row r="241" spans="1:11" ht="12.75" x14ac:dyDescent="0.2">
      <c r="A241" s="389">
        <v>2</v>
      </c>
      <c r="B241" s="390">
        <v>3</v>
      </c>
      <c r="C241" s="390">
        <v>3</v>
      </c>
      <c r="D241" s="390">
        <v>1</v>
      </c>
      <c r="E241" s="390"/>
      <c r="F241" s="403" t="s">
        <v>196</v>
      </c>
      <c r="G241" s="392">
        <f>G242</f>
        <v>70000</v>
      </c>
      <c r="H241" s="392">
        <f>H242</f>
        <v>3635153.29</v>
      </c>
      <c r="I241" s="392">
        <f>I242</f>
        <v>798141.97</v>
      </c>
      <c r="J241" s="392">
        <f>J242</f>
        <v>4503295.26</v>
      </c>
      <c r="K241" s="393">
        <f>K242</f>
        <v>0.12764274367206746</v>
      </c>
    </row>
    <row r="242" spans="1:11" ht="12.75" x14ac:dyDescent="0.2">
      <c r="A242" s="404">
        <v>2</v>
      </c>
      <c r="B242" s="395">
        <v>3</v>
      </c>
      <c r="C242" s="395">
        <v>3</v>
      </c>
      <c r="D242" s="395">
        <v>1</v>
      </c>
      <c r="E242" s="395" t="s">
        <v>316</v>
      </c>
      <c r="F242" s="396" t="s">
        <v>196</v>
      </c>
      <c r="G242" s="397">
        <v>70000</v>
      </c>
      <c r="H242" s="397">
        <v>3635153.29</v>
      </c>
      <c r="I242" s="397">
        <v>798141.97</v>
      </c>
      <c r="J242" s="398">
        <f>SUBTOTAL(9,G242:I242)</f>
        <v>4503295.26</v>
      </c>
      <c r="K242" s="399">
        <f>IFERROR(J242/$J$18*100,"0.00")</f>
        <v>0.12764274367206746</v>
      </c>
    </row>
    <row r="243" spans="1:11" ht="12.75" x14ac:dyDescent="0.2">
      <c r="A243" s="389">
        <v>2</v>
      </c>
      <c r="B243" s="390">
        <v>3</v>
      </c>
      <c r="C243" s="390">
        <v>3</v>
      </c>
      <c r="D243" s="390">
        <v>2</v>
      </c>
      <c r="E243" s="390"/>
      <c r="F243" s="403" t="s">
        <v>197</v>
      </c>
      <c r="G243" s="409">
        <f>+G244</f>
        <v>500000</v>
      </c>
      <c r="H243" s="409">
        <f>+H244</f>
        <v>1943066.07</v>
      </c>
      <c r="I243" s="409">
        <f>+I244</f>
        <v>686328.72</v>
      </c>
      <c r="J243" s="409">
        <f>+J244</f>
        <v>3129394.79</v>
      </c>
      <c r="K243" s="410">
        <f>+K244</f>
        <v>8.8700499071578384E-2</v>
      </c>
    </row>
    <row r="244" spans="1:11" ht="12.75" x14ac:dyDescent="0.2">
      <c r="A244" s="404">
        <v>2</v>
      </c>
      <c r="B244" s="395">
        <v>3</v>
      </c>
      <c r="C244" s="395">
        <v>3</v>
      </c>
      <c r="D244" s="395">
        <v>2</v>
      </c>
      <c r="E244" s="395" t="s">
        <v>316</v>
      </c>
      <c r="F244" s="396" t="s">
        <v>197</v>
      </c>
      <c r="G244" s="397">
        <v>500000</v>
      </c>
      <c r="H244" s="397">
        <v>1943066.07</v>
      </c>
      <c r="I244" s="397">
        <v>686328.72</v>
      </c>
      <c r="J244" s="398">
        <f>SUBTOTAL(9,G244:I244)</f>
        <v>3129394.79</v>
      </c>
      <c r="K244" s="399">
        <f>IFERROR(J244/$J$18*100,"0.00")</f>
        <v>8.8700499071578384E-2</v>
      </c>
    </row>
    <row r="245" spans="1:11" ht="12.75" x14ac:dyDescent="0.2">
      <c r="A245" s="389">
        <v>2</v>
      </c>
      <c r="B245" s="390">
        <v>3</v>
      </c>
      <c r="C245" s="390">
        <v>3</v>
      </c>
      <c r="D245" s="390">
        <v>3</v>
      </c>
      <c r="E245" s="390"/>
      <c r="F245" s="403" t="s">
        <v>198</v>
      </c>
      <c r="G245" s="409">
        <f>+G246</f>
        <v>1700000</v>
      </c>
      <c r="H245" s="409">
        <f>+H246</f>
        <v>898234.59</v>
      </c>
      <c r="I245" s="409">
        <f>+I246</f>
        <v>1905854.4</v>
      </c>
      <c r="J245" s="409">
        <f>+J246</f>
        <v>4504088.99</v>
      </c>
      <c r="K245" s="410">
        <f>+K246</f>
        <v>0.12766524139186719</v>
      </c>
    </row>
    <row r="246" spans="1:11" ht="12.75" x14ac:dyDescent="0.2">
      <c r="A246" s="404">
        <v>2</v>
      </c>
      <c r="B246" s="395">
        <v>3</v>
      </c>
      <c r="C246" s="395">
        <v>3</v>
      </c>
      <c r="D246" s="395">
        <v>3</v>
      </c>
      <c r="E246" s="395" t="s">
        <v>316</v>
      </c>
      <c r="F246" s="396" t="s">
        <v>198</v>
      </c>
      <c r="G246" s="397">
        <v>1700000</v>
      </c>
      <c r="H246" s="397">
        <v>898234.59</v>
      </c>
      <c r="I246" s="397">
        <v>1905854.4</v>
      </c>
      <c r="J246" s="398">
        <f>SUBTOTAL(9,G246:I246)</f>
        <v>4504088.99</v>
      </c>
      <c r="K246" s="399">
        <f>IFERROR(J246/$J$18*100,"0.00")</f>
        <v>0.12766524139186719</v>
      </c>
    </row>
    <row r="247" spans="1:11" ht="12.75" x14ac:dyDescent="0.2">
      <c r="A247" s="389">
        <v>2</v>
      </c>
      <c r="B247" s="390">
        <v>3</v>
      </c>
      <c r="C247" s="390">
        <v>3</v>
      </c>
      <c r="D247" s="390">
        <v>4</v>
      </c>
      <c r="E247" s="390"/>
      <c r="F247" s="403" t="s">
        <v>199</v>
      </c>
      <c r="G247" s="409">
        <f>+G248</f>
        <v>3000</v>
      </c>
      <c r="H247" s="409">
        <f>+H248</f>
        <v>0</v>
      </c>
      <c r="I247" s="409">
        <f>+I248</f>
        <v>6365</v>
      </c>
      <c r="J247" s="409">
        <f>+J248</f>
        <v>9365</v>
      </c>
      <c r="K247" s="410">
        <f>+K248</f>
        <v>2.6544435251818504E-4</v>
      </c>
    </row>
    <row r="248" spans="1:11" ht="12.75" x14ac:dyDescent="0.2">
      <c r="A248" s="404">
        <v>2</v>
      </c>
      <c r="B248" s="395">
        <v>3</v>
      </c>
      <c r="C248" s="395">
        <v>3</v>
      </c>
      <c r="D248" s="395">
        <v>4</v>
      </c>
      <c r="E248" s="395" t="s">
        <v>316</v>
      </c>
      <c r="F248" s="396" t="s">
        <v>199</v>
      </c>
      <c r="G248" s="406">
        <v>3000</v>
      </c>
      <c r="H248" s="406"/>
      <c r="I248" s="397">
        <v>6365</v>
      </c>
      <c r="J248" s="398">
        <f>SUBTOTAL(9,G248:I248)</f>
        <v>9365</v>
      </c>
      <c r="K248" s="399">
        <f>IFERROR(J248/$J$18*100,"0.00")</f>
        <v>2.6544435251818504E-4</v>
      </c>
    </row>
    <row r="249" spans="1:11" ht="12.75" x14ac:dyDescent="0.2">
      <c r="A249" s="389">
        <v>2</v>
      </c>
      <c r="B249" s="390">
        <v>3</v>
      </c>
      <c r="C249" s="390">
        <v>3</v>
      </c>
      <c r="D249" s="390">
        <v>5</v>
      </c>
      <c r="E249" s="390"/>
      <c r="F249" s="403" t="s">
        <v>200</v>
      </c>
      <c r="G249" s="409">
        <f>+G250</f>
        <v>0</v>
      </c>
      <c r="H249" s="409">
        <f>+H250</f>
        <v>12000</v>
      </c>
      <c r="I249" s="409">
        <f>+I250</f>
        <v>0</v>
      </c>
      <c r="J249" s="409">
        <f>+J250</f>
        <v>12000</v>
      </c>
      <c r="K249" s="410">
        <f>+K250</f>
        <v>3.4013157824006626E-4</v>
      </c>
    </row>
    <row r="250" spans="1:11" ht="12.75" x14ac:dyDescent="0.2">
      <c r="A250" s="404">
        <v>2</v>
      </c>
      <c r="B250" s="395">
        <v>3</v>
      </c>
      <c r="C250" s="395">
        <v>3</v>
      </c>
      <c r="D250" s="395">
        <v>5</v>
      </c>
      <c r="E250" s="395" t="s">
        <v>316</v>
      </c>
      <c r="F250" s="396" t="s">
        <v>200</v>
      </c>
      <c r="G250" s="406"/>
      <c r="H250" s="397">
        <v>12000</v>
      </c>
      <c r="I250" s="406"/>
      <c r="J250" s="398">
        <f>SUBTOTAL(9,G250:I250)</f>
        <v>12000</v>
      </c>
      <c r="K250" s="399">
        <f>IFERROR(J250/$J$18*100,"0.00")</f>
        <v>3.4013157824006626E-4</v>
      </c>
    </row>
    <row r="251" spans="1:11" ht="12.75" x14ac:dyDescent="0.2">
      <c r="A251" s="389">
        <v>2</v>
      </c>
      <c r="B251" s="390">
        <v>3</v>
      </c>
      <c r="C251" s="390">
        <v>3</v>
      </c>
      <c r="D251" s="390">
        <v>6</v>
      </c>
      <c r="E251" s="390"/>
      <c r="F251" s="403" t="s">
        <v>201</v>
      </c>
      <c r="G251" s="409">
        <f>+G252</f>
        <v>0</v>
      </c>
      <c r="H251" s="409">
        <f>+H252</f>
        <v>855000</v>
      </c>
      <c r="I251" s="409">
        <f>+I252</f>
        <v>3155900.88</v>
      </c>
      <c r="J251" s="409">
        <f>+J252</f>
        <v>4010900.88</v>
      </c>
      <c r="K251" s="410">
        <f>+K252</f>
        <v>0.11368617053990587</v>
      </c>
    </row>
    <row r="252" spans="1:11" ht="12.75" x14ac:dyDescent="0.2">
      <c r="A252" s="404">
        <v>2</v>
      </c>
      <c r="B252" s="395">
        <v>3</v>
      </c>
      <c r="C252" s="395">
        <v>3</v>
      </c>
      <c r="D252" s="395">
        <v>6</v>
      </c>
      <c r="E252" s="395" t="s">
        <v>316</v>
      </c>
      <c r="F252" s="396" t="s">
        <v>201</v>
      </c>
      <c r="G252" s="397"/>
      <c r="H252" s="397">
        <v>855000</v>
      </c>
      <c r="I252" s="397">
        <v>3155900.88</v>
      </c>
      <c r="J252" s="398">
        <f>SUBTOTAL(9,G252:I252)</f>
        <v>4010900.88</v>
      </c>
      <c r="K252" s="399">
        <f>IFERROR(J252/$J$18*100,"0.00")</f>
        <v>0.11368617053990587</v>
      </c>
    </row>
    <row r="253" spans="1:11" ht="12.75" x14ac:dyDescent="0.2">
      <c r="A253" s="384">
        <v>2</v>
      </c>
      <c r="B253" s="385">
        <v>3</v>
      </c>
      <c r="C253" s="385">
        <v>4</v>
      </c>
      <c r="D253" s="385"/>
      <c r="E253" s="385"/>
      <c r="F253" s="386" t="s">
        <v>362</v>
      </c>
      <c r="G253" s="387">
        <f>+G254+G256</f>
        <v>150000000</v>
      </c>
      <c r="H253" s="387">
        <f>+H254+H256</f>
        <v>62648237.049999997</v>
      </c>
      <c r="I253" s="387">
        <f>+I254+I256</f>
        <v>167631022.27000001</v>
      </c>
      <c r="J253" s="387">
        <f>+J254+J256</f>
        <v>380279259.32000005</v>
      </c>
      <c r="K253" s="388">
        <f>+K254+K256</f>
        <v>10.778748720372921</v>
      </c>
    </row>
    <row r="254" spans="1:11" ht="12.75" x14ac:dyDescent="0.2">
      <c r="A254" s="389">
        <v>2</v>
      </c>
      <c r="B254" s="390">
        <v>3</v>
      </c>
      <c r="C254" s="390">
        <v>4</v>
      </c>
      <c r="D254" s="390">
        <v>1</v>
      </c>
      <c r="E254" s="390"/>
      <c r="F254" s="403" t="s">
        <v>202</v>
      </c>
      <c r="G254" s="409">
        <f>+G255</f>
        <v>150000000</v>
      </c>
      <c r="H254" s="409">
        <f>+H255</f>
        <v>62648237.049999997</v>
      </c>
      <c r="I254" s="409">
        <f>+I255</f>
        <v>167631022.27000001</v>
      </c>
      <c r="J254" s="409">
        <f>+J255</f>
        <v>380279259.32000005</v>
      </c>
      <c r="K254" s="410">
        <f>+K255</f>
        <v>10.778748720372921</v>
      </c>
    </row>
    <row r="255" spans="1:11" ht="12.75" x14ac:dyDescent="0.2">
      <c r="A255" s="404">
        <v>2</v>
      </c>
      <c r="B255" s="395">
        <v>3</v>
      </c>
      <c r="C255" s="395">
        <v>4</v>
      </c>
      <c r="D255" s="395">
        <v>1</v>
      </c>
      <c r="E255" s="395" t="s">
        <v>316</v>
      </c>
      <c r="F255" s="396" t="s">
        <v>202</v>
      </c>
      <c r="G255" s="397">
        <v>150000000</v>
      </c>
      <c r="H255" s="397">
        <v>62648237.049999997</v>
      </c>
      <c r="I255" s="397">
        <v>167631022.27000001</v>
      </c>
      <c r="J255" s="398">
        <f>SUBTOTAL(9,G255:I255)</f>
        <v>380279259.32000005</v>
      </c>
      <c r="K255" s="399">
        <f>IFERROR(J255/$J$18*100,"0.00")</f>
        <v>10.778748720372921</v>
      </c>
    </row>
    <row r="256" spans="1:11" ht="12.75" x14ac:dyDescent="0.2">
      <c r="A256" s="407">
        <v>2</v>
      </c>
      <c r="B256" s="390">
        <v>3</v>
      </c>
      <c r="C256" s="390">
        <v>4</v>
      </c>
      <c r="D256" s="390">
        <v>2</v>
      </c>
      <c r="E256" s="390"/>
      <c r="F256" s="403" t="s">
        <v>203</v>
      </c>
      <c r="G256" s="409">
        <f>+G257</f>
        <v>0</v>
      </c>
      <c r="H256" s="409">
        <f>+H257</f>
        <v>0</v>
      </c>
      <c r="I256" s="409">
        <f>+I257</f>
        <v>0</v>
      </c>
      <c r="J256" s="409">
        <f>+J257</f>
        <v>0</v>
      </c>
      <c r="K256" s="410">
        <f>+K257</f>
        <v>0</v>
      </c>
    </row>
    <row r="257" spans="1:11" ht="12.75" x14ac:dyDescent="0.2">
      <c r="A257" s="413">
        <v>2</v>
      </c>
      <c r="B257" s="414">
        <v>3</v>
      </c>
      <c r="C257" s="414">
        <v>4</v>
      </c>
      <c r="D257" s="414">
        <v>2</v>
      </c>
      <c r="E257" s="395" t="s">
        <v>316</v>
      </c>
      <c r="F257" s="396" t="s">
        <v>203</v>
      </c>
      <c r="G257" s="406"/>
      <c r="H257" s="406"/>
      <c r="I257" s="406"/>
      <c r="J257" s="398">
        <f>SUBTOTAL(9,G257:I257)</f>
        <v>0</v>
      </c>
      <c r="K257" s="399">
        <f>IFERROR(J257/$J$18*100,"0.00")</f>
        <v>0</v>
      </c>
    </row>
    <row r="258" spans="1:11" ht="12.75" x14ac:dyDescent="0.2">
      <c r="A258" s="384">
        <v>2</v>
      </c>
      <c r="B258" s="385">
        <v>3</v>
      </c>
      <c r="C258" s="385">
        <v>5</v>
      </c>
      <c r="D258" s="385"/>
      <c r="E258" s="385"/>
      <c r="F258" s="386" t="s">
        <v>204</v>
      </c>
      <c r="G258" s="387">
        <f>+G259+G261+G263+G265+G267</f>
        <v>3700000</v>
      </c>
      <c r="H258" s="387">
        <f>+H259+H261+H263+H265+H267</f>
        <v>1903155.16</v>
      </c>
      <c r="I258" s="387">
        <f>+I259+I261+I263+I265+I267</f>
        <v>11750196.74</v>
      </c>
      <c r="J258" s="387">
        <f>+J259+J261+J263+J265+J267</f>
        <v>17353351.899999999</v>
      </c>
      <c r="K258" s="388">
        <f>+K259+K261+K263+K265+K267</f>
        <v>0.4918685807918543</v>
      </c>
    </row>
    <row r="259" spans="1:11" ht="12.75" x14ac:dyDescent="0.2">
      <c r="A259" s="389">
        <v>2</v>
      </c>
      <c r="B259" s="390">
        <v>3</v>
      </c>
      <c r="C259" s="390">
        <v>5</v>
      </c>
      <c r="D259" s="390">
        <v>1</v>
      </c>
      <c r="E259" s="390"/>
      <c r="F259" s="403" t="s">
        <v>205</v>
      </c>
      <c r="G259" s="409">
        <f>+G260</f>
        <v>0</v>
      </c>
      <c r="H259" s="409">
        <f>+H260</f>
        <v>0</v>
      </c>
      <c r="I259" s="409">
        <f>+I260</f>
        <v>700255.28</v>
      </c>
      <c r="J259" s="409">
        <f>+J260</f>
        <v>700255.28</v>
      </c>
      <c r="K259" s="410">
        <f>+K260</f>
        <v>1.9848244463111626E-2</v>
      </c>
    </row>
    <row r="260" spans="1:11" ht="12.75" x14ac:dyDescent="0.2">
      <c r="A260" s="404">
        <v>2</v>
      </c>
      <c r="B260" s="395">
        <v>3</v>
      </c>
      <c r="C260" s="395">
        <v>5</v>
      </c>
      <c r="D260" s="395">
        <v>1</v>
      </c>
      <c r="E260" s="395" t="s">
        <v>316</v>
      </c>
      <c r="F260" s="396" t="s">
        <v>205</v>
      </c>
      <c r="G260" s="406"/>
      <c r="H260" s="406"/>
      <c r="I260" s="397">
        <v>700255.28</v>
      </c>
      <c r="J260" s="398">
        <f>SUBTOTAL(9,G260:I260)</f>
        <v>700255.28</v>
      </c>
      <c r="K260" s="399">
        <f>IFERROR(J260/$J$18*100,"0.00")</f>
        <v>1.9848244463111626E-2</v>
      </c>
    </row>
    <row r="261" spans="1:11" ht="12.75" x14ac:dyDescent="0.2">
      <c r="A261" s="389">
        <v>2</v>
      </c>
      <c r="B261" s="390">
        <v>3</v>
      </c>
      <c r="C261" s="390">
        <v>5</v>
      </c>
      <c r="D261" s="390">
        <v>2</v>
      </c>
      <c r="E261" s="390"/>
      <c r="F261" s="403" t="s">
        <v>206</v>
      </c>
      <c r="G261" s="409">
        <f>+G262</f>
        <v>0</v>
      </c>
      <c r="H261" s="409">
        <f>+H262</f>
        <v>0</v>
      </c>
      <c r="I261" s="409">
        <f>+I262</f>
        <v>0</v>
      </c>
      <c r="J261" s="409">
        <f>+J262</f>
        <v>0</v>
      </c>
      <c r="K261" s="410">
        <f>+K262</f>
        <v>0</v>
      </c>
    </row>
    <row r="262" spans="1:11" ht="12.75" x14ac:dyDescent="0.2">
      <c r="A262" s="404">
        <v>2</v>
      </c>
      <c r="B262" s="395">
        <v>3</v>
      </c>
      <c r="C262" s="395">
        <v>5</v>
      </c>
      <c r="D262" s="395">
        <v>2</v>
      </c>
      <c r="E262" s="395" t="s">
        <v>316</v>
      </c>
      <c r="F262" s="396" t="s">
        <v>206</v>
      </c>
      <c r="G262" s="406"/>
      <c r="H262" s="406"/>
      <c r="I262" s="406"/>
      <c r="J262" s="398">
        <f>SUBTOTAL(9,G262:I262)</f>
        <v>0</v>
      </c>
      <c r="K262" s="399">
        <f>IFERROR(J262/$J$18*100,"0.00")</f>
        <v>0</v>
      </c>
    </row>
    <row r="263" spans="1:11" ht="12.75" x14ac:dyDescent="0.2">
      <c r="A263" s="389">
        <v>2</v>
      </c>
      <c r="B263" s="390">
        <v>3</v>
      </c>
      <c r="C263" s="390">
        <v>5</v>
      </c>
      <c r="D263" s="390">
        <v>3</v>
      </c>
      <c r="E263" s="390"/>
      <c r="F263" s="403" t="s">
        <v>207</v>
      </c>
      <c r="G263" s="409">
        <f>+G264</f>
        <v>2000000</v>
      </c>
      <c r="H263" s="409">
        <f>+H264</f>
        <v>21000</v>
      </c>
      <c r="I263" s="409">
        <f>+I264</f>
        <v>87784.56</v>
      </c>
      <c r="J263" s="409">
        <f>+J264</f>
        <v>2108784.56</v>
      </c>
      <c r="K263" s="410">
        <f>+K264</f>
        <v>5.9772018380090303E-2</v>
      </c>
    </row>
    <row r="264" spans="1:11" ht="12.75" x14ac:dyDescent="0.2">
      <c r="A264" s="404">
        <v>2</v>
      </c>
      <c r="B264" s="395">
        <v>3</v>
      </c>
      <c r="C264" s="395">
        <v>5</v>
      </c>
      <c r="D264" s="395">
        <v>3</v>
      </c>
      <c r="E264" s="395" t="s">
        <v>316</v>
      </c>
      <c r="F264" s="396" t="s">
        <v>207</v>
      </c>
      <c r="G264" s="397">
        <v>2000000</v>
      </c>
      <c r="H264" s="397">
        <v>21000</v>
      </c>
      <c r="I264" s="397">
        <v>87784.56</v>
      </c>
      <c r="J264" s="398">
        <f>SUBTOTAL(9,G264:I264)</f>
        <v>2108784.56</v>
      </c>
      <c r="K264" s="399">
        <f>IFERROR(J264/$J$18*100,"0.00")</f>
        <v>5.9772018380090303E-2</v>
      </c>
    </row>
    <row r="265" spans="1:11" ht="12.75" x14ac:dyDescent="0.2">
      <c r="A265" s="389">
        <v>2</v>
      </c>
      <c r="B265" s="390">
        <v>3</v>
      </c>
      <c r="C265" s="390">
        <v>5</v>
      </c>
      <c r="D265" s="390">
        <v>4</v>
      </c>
      <c r="E265" s="390"/>
      <c r="F265" s="403" t="s">
        <v>208</v>
      </c>
      <c r="G265" s="409">
        <f>+G266</f>
        <v>0</v>
      </c>
      <c r="H265" s="409">
        <f>+H266</f>
        <v>190435.27</v>
      </c>
      <c r="I265" s="409">
        <f>+I266</f>
        <v>0</v>
      </c>
      <c r="J265" s="409">
        <f>+J266</f>
        <v>190435.27</v>
      </c>
      <c r="K265" s="410">
        <f>+K266</f>
        <v>5.3977540781394284E-3</v>
      </c>
    </row>
    <row r="266" spans="1:11" ht="12.75" x14ac:dyDescent="0.2">
      <c r="A266" s="404">
        <v>2</v>
      </c>
      <c r="B266" s="395">
        <v>3</v>
      </c>
      <c r="C266" s="395">
        <v>5</v>
      </c>
      <c r="D266" s="395">
        <v>4</v>
      </c>
      <c r="E266" s="395" t="s">
        <v>316</v>
      </c>
      <c r="F266" s="396" t="s">
        <v>208</v>
      </c>
      <c r="G266" s="406"/>
      <c r="H266" s="397">
        <v>190435.27</v>
      </c>
      <c r="I266" s="406"/>
      <c r="J266" s="398">
        <f>SUBTOTAL(9,G266:I266)</f>
        <v>190435.27</v>
      </c>
      <c r="K266" s="399">
        <f>IFERROR(J266/$J$18*100,"0.00")</f>
        <v>5.3977540781394284E-3</v>
      </c>
    </row>
    <row r="267" spans="1:11" ht="12.75" x14ac:dyDescent="0.2">
      <c r="A267" s="389">
        <v>2</v>
      </c>
      <c r="B267" s="390">
        <v>3</v>
      </c>
      <c r="C267" s="390">
        <v>5</v>
      </c>
      <c r="D267" s="390">
        <v>5</v>
      </c>
      <c r="E267" s="390"/>
      <c r="F267" s="403" t="s">
        <v>363</v>
      </c>
      <c r="G267" s="409">
        <f>+G268</f>
        <v>1700000</v>
      </c>
      <c r="H267" s="409">
        <f>+H268</f>
        <v>1691719.89</v>
      </c>
      <c r="I267" s="409">
        <f>+I268</f>
        <v>10962156.9</v>
      </c>
      <c r="J267" s="409">
        <f>+J268</f>
        <v>14353876.789999999</v>
      </c>
      <c r="K267" s="410">
        <f>+K268</f>
        <v>0.40685056387051294</v>
      </c>
    </row>
    <row r="268" spans="1:11" ht="12.75" x14ac:dyDescent="0.2">
      <c r="A268" s="404">
        <v>2</v>
      </c>
      <c r="B268" s="395">
        <v>3</v>
      </c>
      <c r="C268" s="395">
        <v>5</v>
      </c>
      <c r="D268" s="395">
        <v>5</v>
      </c>
      <c r="E268" s="395" t="s">
        <v>316</v>
      </c>
      <c r="F268" s="396" t="s">
        <v>209</v>
      </c>
      <c r="G268" s="397">
        <v>1700000</v>
      </c>
      <c r="H268" s="397">
        <v>1691719.89</v>
      </c>
      <c r="I268" s="397">
        <v>10962156.9</v>
      </c>
      <c r="J268" s="398">
        <f>SUBTOTAL(9,G268:I268)</f>
        <v>14353876.789999999</v>
      </c>
      <c r="K268" s="399">
        <f>IFERROR(J268/$J$18*100,"0.00")</f>
        <v>0.40685056387051294</v>
      </c>
    </row>
    <row r="269" spans="1:11" ht="12.75" x14ac:dyDescent="0.2">
      <c r="A269" s="384">
        <v>2</v>
      </c>
      <c r="B269" s="385">
        <v>3</v>
      </c>
      <c r="C269" s="385">
        <v>6</v>
      </c>
      <c r="D269" s="385"/>
      <c r="E269" s="385"/>
      <c r="F269" s="386" t="s">
        <v>210</v>
      </c>
      <c r="G269" s="387">
        <f>+G270+G276+G280+G287+G295</f>
        <v>1252640.73</v>
      </c>
      <c r="H269" s="387">
        <f>+H270+H276+H280+H287+H295</f>
        <v>732742.86</v>
      </c>
      <c r="I269" s="387">
        <f>+I270+I276+I280+I287+I295</f>
        <v>898244.6100000001</v>
      </c>
      <c r="J269" s="387">
        <f>+J270+J276+J280+J287+J295</f>
        <v>2883628.2</v>
      </c>
      <c r="K269" s="387">
        <f>+K270+K276+K280+K287+K295</f>
        <v>8.1734417560296785E-2</v>
      </c>
    </row>
    <row r="270" spans="1:11" ht="12.75" x14ac:dyDescent="0.2">
      <c r="A270" s="389">
        <v>2</v>
      </c>
      <c r="B270" s="390">
        <v>3</v>
      </c>
      <c r="C270" s="390">
        <v>6</v>
      </c>
      <c r="D270" s="390">
        <v>1</v>
      </c>
      <c r="E270" s="390"/>
      <c r="F270" s="403" t="s">
        <v>211</v>
      </c>
      <c r="G270" s="409">
        <f>+G271+G272+G273+G274</f>
        <v>0</v>
      </c>
      <c r="H270" s="409">
        <f>+H271+H272+H273+H274</f>
        <v>35800</v>
      </c>
      <c r="I270" s="409">
        <f>+I271+I272+I273+I274</f>
        <v>0</v>
      </c>
      <c r="J270" s="409">
        <f>+J271+J272+J273+J274</f>
        <v>35800</v>
      </c>
      <c r="K270" s="410">
        <f>+K271+K272+K273+K274</f>
        <v>1.0147258750828642E-3</v>
      </c>
    </row>
    <row r="271" spans="1:11" ht="12.75" x14ac:dyDescent="0.2">
      <c r="A271" s="404">
        <v>2</v>
      </c>
      <c r="B271" s="395">
        <v>3</v>
      </c>
      <c r="C271" s="395">
        <v>6</v>
      </c>
      <c r="D271" s="395">
        <v>1</v>
      </c>
      <c r="E271" s="395" t="s">
        <v>316</v>
      </c>
      <c r="F271" s="396" t="s">
        <v>212</v>
      </c>
      <c r="G271" s="397"/>
      <c r="H271" s="397">
        <v>35800</v>
      </c>
      <c r="I271" s="397"/>
      <c r="J271" s="398">
        <f>SUBTOTAL(9,G271:I271)</f>
        <v>35800</v>
      </c>
      <c r="K271" s="399">
        <f>IFERROR(J271/$J$18*100,"0.00")</f>
        <v>1.0147258750828642E-3</v>
      </c>
    </row>
    <row r="272" spans="1:11" ht="12.75" x14ac:dyDescent="0.2">
      <c r="A272" s="404">
        <v>2</v>
      </c>
      <c r="B272" s="395">
        <v>3</v>
      </c>
      <c r="C272" s="395">
        <v>6</v>
      </c>
      <c r="D272" s="395">
        <v>1</v>
      </c>
      <c r="E272" s="395" t="s">
        <v>317</v>
      </c>
      <c r="F272" s="396" t="s">
        <v>213</v>
      </c>
      <c r="G272" s="397"/>
      <c r="H272" s="397"/>
      <c r="I272" s="397"/>
      <c r="J272" s="398">
        <f>SUBTOTAL(9,G272:I272)</f>
        <v>0</v>
      </c>
      <c r="K272" s="399">
        <f>IFERROR(J272/$J$18*100,"0.00")</f>
        <v>0</v>
      </c>
    </row>
    <row r="273" spans="1:11" ht="12.75" x14ac:dyDescent="0.2">
      <c r="A273" s="404">
        <v>2</v>
      </c>
      <c r="B273" s="395">
        <v>3</v>
      </c>
      <c r="C273" s="395">
        <v>6</v>
      </c>
      <c r="D273" s="395">
        <v>1</v>
      </c>
      <c r="E273" s="395" t="s">
        <v>318</v>
      </c>
      <c r="F273" s="396" t="s">
        <v>214</v>
      </c>
      <c r="G273" s="397"/>
      <c r="H273" s="397"/>
      <c r="I273" s="397"/>
      <c r="J273" s="398">
        <f>SUBTOTAL(9,G273:I273)</f>
        <v>0</v>
      </c>
      <c r="K273" s="399">
        <f>IFERROR(J273/$J$18*100,"0.00")</f>
        <v>0</v>
      </c>
    </row>
    <row r="274" spans="1:11" ht="12.75" x14ac:dyDescent="0.2">
      <c r="A274" s="404">
        <v>2</v>
      </c>
      <c r="B274" s="395">
        <v>3</v>
      </c>
      <c r="C274" s="395">
        <v>6</v>
      </c>
      <c r="D274" s="395">
        <v>1</v>
      </c>
      <c r="E274" s="395" t="s">
        <v>319</v>
      </c>
      <c r="F274" s="396" t="s">
        <v>215</v>
      </c>
      <c r="G274" s="397"/>
      <c r="H274" s="397"/>
      <c r="I274" s="397"/>
      <c r="J274" s="398">
        <f>SUBTOTAL(9,G274:I274)</f>
        <v>0</v>
      </c>
      <c r="K274" s="399">
        <f>IFERROR(J274/$J$18*100,"0.00")</f>
        <v>0</v>
      </c>
    </row>
    <row r="275" spans="1:11" ht="12.75" x14ac:dyDescent="0.2">
      <c r="A275" s="404">
        <v>2</v>
      </c>
      <c r="B275" s="395">
        <v>3</v>
      </c>
      <c r="C275" s="395">
        <v>6</v>
      </c>
      <c r="D275" s="395">
        <v>1</v>
      </c>
      <c r="E275" s="395" t="s">
        <v>320</v>
      </c>
      <c r="F275" s="396" t="s">
        <v>216</v>
      </c>
      <c r="G275" s="406"/>
      <c r="H275" s="406"/>
      <c r="I275" s="406"/>
      <c r="J275" s="398">
        <f>SUBTOTAL(9,G275:I275)</f>
        <v>0</v>
      </c>
      <c r="K275" s="399">
        <f>IFERROR(J275/$J$18*100,"0.00")</f>
        <v>0</v>
      </c>
    </row>
    <row r="276" spans="1:11" ht="12.75" x14ac:dyDescent="0.2">
      <c r="A276" s="389">
        <v>2</v>
      </c>
      <c r="B276" s="390">
        <v>3</v>
      </c>
      <c r="C276" s="390">
        <v>6</v>
      </c>
      <c r="D276" s="390">
        <v>2</v>
      </c>
      <c r="E276" s="390"/>
      <c r="F276" s="403" t="s">
        <v>217</v>
      </c>
      <c r="G276" s="409">
        <f>+G277+G278+G279</f>
        <v>108123.7</v>
      </c>
      <c r="H276" s="409">
        <f>+H277+H278+H279</f>
        <v>655086.4</v>
      </c>
      <c r="I276" s="409">
        <f>+I277+I278+I279</f>
        <v>316438.71000000002</v>
      </c>
      <c r="J276" s="409">
        <f>+J277+J278+J279</f>
        <v>1079648.81</v>
      </c>
      <c r="K276" s="410">
        <f>+K277+K278+K279</f>
        <v>3.0601887807525787E-2</v>
      </c>
    </row>
    <row r="277" spans="1:11" ht="12.75" x14ac:dyDescent="0.2">
      <c r="A277" s="404">
        <v>2</v>
      </c>
      <c r="B277" s="395">
        <v>3</v>
      </c>
      <c r="C277" s="395">
        <v>6</v>
      </c>
      <c r="D277" s="395">
        <v>2</v>
      </c>
      <c r="E277" s="395" t="s">
        <v>316</v>
      </c>
      <c r="F277" s="396" t="s">
        <v>218</v>
      </c>
      <c r="G277" s="397"/>
      <c r="H277" s="397">
        <v>632086.4</v>
      </c>
      <c r="I277" s="397">
        <v>316438.71000000002</v>
      </c>
      <c r="J277" s="398">
        <f>SUBTOTAL(9,G277:I277)</f>
        <v>948525.1100000001</v>
      </c>
      <c r="K277" s="399">
        <f>IFERROR(J277/$J$18*100,"0.00")</f>
        <v>2.6885278555386038E-2</v>
      </c>
    </row>
    <row r="278" spans="1:11" ht="12.75" x14ac:dyDescent="0.2">
      <c r="A278" s="404">
        <v>2</v>
      </c>
      <c r="B278" s="395">
        <v>3</v>
      </c>
      <c r="C278" s="395">
        <v>6</v>
      </c>
      <c r="D278" s="395">
        <v>2</v>
      </c>
      <c r="E278" s="395" t="s">
        <v>317</v>
      </c>
      <c r="F278" s="396" t="s">
        <v>219</v>
      </c>
      <c r="G278" s="397">
        <v>108123.7</v>
      </c>
      <c r="H278" s="397">
        <v>23000</v>
      </c>
      <c r="I278" s="397"/>
      <c r="J278" s="398">
        <f>SUBTOTAL(9,G278:I278)</f>
        <v>131123.70000000001</v>
      </c>
      <c r="K278" s="399">
        <f>IFERROR(J278/$J$18*100,"0.00")</f>
        <v>3.7166092521397479E-3</v>
      </c>
    </row>
    <row r="279" spans="1:11" ht="12.75" x14ac:dyDescent="0.2">
      <c r="A279" s="404">
        <v>2</v>
      </c>
      <c r="B279" s="395">
        <v>3</v>
      </c>
      <c r="C279" s="395">
        <v>6</v>
      </c>
      <c r="D279" s="395">
        <v>2</v>
      </c>
      <c r="E279" s="395" t="s">
        <v>318</v>
      </c>
      <c r="F279" s="396" t="s">
        <v>220</v>
      </c>
      <c r="G279" s="406"/>
      <c r="H279" s="406"/>
      <c r="I279" s="406"/>
      <c r="J279" s="398">
        <f>SUBTOTAL(9,G279:I279)</f>
        <v>0</v>
      </c>
      <c r="K279" s="399">
        <f>IFERROR(J279/$J$18*100,"0.00")</f>
        <v>0</v>
      </c>
    </row>
    <row r="280" spans="1:11" ht="12.75" x14ac:dyDescent="0.2">
      <c r="A280" s="389">
        <v>2</v>
      </c>
      <c r="B280" s="390">
        <v>3</v>
      </c>
      <c r="C280" s="390">
        <v>6</v>
      </c>
      <c r="D280" s="390">
        <v>3</v>
      </c>
      <c r="E280" s="390"/>
      <c r="F280" s="403" t="s">
        <v>221</v>
      </c>
      <c r="G280" s="409">
        <f>+G281+G282+G283+G284+G285+G286</f>
        <v>1144517.03</v>
      </c>
      <c r="H280" s="409">
        <f>+H281+H282+H283+H284+H285+H286</f>
        <v>41856.46</v>
      </c>
      <c r="I280" s="409">
        <f>+I281+I282+I283+I284+I285+I286</f>
        <v>504543.9</v>
      </c>
      <c r="J280" s="409">
        <f>+J281+J282+J283+J284+J285+J286</f>
        <v>1690917.3900000001</v>
      </c>
      <c r="K280" s="410">
        <f>+K281+K282+K283+K284+K285+K286</f>
        <v>4.7927866711189468E-2</v>
      </c>
    </row>
    <row r="281" spans="1:11" ht="12.75" x14ac:dyDescent="0.2">
      <c r="A281" s="404">
        <v>2</v>
      </c>
      <c r="B281" s="395">
        <v>3</v>
      </c>
      <c r="C281" s="395">
        <v>6</v>
      </c>
      <c r="D281" s="395">
        <v>3</v>
      </c>
      <c r="E281" s="395" t="s">
        <v>316</v>
      </c>
      <c r="F281" s="396" t="s">
        <v>222</v>
      </c>
      <c r="G281" s="397"/>
      <c r="H281" s="397">
        <v>2171</v>
      </c>
      <c r="I281" s="397"/>
      <c r="J281" s="398">
        <f t="shared" ref="J281:J286" si="12">SUBTOTAL(9,G281:I281)</f>
        <v>2171</v>
      </c>
      <c r="K281" s="399">
        <f t="shared" ref="K281:K286" si="13">IFERROR(J281/$J$18*100,"0.00")</f>
        <v>6.1535471363265314E-5</v>
      </c>
    </row>
    <row r="282" spans="1:11" ht="12.75" x14ac:dyDescent="0.2">
      <c r="A282" s="404">
        <v>2</v>
      </c>
      <c r="B282" s="395">
        <v>3</v>
      </c>
      <c r="C282" s="395">
        <v>6</v>
      </c>
      <c r="D282" s="395">
        <v>3</v>
      </c>
      <c r="E282" s="395" t="s">
        <v>317</v>
      </c>
      <c r="F282" s="396" t="s">
        <v>223</v>
      </c>
      <c r="G282" s="397"/>
      <c r="H282" s="397"/>
      <c r="I282" s="397"/>
      <c r="J282" s="398">
        <f t="shared" si="12"/>
        <v>0</v>
      </c>
      <c r="K282" s="399">
        <f t="shared" si="13"/>
        <v>0</v>
      </c>
    </row>
    <row r="283" spans="1:11" ht="12.75" x14ac:dyDescent="0.2">
      <c r="A283" s="404">
        <v>2</v>
      </c>
      <c r="B283" s="395">
        <v>3</v>
      </c>
      <c r="C283" s="395">
        <v>6</v>
      </c>
      <c r="D283" s="395">
        <v>3</v>
      </c>
      <c r="E283" s="395" t="s">
        <v>318</v>
      </c>
      <c r="F283" s="396" t="s">
        <v>224</v>
      </c>
      <c r="G283" s="397">
        <v>1000000</v>
      </c>
      <c r="H283" s="397">
        <v>29940</v>
      </c>
      <c r="I283" s="397">
        <v>32304.79</v>
      </c>
      <c r="J283" s="398">
        <f t="shared" si="12"/>
        <v>1062244.79</v>
      </c>
      <c r="K283" s="399">
        <f t="shared" si="13"/>
        <v>3.0108583074998977E-2</v>
      </c>
    </row>
    <row r="284" spans="1:11" ht="12.75" x14ac:dyDescent="0.2">
      <c r="A284" s="404">
        <v>2</v>
      </c>
      <c r="B284" s="395">
        <v>3</v>
      </c>
      <c r="C284" s="395">
        <v>6</v>
      </c>
      <c r="D284" s="395">
        <v>3</v>
      </c>
      <c r="E284" s="395" t="s">
        <v>319</v>
      </c>
      <c r="F284" s="412" t="s">
        <v>225</v>
      </c>
      <c r="G284" s="397">
        <v>144517.03</v>
      </c>
      <c r="H284" s="397">
        <v>9745.4599999999991</v>
      </c>
      <c r="I284" s="397">
        <v>63015.11</v>
      </c>
      <c r="J284" s="398">
        <f t="shared" si="12"/>
        <v>217277.59999999998</v>
      </c>
      <c r="K284" s="399">
        <f t="shared" si="13"/>
        <v>6.1585810836844836E-3</v>
      </c>
    </row>
    <row r="285" spans="1:11" ht="12.75" x14ac:dyDescent="0.2">
      <c r="A285" s="404">
        <v>2</v>
      </c>
      <c r="B285" s="395">
        <v>3</v>
      </c>
      <c r="C285" s="395">
        <v>6</v>
      </c>
      <c r="D285" s="395">
        <v>3</v>
      </c>
      <c r="E285" s="395" t="s">
        <v>320</v>
      </c>
      <c r="F285" s="396" t="s">
        <v>226</v>
      </c>
      <c r="G285" s="397"/>
      <c r="H285" s="397"/>
      <c r="I285" s="397"/>
      <c r="J285" s="398">
        <f t="shared" si="12"/>
        <v>0</v>
      </c>
      <c r="K285" s="399">
        <f t="shared" si="13"/>
        <v>0</v>
      </c>
    </row>
    <row r="286" spans="1:11" ht="12.75" x14ac:dyDescent="0.2">
      <c r="A286" s="404">
        <v>2</v>
      </c>
      <c r="B286" s="395">
        <v>3</v>
      </c>
      <c r="C286" s="395">
        <v>6</v>
      </c>
      <c r="D286" s="395">
        <v>3</v>
      </c>
      <c r="E286" s="395" t="s">
        <v>332</v>
      </c>
      <c r="F286" s="396" t="s">
        <v>227</v>
      </c>
      <c r="G286" s="406"/>
      <c r="H286" s="406"/>
      <c r="I286" s="397">
        <v>409224</v>
      </c>
      <c r="J286" s="398">
        <f t="shared" si="12"/>
        <v>409224</v>
      </c>
      <c r="K286" s="399">
        <f t="shared" si="13"/>
        <v>1.1599167081142739E-2</v>
      </c>
    </row>
    <row r="287" spans="1:11" ht="12.75" x14ac:dyDescent="0.2">
      <c r="A287" s="389">
        <v>2</v>
      </c>
      <c r="B287" s="390">
        <v>3</v>
      </c>
      <c r="C287" s="390">
        <v>6</v>
      </c>
      <c r="D287" s="390">
        <v>4</v>
      </c>
      <c r="E287" s="390"/>
      <c r="F287" s="403" t="s">
        <v>20</v>
      </c>
      <c r="G287" s="409">
        <f>+G288+G289+G290+G291+G292+G293+G294</f>
        <v>0</v>
      </c>
      <c r="H287" s="409">
        <f>+H288+H289+H290+H291+H292+H293+H294</f>
        <v>0</v>
      </c>
      <c r="I287" s="409">
        <f>+I288+I289+I290+I291+I292+I293+I294</f>
        <v>77262</v>
      </c>
      <c r="J287" s="409">
        <f>+J288+J289+J290+J291+J292+J293+J294</f>
        <v>77262</v>
      </c>
      <c r="K287" s="410">
        <f>+K288+K289+K290+K291+K292+K293+K294</f>
        <v>2.1899371664986663E-3</v>
      </c>
    </row>
    <row r="288" spans="1:11" ht="12.75" x14ac:dyDescent="0.2">
      <c r="A288" s="404">
        <v>2</v>
      </c>
      <c r="B288" s="395">
        <v>3</v>
      </c>
      <c r="C288" s="395">
        <v>6</v>
      </c>
      <c r="D288" s="395">
        <v>4</v>
      </c>
      <c r="E288" s="395" t="s">
        <v>316</v>
      </c>
      <c r="F288" s="396" t="s">
        <v>228</v>
      </c>
      <c r="G288" s="397"/>
      <c r="H288" s="397"/>
      <c r="I288" s="397"/>
      <c r="J288" s="398">
        <f t="shared" ref="J288:J294" si="14">SUBTOTAL(9,G288:I288)</f>
        <v>0</v>
      </c>
      <c r="K288" s="399">
        <f t="shared" ref="K288:K294" si="15">IFERROR(J288/$J$18*100,"0.00")</f>
        <v>0</v>
      </c>
    </row>
    <row r="289" spans="1:11" ht="12.75" x14ac:dyDescent="0.2">
      <c r="A289" s="404">
        <v>2</v>
      </c>
      <c r="B289" s="395">
        <v>3</v>
      </c>
      <c r="C289" s="395">
        <v>6</v>
      </c>
      <c r="D289" s="395">
        <v>4</v>
      </c>
      <c r="E289" s="395" t="s">
        <v>317</v>
      </c>
      <c r="F289" s="396" t="s">
        <v>229</v>
      </c>
      <c r="G289" s="397"/>
      <c r="H289" s="397"/>
      <c r="I289" s="397"/>
      <c r="J289" s="398">
        <f t="shared" si="14"/>
        <v>0</v>
      </c>
      <c r="K289" s="399">
        <f t="shared" si="15"/>
        <v>0</v>
      </c>
    </row>
    <row r="290" spans="1:11" ht="12.75" x14ac:dyDescent="0.2">
      <c r="A290" s="404">
        <v>2</v>
      </c>
      <c r="B290" s="395">
        <v>3</v>
      </c>
      <c r="C290" s="395">
        <v>6</v>
      </c>
      <c r="D290" s="395">
        <v>4</v>
      </c>
      <c r="E290" s="395" t="s">
        <v>318</v>
      </c>
      <c r="F290" s="396" t="s">
        <v>230</v>
      </c>
      <c r="G290" s="397"/>
      <c r="H290" s="397"/>
      <c r="I290" s="397"/>
      <c r="J290" s="398">
        <f t="shared" si="14"/>
        <v>0</v>
      </c>
      <c r="K290" s="399">
        <f t="shared" si="15"/>
        <v>0</v>
      </c>
    </row>
    <row r="291" spans="1:11" ht="12.75" x14ac:dyDescent="0.2">
      <c r="A291" s="404">
        <v>2</v>
      </c>
      <c r="B291" s="395">
        <v>3</v>
      </c>
      <c r="C291" s="395">
        <v>6</v>
      </c>
      <c r="D291" s="395">
        <v>4</v>
      </c>
      <c r="E291" s="395" t="s">
        <v>319</v>
      </c>
      <c r="F291" s="396" t="s">
        <v>231</v>
      </c>
      <c r="G291" s="397"/>
      <c r="H291" s="397"/>
      <c r="I291" s="397"/>
      <c r="J291" s="398">
        <f t="shared" si="14"/>
        <v>0</v>
      </c>
      <c r="K291" s="399">
        <f t="shared" si="15"/>
        <v>0</v>
      </c>
    </row>
    <row r="292" spans="1:11" ht="12.75" x14ac:dyDescent="0.2">
      <c r="A292" s="404">
        <v>2</v>
      </c>
      <c r="B292" s="395">
        <v>3</v>
      </c>
      <c r="C292" s="395">
        <v>6</v>
      </c>
      <c r="D292" s="395">
        <v>4</v>
      </c>
      <c r="E292" s="395" t="s">
        <v>320</v>
      </c>
      <c r="F292" s="396" t="s">
        <v>232</v>
      </c>
      <c r="G292" s="397"/>
      <c r="H292" s="397"/>
      <c r="I292" s="397"/>
      <c r="J292" s="398">
        <f t="shared" si="14"/>
        <v>0</v>
      </c>
      <c r="K292" s="399">
        <f t="shared" si="15"/>
        <v>0</v>
      </c>
    </row>
    <row r="293" spans="1:11" ht="12.75" x14ac:dyDescent="0.2">
      <c r="A293" s="404">
        <v>2</v>
      </c>
      <c r="B293" s="395">
        <v>3</v>
      </c>
      <c r="C293" s="395">
        <v>6</v>
      </c>
      <c r="D293" s="395">
        <v>4</v>
      </c>
      <c r="E293" s="395" t="s">
        <v>332</v>
      </c>
      <c r="F293" s="396" t="s">
        <v>233</v>
      </c>
      <c r="G293" s="397"/>
      <c r="H293" s="397"/>
      <c r="I293" s="397"/>
      <c r="J293" s="398">
        <f t="shared" si="14"/>
        <v>0</v>
      </c>
      <c r="K293" s="399">
        <f t="shared" si="15"/>
        <v>0</v>
      </c>
    </row>
    <row r="294" spans="1:11" ht="12.75" x14ac:dyDescent="0.2">
      <c r="A294" s="404">
        <v>2</v>
      </c>
      <c r="B294" s="395">
        <v>3</v>
      </c>
      <c r="C294" s="395">
        <v>6</v>
      </c>
      <c r="D294" s="395">
        <v>4</v>
      </c>
      <c r="E294" s="395" t="s">
        <v>334</v>
      </c>
      <c r="F294" s="396" t="s">
        <v>234</v>
      </c>
      <c r="G294" s="406"/>
      <c r="H294" s="406"/>
      <c r="I294" s="397">
        <v>77262</v>
      </c>
      <c r="J294" s="398">
        <f t="shared" si="14"/>
        <v>77262</v>
      </c>
      <c r="K294" s="399">
        <f t="shared" si="15"/>
        <v>2.1899371664986663E-3</v>
      </c>
    </row>
    <row r="295" spans="1:11" ht="12.75" x14ac:dyDescent="0.2">
      <c r="A295" s="389">
        <v>2</v>
      </c>
      <c r="B295" s="390">
        <v>3</v>
      </c>
      <c r="C295" s="390">
        <v>6</v>
      </c>
      <c r="D295" s="390">
        <v>9</v>
      </c>
      <c r="E295" s="390"/>
      <c r="F295" s="403" t="s">
        <v>235</v>
      </c>
      <c r="G295" s="409">
        <f>+G296</f>
        <v>0</v>
      </c>
      <c r="H295" s="409">
        <f>+H296</f>
        <v>0</v>
      </c>
      <c r="I295" s="409">
        <f>+I296</f>
        <v>0</v>
      </c>
      <c r="J295" s="409">
        <f>+J296</f>
        <v>0</v>
      </c>
      <c r="K295" s="410">
        <f>+K296</f>
        <v>0</v>
      </c>
    </row>
    <row r="296" spans="1:11" ht="12.75" x14ac:dyDescent="0.2">
      <c r="A296" s="404">
        <v>2</v>
      </c>
      <c r="B296" s="395">
        <v>3</v>
      </c>
      <c r="C296" s="395">
        <v>6</v>
      </c>
      <c r="D296" s="395">
        <v>9</v>
      </c>
      <c r="E296" s="395" t="s">
        <v>316</v>
      </c>
      <c r="F296" s="396" t="s">
        <v>235</v>
      </c>
      <c r="G296" s="406"/>
      <c r="H296" s="406"/>
      <c r="I296" s="406"/>
      <c r="J296" s="398">
        <f>SUBTOTAL(9,G296:I296)</f>
        <v>0</v>
      </c>
      <c r="K296" s="399">
        <f>IFERROR(J296/$J$18*100,"0.00")</f>
        <v>0</v>
      </c>
    </row>
    <row r="297" spans="1:11" ht="12.75" x14ac:dyDescent="0.2">
      <c r="A297" s="384">
        <v>2</v>
      </c>
      <c r="B297" s="385">
        <v>3</v>
      </c>
      <c r="C297" s="385">
        <v>7</v>
      </c>
      <c r="D297" s="385"/>
      <c r="E297" s="385"/>
      <c r="F297" s="386" t="s">
        <v>364</v>
      </c>
      <c r="G297" s="387">
        <f>+G298+G306</f>
        <v>13256000</v>
      </c>
      <c r="H297" s="387">
        <f>+H298+H306</f>
        <v>27156375.609999999</v>
      </c>
      <c r="I297" s="387">
        <f>+I298+I306</f>
        <v>294818591.95999998</v>
      </c>
      <c r="J297" s="387">
        <f>+J298+J306</f>
        <v>335230967.56999999</v>
      </c>
      <c r="K297" s="388">
        <f>+K298+K306</f>
        <v>9.5018865062107132</v>
      </c>
    </row>
    <row r="298" spans="1:11" ht="12.75" x14ac:dyDescent="0.2">
      <c r="A298" s="389">
        <v>2</v>
      </c>
      <c r="B298" s="390">
        <v>3</v>
      </c>
      <c r="C298" s="390">
        <v>7</v>
      </c>
      <c r="D298" s="390">
        <v>1</v>
      </c>
      <c r="E298" s="390"/>
      <c r="F298" s="403" t="s">
        <v>236</v>
      </c>
      <c r="G298" s="409">
        <f>+G299+G300+G301+G302+G303+G304+G305</f>
        <v>5000000</v>
      </c>
      <c r="H298" s="409">
        <f>+H299+H300+H301+H302+H303+H304+H305</f>
        <v>9710427.9399999995</v>
      </c>
      <c r="I298" s="409">
        <f>+I299+I300+I301+I302+I303+I304+I305</f>
        <v>183838417.34999999</v>
      </c>
      <c r="J298" s="409">
        <f>+J299+J300+J301+J302+J303+J304+J305</f>
        <v>198548845.28999999</v>
      </c>
      <c r="K298" s="410">
        <f>+K299+K300+K301+K302+K303+K304+K305</f>
        <v>5.6277276755192034</v>
      </c>
    </row>
    <row r="299" spans="1:11" ht="12.75" x14ac:dyDescent="0.2">
      <c r="A299" s="404">
        <v>2</v>
      </c>
      <c r="B299" s="395">
        <v>3</v>
      </c>
      <c r="C299" s="395">
        <v>7</v>
      </c>
      <c r="D299" s="395">
        <v>1</v>
      </c>
      <c r="E299" s="395" t="s">
        <v>316</v>
      </c>
      <c r="F299" s="396" t="s">
        <v>237</v>
      </c>
      <c r="G299" s="397"/>
      <c r="H299" s="397">
        <v>2743671.97</v>
      </c>
      <c r="I299" s="397">
        <v>7694406.0899999999</v>
      </c>
      <c r="J299" s="398">
        <f t="shared" ref="J299:J305" si="16">SUBTOTAL(9,G299:I299)</f>
        <v>10438078.060000001</v>
      </c>
      <c r="K299" s="399">
        <f t="shared" ref="K299:K305" si="17">IFERROR(J299/$J$18*100,"0.00")</f>
        <v>0.29585999702840077</v>
      </c>
    </row>
    <row r="300" spans="1:11" ht="12.75" x14ac:dyDescent="0.2">
      <c r="A300" s="404">
        <v>2</v>
      </c>
      <c r="B300" s="395">
        <v>3</v>
      </c>
      <c r="C300" s="395">
        <v>7</v>
      </c>
      <c r="D300" s="395">
        <v>1</v>
      </c>
      <c r="E300" s="395" t="s">
        <v>317</v>
      </c>
      <c r="F300" s="396" t="s">
        <v>238</v>
      </c>
      <c r="G300" s="397"/>
      <c r="H300" s="397">
        <v>4642529.4000000004</v>
      </c>
      <c r="I300" s="397">
        <v>173108980.44999999</v>
      </c>
      <c r="J300" s="398">
        <f t="shared" si="16"/>
        <v>177751509.84999999</v>
      </c>
      <c r="K300" s="399">
        <f t="shared" si="17"/>
        <v>5.0382417983195982</v>
      </c>
    </row>
    <row r="301" spans="1:11" ht="12.75" x14ac:dyDescent="0.2">
      <c r="A301" s="404">
        <v>2</v>
      </c>
      <c r="B301" s="395">
        <v>3</v>
      </c>
      <c r="C301" s="395">
        <v>7</v>
      </c>
      <c r="D301" s="395">
        <v>1</v>
      </c>
      <c r="E301" s="395" t="s">
        <v>318</v>
      </c>
      <c r="F301" s="396" t="s">
        <v>239</v>
      </c>
      <c r="G301" s="397"/>
      <c r="H301" s="397"/>
      <c r="I301" s="397"/>
      <c r="J301" s="398">
        <f t="shared" si="16"/>
        <v>0</v>
      </c>
      <c r="K301" s="399">
        <f t="shared" si="17"/>
        <v>0</v>
      </c>
    </row>
    <row r="302" spans="1:11" ht="12.75" x14ac:dyDescent="0.2">
      <c r="A302" s="404">
        <v>2</v>
      </c>
      <c r="B302" s="395">
        <v>3</v>
      </c>
      <c r="C302" s="395">
        <v>7</v>
      </c>
      <c r="D302" s="395">
        <v>1</v>
      </c>
      <c r="E302" s="395" t="s">
        <v>319</v>
      </c>
      <c r="F302" s="396" t="s">
        <v>240</v>
      </c>
      <c r="G302" s="397">
        <v>5000000</v>
      </c>
      <c r="H302" s="397">
        <v>2078986.44</v>
      </c>
      <c r="I302" s="397">
        <v>2459264.35</v>
      </c>
      <c r="J302" s="398">
        <f t="shared" si="16"/>
        <v>9538250.7899999991</v>
      </c>
      <c r="K302" s="399">
        <f t="shared" si="17"/>
        <v>0.27035502457102156</v>
      </c>
    </row>
    <row r="303" spans="1:11" ht="12.75" x14ac:dyDescent="0.2">
      <c r="A303" s="404">
        <v>2</v>
      </c>
      <c r="B303" s="395">
        <v>3</v>
      </c>
      <c r="C303" s="395">
        <v>7</v>
      </c>
      <c r="D303" s="395">
        <v>1</v>
      </c>
      <c r="E303" s="395" t="s">
        <v>320</v>
      </c>
      <c r="F303" s="396" t="s">
        <v>241</v>
      </c>
      <c r="G303" s="397"/>
      <c r="H303" s="397">
        <v>160358.28</v>
      </c>
      <c r="I303" s="397">
        <v>575766.46</v>
      </c>
      <c r="J303" s="398">
        <f t="shared" si="16"/>
        <v>736124.74</v>
      </c>
      <c r="K303" s="399">
        <f t="shared" si="17"/>
        <v>2.0864939133146534E-2</v>
      </c>
    </row>
    <row r="304" spans="1:11" ht="12.75" x14ac:dyDescent="0.2">
      <c r="A304" s="404">
        <v>2</v>
      </c>
      <c r="B304" s="395">
        <v>3</v>
      </c>
      <c r="C304" s="395">
        <v>7</v>
      </c>
      <c r="D304" s="395">
        <v>1</v>
      </c>
      <c r="E304" s="395" t="s">
        <v>332</v>
      </c>
      <c r="F304" s="396" t="s">
        <v>242</v>
      </c>
      <c r="G304" s="397"/>
      <c r="H304" s="397">
        <v>84881.85</v>
      </c>
      <c r="I304" s="397"/>
      <c r="J304" s="398">
        <f t="shared" si="16"/>
        <v>84881.85</v>
      </c>
      <c r="K304" s="399">
        <f t="shared" si="17"/>
        <v>2.4059164670363811E-3</v>
      </c>
    </row>
    <row r="305" spans="1:11" ht="12.75" x14ac:dyDescent="0.2">
      <c r="A305" s="404">
        <v>2</v>
      </c>
      <c r="B305" s="395">
        <v>3</v>
      </c>
      <c r="C305" s="395">
        <v>7</v>
      </c>
      <c r="D305" s="395">
        <v>1</v>
      </c>
      <c r="E305" s="395" t="s">
        <v>334</v>
      </c>
      <c r="F305" s="396" t="s">
        <v>365</v>
      </c>
      <c r="G305" s="406"/>
      <c r="H305" s="406"/>
      <c r="I305" s="406"/>
      <c r="J305" s="398">
        <f t="shared" si="16"/>
        <v>0</v>
      </c>
      <c r="K305" s="399">
        <f t="shared" si="17"/>
        <v>0</v>
      </c>
    </row>
    <row r="306" spans="1:11" ht="12.75" x14ac:dyDescent="0.2">
      <c r="A306" s="389">
        <v>2</v>
      </c>
      <c r="B306" s="390">
        <v>3</v>
      </c>
      <c r="C306" s="390">
        <v>7</v>
      </c>
      <c r="D306" s="390">
        <v>2</v>
      </c>
      <c r="E306" s="390"/>
      <c r="F306" s="403" t="s">
        <v>243</v>
      </c>
      <c r="G306" s="409">
        <f>+G307+G308+G309+G310+G311+G312</f>
        <v>8256000</v>
      </c>
      <c r="H306" s="409">
        <f>+H307+H308+H309+H310+H311+H312</f>
        <v>17445947.670000002</v>
      </c>
      <c r="I306" s="409">
        <f>+I307+I308+I309+I310+I311+I312</f>
        <v>110980174.61</v>
      </c>
      <c r="J306" s="409">
        <f>+J307+J308+J309+J310+J311+J312</f>
        <v>136682122.28</v>
      </c>
      <c r="K306" s="410">
        <f>+K307+K308+K309+K310+K311+K312</f>
        <v>3.8741588306915107</v>
      </c>
    </row>
    <row r="307" spans="1:11" ht="12.75" x14ac:dyDescent="0.2">
      <c r="A307" s="394">
        <v>2</v>
      </c>
      <c r="B307" s="395">
        <v>3</v>
      </c>
      <c r="C307" s="395">
        <v>7</v>
      </c>
      <c r="D307" s="395">
        <v>2</v>
      </c>
      <c r="E307" s="395" t="s">
        <v>316</v>
      </c>
      <c r="F307" s="396" t="s">
        <v>244</v>
      </c>
      <c r="G307" s="397"/>
      <c r="H307" s="397"/>
      <c r="I307" s="397"/>
      <c r="J307" s="398">
        <f t="shared" ref="J307:J312" si="18">SUBTOTAL(9,G307:I307)</f>
        <v>0</v>
      </c>
      <c r="K307" s="399">
        <f t="shared" ref="K307:K312" si="19">IFERROR(J307/$J$18*100,"0.00")</f>
        <v>0</v>
      </c>
    </row>
    <row r="308" spans="1:11" ht="12.75" x14ac:dyDescent="0.2">
      <c r="A308" s="394">
        <v>2</v>
      </c>
      <c r="B308" s="395">
        <v>3</v>
      </c>
      <c r="C308" s="395">
        <v>7</v>
      </c>
      <c r="D308" s="395">
        <v>2</v>
      </c>
      <c r="E308" s="395" t="s">
        <v>317</v>
      </c>
      <c r="F308" s="396" t="s">
        <v>245</v>
      </c>
      <c r="G308" s="397">
        <v>250000</v>
      </c>
      <c r="H308" s="397">
        <v>40650</v>
      </c>
      <c r="I308" s="397">
        <v>68274.740000000005</v>
      </c>
      <c r="J308" s="398">
        <f t="shared" si="18"/>
        <v>358924.74</v>
      </c>
      <c r="K308" s="399">
        <f t="shared" si="19"/>
        <v>1.0173469857133787E-2</v>
      </c>
    </row>
    <row r="309" spans="1:11" ht="12.75" x14ac:dyDescent="0.2">
      <c r="A309" s="394">
        <v>2</v>
      </c>
      <c r="B309" s="395">
        <v>3</v>
      </c>
      <c r="C309" s="395">
        <v>7</v>
      </c>
      <c r="D309" s="395">
        <v>2</v>
      </c>
      <c r="E309" s="395" t="s">
        <v>318</v>
      </c>
      <c r="F309" s="396" t="s">
        <v>246</v>
      </c>
      <c r="G309" s="397">
        <v>6000000</v>
      </c>
      <c r="H309" s="397">
        <v>14812133.060000001</v>
      </c>
      <c r="I309" s="397">
        <v>108139006.31</v>
      </c>
      <c r="J309" s="398">
        <f t="shared" si="18"/>
        <v>128951139.37</v>
      </c>
      <c r="K309" s="399">
        <f t="shared" si="19"/>
        <v>3.6550295458144042</v>
      </c>
    </row>
    <row r="310" spans="1:11" ht="12.75" x14ac:dyDescent="0.2">
      <c r="A310" s="394">
        <v>2</v>
      </c>
      <c r="B310" s="395">
        <v>3</v>
      </c>
      <c r="C310" s="395">
        <v>7</v>
      </c>
      <c r="D310" s="395">
        <v>2</v>
      </c>
      <c r="E310" s="395" t="s">
        <v>319</v>
      </c>
      <c r="F310" s="396" t="s">
        <v>247</v>
      </c>
      <c r="G310" s="397"/>
      <c r="H310" s="397"/>
      <c r="I310" s="397"/>
      <c r="J310" s="398">
        <f t="shared" si="18"/>
        <v>0</v>
      </c>
      <c r="K310" s="399">
        <f t="shared" si="19"/>
        <v>0</v>
      </c>
    </row>
    <row r="311" spans="1:11" ht="12.75" x14ac:dyDescent="0.2">
      <c r="A311" s="394">
        <v>2</v>
      </c>
      <c r="B311" s="395">
        <v>3</v>
      </c>
      <c r="C311" s="395">
        <v>7</v>
      </c>
      <c r="D311" s="395">
        <v>2</v>
      </c>
      <c r="E311" s="395" t="s">
        <v>320</v>
      </c>
      <c r="F311" s="396" t="s">
        <v>248</v>
      </c>
      <c r="G311" s="397">
        <v>6000</v>
      </c>
      <c r="H311" s="397">
        <v>88589.5</v>
      </c>
      <c r="I311" s="397">
        <v>2724345.77</v>
      </c>
      <c r="J311" s="398">
        <f t="shared" si="18"/>
        <v>2818935.27</v>
      </c>
      <c r="K311" s="399">
        <f t="shared" si="19"/>
        <v>7.9900741861807276E-2</v>
      </c>
    </row>
    <row r="312" spans="1:11" ht="12.75" x14ac:dyDescent="0.2">
      <c r="A312" s="412">
        <v>2</v>
      </c>
      <c r="B312" s="412">
        <v>3</v>
      </c>
      <c r="C312" s="412">
        <v>7</v>
      </c>
      <c r="D312" s="412">
        <v>2</v>
      </c>
      <c r="E312" s="412" t="s">
        <v>332</v>
      </c>
      <c r="F312" s="400" t="s">
        <v>366</v>
      </c>
      <c r="G312" s="397">
        <v>2000000</v>
      </c>
      <c r="H312" s="397">
        <v>2504575.11</v>
      </c>
      <c r="I312" s="397">
        <v>48547.79</v>
      </c>
      <c r="J312" s="398">
        <f t="shared" si="18"/>
        <v>4553122.8999999994</v>
      </c>
      <c r="K312" s="399">
        <f t="shared" si="19"/>
        <v>0.12905507315816561</v>
      </c>
    </row>
    <row r="313" spans="1:11" ht="12.75" x14ac:dyDescent="0.2">
      <c r="A313" s="384">
        <v>2</v>
      </c>
      <c r="B313" s="385">
        <v>3</v>
      </c>
      <c r="C313" s="385">
        <v>8</v>
      </c>
      <c r="D313" s="385"/>
      <c r="E313" s="385"/>
      <c r="F313" s="386" t="s">
        <v>367</v>
      </c>
      <c r="G313" s="387">
        <f>+G314+G316</f>
        <v>0</v>
      </c>
      <c r="H313" s="387">
        <f>+H314+H316</f>
        <v>0</v>
      </c>
      <c r="I313" s="387">
        <f>+I314+I316</f>
        <v>0</v>
      </c>
      <c r="J313" s="387">
        <f>+J314+J316</f>
        <v>0</v>
      </c>
      <c r="K313" s="388">
        <f>+K314+K316</f>
        <v>0</v>
      </c>
    </row>
    <row r="314" spans="1:11" ht="12.75" x14ac:dyDescent="0.2">
      <c r="A314" s="415">
        <v>2</v>
      </c>
      <c r="B314" s="415">
        <v>3</v>
      </c>
      <c r="C314" s="415">
        <v>8</v>
      </c>
      <c r="D314" s="415">
        <v>1</v>
      </c>
      <c r="E314" s="415"/>
      <c r="F314" s="391" t="s">
        <v>368</v>
      </c>
      <c r="G314" s="392">
        <f>+G315</f>
        <v>0</v>
      </c>
      <c r="H314" s="392">
        <f>+H315</f>
        <v>0</v>
      </c>
      <c r="I314" s="392">
        <f>+I315</f>
        <v>0</v>
      </c>
      <c r="J314" s="392">
        <f>+J315</f>
        <v>0</v>
      </c>
      <c r="K314" s="393">
        <f>+K315</f>
        <v>0</v>
      </c>
    </row>
    <row r="315" spans="1:11" ht="12.75" x14ac:dyDescent="0.2">
      <c r="A315" s="412">
        <v>2</v>
      </c>
      <c r="B315" s="412">
        <v>3</v>
      </c>
      <c r="C315" s="412">
        <v>8</v>
      </c>
      <c r="D315" s="412">
        <v>1</v>
      </c>
      <c r="E315" s="412" t="s">
        <v>316</v>
      </c>
      <c r="F315" s="400" t="s">
        <v>368</v>
      </c>
      <c r="G315" s="406"/>
      <c r="H315" s="406"/>
      <c r="I315" s="406"/>
      <c r="J315" s="398">
        <f>SUBTOTAL(9,G315:I315)</f>
        <v>0</v>
      </c>
      <c r="K315" s="399">
        <f>IFERROR(J315/$J$18*100,"0.00")</f>
        <v>0</v>
      </c>
    </row>
    <row r="316" spans="1:11" ht="12.75" x14ac:dyDescent="0.2">
      <c r="A316" s="415">
        <v>2</v>
      </c>
      <c r="B316" s="415">
        <v>3</v>
      </c>
      <c r="C316" s="415">
        <v>8</v>
      </c>
      <c r="D316" s="415">
        <v>2</v>
      </c>
      <c r="E316" s="415"/>
      <c r="F316" s="391" t="s">
        <v>369</v>
      </c>
      <c r="G316" s="392">
        <f>+G317</f>
        <v>0</v>
      </c>
      <c r="H316" s="392">
        <f>+H317</f>
        <v>0</v>
      </c>
      <c r="I316" s="392">
        <f>+I317</f>
        <v>0</v>
      </c>
      <c r="J316" s="392">
        <f>+J317</f>
        <v>0</v>
      </c>
      <c r="K316" s="393">
        <f>+K317</f>
        <v>0</v>
      </c>
    </row>
    <row r="317" spans="1:11" ht="12.75" x14ac:dyDescent="0.2">
      <c r="A317" s="412">
        <v>2</v>
      </c>
      <c r="B317" s="412">
        <v>3</v>
      </c>
      <c r="C317" s="412">
        <v>8</v>
      </c>
      <c r="D317" s="412">
        <v>2</v>
      </c>
      <c r="E317" s="412" t="s">
        <v>316</v>
      </c>
      <c r="F317" s="400" t="s">
        <v>369</v>
      </c>
      <c r="G317" s="406"/>
      <c r="H317" s="406"/>
      <c r="I317" s="406"/>
      <c r="J317" s="398">
        <f>SUBTOTAL(9,G317:I317)</f>
        <v>0</v>
      </c>
      <c r="K317" s="399">
        <f>IFERROR(J317/$J$18*100,"0.00")</f>
        <v>0</v>
      </c>
    </row>
    <row r="318" spans="1:11" ht="12.75" x14ac:dyDescent="0.2">
      <c r="A318" s="384">
        <v>2</v>
      </c>
      <c r="B318" s="385">
        <v>3</v>
      </c>
      <c r="C318" s="385">
        <v>9</v>
      </c>
      <c r="D318" s="385"/>
      <c r="E318" s="385"/>
      <c r="F318" s="386" t="s">
        <v>21</v>
      </c>
      <c r="G318" s="387">
        <f>+G319+G321+G323+G325+G327+G329+G331+G333+G335</f>
        <v>24000000</v>
      </c>
      <c r="H318" s="387">
        <f>+H319+H321+H323+H325+H327+H329+H331+H333+H335</f>
        <v>37199434.109999999</v>
      </c>
      <c r="I318" s="387">
        <f>+I319+I321+I323+I325+I327+I329+I331+I333+I335</f>
        <v>193958817.54000002</v>
      </c>
      <c r="J318" s="387">
        <f>+J319+J321+J323+J325+J327+J329+J331+J333+J335</f>
        <v>255158251.65000001</v>
      </c>
      <c r="K318" s="388">
        <f>+K319+K321+K323+K325+K327+K329+K331+K333+K335</f>
        <v>7.2322815695575411</v>
      </c>
    </row>
    <row r="319" spans="1:11" ht="12.75" x14ac:dyDescent="0.2">
      <c r="A319" s="389">
        <v>2</v>
      </c>
      <c r="B319" s="390">
        <v>3</v>
      </c>
      <c r="C319" s="390">
        <v>9</v>
      </c>
      <c r="D319" s="390">
        <v>1</v>
      </c>
      <c r="E319" s="390"/>
      <c r="F319" s="403" t="s">
        <v>249</v>
      </c>
      <c r="G319" s="409">
        <f>+G320</f>
        <v>7000000</v>
      </c>
      <c r="H319" s="409">
        <f>+H320</f>
        <v>4464748.33</v>
      </c>
      <c r="I319" s="409">
        <f>+I320</f>
        <v>21348867.129999999</v>
      </c>
      <c r="J319" s="409">
        <f>+J320</f>
        <v>32813615.460000001</v>
      </c>
      <c r="K319" s="410">
        <f>+K320</f>
        <v>0.93007890118103653</v>
      </c>
    </row>
    <row r="320" spans="1:11" ht="12.75" x14ac:dyDescent="0.2">
      <c r="A320" s="404">
        <v>2</v>
      </c>
      <c r="B320" s="395">
        <v>3</v>
      </c>
      <c r="C320" s="395">
        <v>9</v>
      </c>
      <c r="D320" s="395">
        <v>1</v>
      </c>
      <c r="E320" s="395" t="s">
        <v>316</v>
      </c>
      <c r="F320" s="396" t="s">
        <v>249</v>
      </c>
      <c r="G320" s="397">
        <v>7000000</v>
      </c>
      <c r="H320" s="397">
        <v>4464748.33</v>
      </c>
      <c r="I320" s="397">
        <v>21348867.129999999</v>
      </c>
      <c r="J320" s="398">
        <f>SUBTOTAL(9,G320:I320)</f>
        <v>32813615.460000001</v>
      </c>
      <c r="K320" s="399">
        <f>IFERROR(J320/$J$18*100,"0.00")</f>
        <v>0.93007890118103653</v>
      </c>
    </row>
    <row r="321" spans="1:11" ht="12.75" x14ac:dyDescent="0.2">
      <c r="A321" s="389">
        <v>2</v>
      </c>
      <c r="B321" s="390">
        <v>3</v>
      </c>
      <c r="C321" s="390">
        <v>9</v>
      </c>
      <c r="D321" s="390">
        <v>2</v>
      </c>
      <c r="E321" s="390"/>
      <c r="F321" s="403" t="s">
        <v>250</v>
      </c>
      <c r="G321" s="409">
        <f>+G322</f>
        <v>9000000</v>
      </c>
      <c r="H321" s="409">
        <f>+H322</f>
        <v>5355091.5999999996</v>
      </c>
      <c r="I321" s="409">
        <f>+I322</f>
        <v>13805755.390000001</v>
      </c>
      <c r="J321" s="409">
        <f>+J322</f>
        <v>28160846.990000002</v>
      </c>
      <c r="K321" s="410">
        <f>+K322</f>
        <v>0.79819944427381007</v>
      </c>
    </row>
    <row r="322" spans="1:11" ht="12.75" x14ac:dyDescent="0.2">
      <c r="A322" s="404">
        <v>2</v>
      </c>
      <c r="B322" s="395">
        <v>3</v>
      </c>
      <c r="C322" s="395">
        <v>9</v>
      </c>
      <c r="D322" s="395">
        <v>2</v>
      </c>
      <c r="E322" s="395" t="s">
        <v>316</v>
      </c>
      <c r="F322" s="396" t="s">
        <v>250</v>
      </c>
      <c r="G322" s="397">
        <v>9000000</v>
      </c>
      <c r="H322" s="397">
        <v>5355091.5999999996</v>
      </c>
      <c r="I322" s="397">
        <v>13805755.390000001</v>
      </c>
      <c r="J322" s="398">
        <f>SUBTOTAL(9,G322:I322)</f>
        <v>28160846.990000002</v>
      </c>
      <c r="K322" s="399">
        <f>IFERROR(J322/$J$18*100,"0.00")</f>
        <v>0.79819944427381007</v>
      </c>
    </row>
    <row r="323" spans="1:11" ht="12.75" x14ac:dyDescent="0.2">
      <c r="A323" s="389">
        <v>2</v>
      </c>
      <c r="B323" s="390">
        <v>3</v>
      </c>
      <c r="C323" s="390">
        <v>9</v>
      </c>
      <c r="D323" s="390">
        <v>3</v>
      </c>
      <c r="E323" s="390"/>
      <c r="F323" s="403" t="s">
        <v>370</v>
      </c>
      <c r="G323" s="409">
        <f>+G324</f>
        <v>7000000</v>
      </c>
      <c r="H323" s="409">
        <f>+H324</f>
        <v>25098906.030000001</v>
      </c>
      <c r="I323" s="409">
        <f>+I324</f>
        <v>150215315.77000001</v>
      </c>
      <c r="J323" s="409">
        <f>+J324</f>
        <v>182314221.80000001</v>
      </c>
      <c r="K323" s="410">
        <f>+K324</f>
        <v>5.1675686663702907</v>
      </c>
    </row>
    <row r="324" spans="1:11" ht="12.75" x14ac:dyDescent="0.2">
      <c r="A324" s="404">
        <v>2</v>
      </c>
      <c r="B324" s="395">
        <v>3</v>
      </c>
      <c r="C324" s="395">
        <v>9</v>
      </c>
      <c r="D324" s="395">
        <v>3</v>
      </c>
      <c r="E324" s="395" t="s">
        <v>316</v>
      </c>
      <c r="F324" s="396" t="s">
        <v>370</v>
      </c>
      <c r="G324" s="397">
        <v>7000000</v>
      </c>
      <c r="H324" s="397">
        <v>25098906.030000001</v>
      </c>
      <c r="I324" s="397">
        <v>150215315.77000001</v>
      </c>
      <c r="J324" s="398">
        <f>SUBTOTAL(9,G324:I324)</f>
        <v>182314221.80000001</v>
      </c>
      <c r="K324" s="399">
        <f>IFERROR(J324/$J$18*100,"0.00")</f>
        <v>5.1675686663702907</v>
      </c>
    </row>
    <row r="325" spans="1:11" ht="12.75" x14ac:dyDescent="0.2">
      <c r="A325" s="389">
        <v>2</v>
      </c>
      <c r="B325" s="390">
        <v>3</v>
      </c>
      <c r="C325" s="390">
        <v>9</v>
      </c>
      <c r="D325" s="390">
        <v>4</v>
      </c>
      <c r="E325" s="390"/>
      <c r="F325" s="403" t="s">
        <v>251</v>
      </c>
      <c r="G325" s="409">
        <f>+G326</f>
        <v>0</v>
      </c>
      <c r="H325" s="409">
        <f>+H326</f>
        <v>0</v>
      </c>
      <c r="I325" s="409">
        <f>+I326</f>
        <v>0</v>
      </c>
      <c r="J325" s="409">
        <f>+J326</f>
        <v>0</v>
      </c>
      <c r="K325" s="410">
        <f>+K326</f>
        <v>0</v>
      </c>
    </row>
    <row r="326" spans="1:11" ht="12.75" x14ac:dyDescent="0.2">
      <c r="A326" s="404">
        <v>2</v>
      </c>
      <c r="B326" s="395">
        <v>3</v>
      </c>
      <c r="C326" s="395">
        <v>9</v>
      </c>
      <c r="D326" s="395">
        <v>4</v>
      </c>
      <c r="E326" s="395" t="s">
        <v>316</v>
      </c>
      <c r="F326" s="396" t="s">
        <v>251</v>
      </c>
      <c r="G326" s="406"/>
      <c r="H326" s="406"/>
      <c r="I326" s="406"/>
      <c r="J326" s="398">
        <f>SUBTOTAL(9,G326:I326)</f>
        <v>0</v>
      </c>
      <c r="K326" s="399">
        <f>IFERROR(J326/$J$18*100,"0.00")</f>
        <v>0</v>
      </c>
    </row>
    <row r="327" spans="1:11" ht="12.75" x14ac:dyDescent="0.2">
      <c r="A327" s="389">
        <v>2</v>
      </c>
      <c r="B327" s="390">
        <v>3</v>
      </c>
      <c r="C327" s="390">
        <v>9</v>
      </c>
      <c r="D327" s="390">
        <v>5</v>
      </c>
      <c r="E327" s="390"/>
      <c r="F327" s="403" t="s">
        <v>252</v>
      </c>
      <c r="G327" s="409">
        <f>+G328</f>
        <v>0</v>
      </c>
      <c r="H327" s="409">
        <f>+H328</f>
        <v>517485.63</v>
      </c>
      <c r="I327" s="409">
        <f>+I328</f>
        <v>1152429.69</v>
      </c>
      <c r="J327" s="409">
        <f>+J328</f>
        <v>1669915.3199999998</v>
      </c>
      <c r="K327" s="410">
        <f>+K328</f>
        <v>4.7332577776572099E-2</v>
      </c>
    </row>
    <row r="328" spans="1:11" ht="12.75" x14ac:dyDescent="0.2">
      <c r="A328" s="404">
        <v>2</v>
      </c>
      <c r="B328" s="395">
        <v>3</v>
      </c>
      <c r="C328" s="395">
        <v>9</v>
      </c>
      <c r="D328" s="395">
        <v>5</v>
      </c>
      <c r="E328" s="395" t="s">
        <v>316</v>
      </c>
      <c r="F328" s="396" t="s">
        <v>252</v>
      </c>
      <c r="G328" s="406"/>
      <c r="H328" s="397">
        <v>517485.63</v>
      </c>
      <c r="I328" s="397">
        <v>1152429.69</v>
      </c>
      <c r="J328" s="398">
        <f>SUBTOTAL(9,G328:I328)</f>
        <v>1669915.3199999998</v>
      </c>
      <c r="K328" s="399">
        <f>IFERROR(J328/$J$18*100,"0.00")</f>
        <v>4.7332577776572099E-2</v>
      </c>
    </row>
    <row r="329" spans="1:11" ht="12.75" x14ac:dyDescent="0.2">
      <c r="A329" s="389">
        <v>2</v>
      </c>
      <c r="B329" s="390">
        <v>3</v>
      </c>
      <c r="C329" s="390">
        <v>9</v>
      </c>
      <c r="D329" s="390">
        <v>6</v>
      </c>
      <c r="E329" s="390"/>
      <c r="F329" s="403" t="s">
        <v>253</v>
      </c>
      <c r="G329" s="409">
        <f>+G330</f>
        <v>1000000</v>
      </c>
      <c r="H329" s="409">
        <f>+H330</f>
        <v>796202.8</v>
      </c>
      <c r="I329" s="409">
        <f>+I330</f>
        <v>779578.97</v>
      </c>
      <c r="J329" s="409">
        <f>+J330</f>
        <v>2575781.77</v>
      </c>
      <c r="K329" s="410">
        <f>+K330</f>
        <v>7.3008726552674277E-2</v>
      </c>
    </row>
    <row r="330" spans="1:11" ht="12.75" x14ac:dyDescent="0.2">
      <c r="A330" s="404">
        <v>2</v>
      </c>
      <c r="B330" s="395">
        <v>3</v>
      </c>
      <c r="C330" s="395">
        <v>9</v>
      </c>
      <c r="D330" s="395">
        <v>6</v>
      </c>
      <c r="E330" s="395" t="s">
        <v>316</v>
      </c>
      <c r="F330" s="396" t="s">
        <v>253</v>
      </c>
      <c r="G330" s="397">
        <v>1000000</v>
      </c>
      <c r="H330" s="397">
        <v>796202.8</v>
      </c>
      <c r="I330" s="397">
        <v>779578.97</v>
      </c>
      <c r="J330" s="398">
        <f>SUBTOTAL(9,G330:I330)</f>
        <v>2575781.77</v>
      </c>
      <c r="K330" s="399">
        <f>IFERROR(J330/$J$18*100,"0.00")</f>
        <v>7.3008726552674277E-2</v>
      </c>
    </row>
    <row r="331" spans="1:11" ht="12.75" x14ac:dyDescent="0.2">
      <c r="A331" s="389">
        <v>2</v>
      </c>
      <c r="B331" s="390">
        <v>3</v>
      </c>
      <c r="C331" s="390">
        <v>9</v>
      </c>
      <c r="D331" s="390">
        <v>7</v>
      </c>
      <c r="E331" s="390"/>
      <c r="F331" s="403" t="s">
        <v>371</v>
      </c>
      <c r="G331" s="409">
        <f>+G332</f>
        <v>0</v>
      </c>
      <c r="H331" s="409">
        <f>+H332</f>
        <v>0</v>
      </c>
      <c r="I331" s="409">
        <f>+I332</f>
        <v>0</v>
      </c>
      <c r="J331" s="409">
        <f>+J332</f>
        <v>0</v>
      </c>
      <c r="K331" s="410">
        <f>+K332</f>
        <v>0</v>
      </c>
    </row>
    <row r="332" spans="1:11" ht="12.75" x14ac:dyDescent="0.2">
      <c r="A332" s="404">
        <v>2</v>
      </c>
      <c r="B332" s="395">
        <v>3</v>
      </c>
      <c r="C332" s="395">
        <v>9</v>
      </c>
      <c r="D332" s="395">
        <v>7</v>
      </c>
      <c r="E332" s="395" t="s">
        <v>316</v>
      </c>
      <c r="F332" s="396" t="s">
        <v>371</v>
      </c>
      <c r="G332" s="406"/>
      <c r="H332" s="406"/>
      <c r="I332" s="406"/>
      <c r="J332" s="398">
        <f>SUBTOTAL(9,G332:I332)</f>
        <v>0</v>
      </c>
      <c r="K332" s="399">
        <f>IFERROR(J332/$J$18*100,"0.00")</f>
        <v>0</v>
      </c>
    </row>
    <row r="333" spans="1:11" ht="12.75" x14ac:dyDescent="0.2">
      <c r="A333" s="389">
        <v>2</v>
      </c>
      <c r="B333" s="390">
        <v>3</v>
      </c>
      <c r="C333" s="390">
        <v>9</v>
      </c>
      <c r="D333" s="390">
        <v>8</v>
      </c>
      <c r="E333" s="390"/>
      <c r="F333" s="403" t="s">
        <v>254</v>
      </c>
      <c r="G333" s="409">
        <f>+G334</f>
        <v>0</v>
      </c>
      <c r="H333" s="409">
        <f>+H334</f>
        <v>84846</v>
      </c>
      <c r="I333" s="409">
        <f>+I334</f>
        <v>1942260.36</v>
      </c>
      <c r="J333" s="409">
        <f>+J334</f>
        <v>2027106.36</v>
      </c>
      <c r="K333" s="410">
        <f>+K334</f>
        <v>5.7456907123939659E-2</v>
      </c>
    </row>
    <row r="334" spans="1:11" ht="12.75" x14ac:dyDescent="0.2">
      <c r="A334" s="404">
        <v>2</v>
      </c>
      <c r="B334" s="395">
        <v>3</v>
      </c>
      <c r="C334" s="395">
        <v>9</v>
      </c>
      <c r="D334" s="395">
        <v>8</v>
      </c>
      <c r="E334" s="395" t="s">
        <v>316</v>
      </c>
      <c r="F334" s="396" t="s">
        <v>254</v>
      </c>
      <c r="G334" s="406"/>
      <c r="H334" s="397">
        <v>84846</v>
      </c>
      <c r="I334" s="397">
        <v>1942260.36</v>
      </c>
      <c r="J334" s="398">
        <f>SUBTOTAL(9,G334:I334)</f>
        <v>2027106.36</v>
      </c>
      <c r="K334" s="399">
        <f>IFERROR(J334/$J$18*100,"0.00")</f>
        <v>5.7456907123939659E-2</v>
      </c>
    </row>
    <row r="335" spans="1:11" ht="12.75" x14ac:dyDescent="0.2">
      <c r="A335" s="389">
        <v>2</v>
      </c>
      <c r="B335" s="390">
        <v>3</v>
      </c>
      <c r="C335" s="390">
        <v>9</v>
      </c>
      <c r="D335" s="390">
        <v>9</v>
      </c>
      <c r="E335" s="390"/>
      <c r="F335" s="403" t="s">
        <v>255</v>
      </c>
      <c r="G335" s="409">
        <f>+G336</f>
        <v>0</v>
      </c>
      <c r="H335" s="409">
        <f>+H336</f>
        <v>882153.72</v>
      </c>
      <c r="I335" s="409">
        <f>+I336</f>
        <v>4714610.2300000004</v>
      </c>
      <c r="J335" s="409">
        <f>+J336</f>
        <v>5596763.9500000002</v>
      </c>
      <c r="K335" s="410">
        <f>+K336</f>
        <v>0.15863634627921727</v>
      </c>
    </row>
    <row r="336" spans="1:11" ht="12.75" x14ac:dyDescent="0.2">
      <c r="A336" s="404">
        <v>2</v>
      </c>
      <c r="B336" s="395">
        <v>3</v>
      </c>
      <c r="C336" s="395">
        <v>9</v>
      </c>
      <c r="D336" s="395">
        <v>9</v>
      </c>
      <c r="E336" s="395" t="s">
        <v>316</v>
      </c>
      <c r="F336" s="396" t="s">
        <v>255</v>
      </c>
      <c r="G336" s="397"/>
      <c r="H336" s="397">
        <v>882153.72</v>
      </c>
      <c r="I336" s="397">
        <v>4714610.2300000004</v>
      </c>
      <c r="J336" s="398">
        <f>SUBTOTAL(9,G336:I336)</f>
        <v>5596763.9500000002</v>
      </c>
      <c r="K336" s="399">
        <f>IFERROR(J336/$J$18*100,"0.00")</f>
        <v>0.15863634627921727</v>
      </c>
    </row>
    <row r="337" spans="1:11" ht="12.75" x14ac:dyDescent="0.2">
      <c r="A337" s="378">
        <v>2</v>
      </c>
      <c r="B337" s="379">
        <v>4</v>
      </c>
      <c r="C337" s="380"/>
      <c r="D337" s="380"/>
      <c r="E337" s="380"/>
      <c r="F337" s="381" t="s">
        <v>372</v>
      </c>
      <c r="G337" s="382">
        <f>+G338+G354+G365+G370+G379+G386</f>
        <v>0</v>
      </c>
      <c r="H337" s="382">
        <f>+H338+H354+H365+H370+H379+H386</f>
        <v>0</v>
      </c>
      <c r="I337" s="382">
        <f>+I338+I354+I365+I370+I379+I386</f>
        <v>0</v>
      </c>
      <c r="J337" s="382">
        <f>+J338+J354+J365+J370+J379+J386</f>
        <v>0</v>
      </c>
      <c r="K337" s="383">
        <f>+K338+K354+K365+K370+K379+K386</f>
        <v>0</v>
      </c>
    </row>
    <row r="338" spans="1:11" ht="12.75" x14ac:dyDescent="0.2">
      <c r="A338" s="384">
        <v>2</v>
      </c>
      <c r="B338" s="385">
        <v>4</v>
      </c>
      <c r="C338" s="385">
        <v>1</v>
      </c>
      <c r="D338" s="385"/>
      <c r="E338" s="385"/>
      <c r="F338" s="386" t="s">
        <v>373</v>
      </c>
      <c r="G338" s="387">
        <f>+G339+G343+G347+G350+G352</f>
        <v>0</v>
      </c>
      <c r="H338" s="387">
        <f>+H339+H343+H347+H350+H352</f>
        <v>0</v>
      </c>
      <c r="I338" s="387">
        <f>+I339+I343+I347+I350+I352</f>
        <v>0</v>
      </c>
      <c r="J338" s="387">
        <f>+J339+J343+J347+J350+J352</f>
        <v>0</v>
      </c>
      <c r="K338" s="388">
        <f>+K339+K343+K347+K350+K352</f>
        <v>0</v>
      </c>
    </row>
    <row r="339" spans="1:11" ht="12.75" x14ac:dyDescent="0.2">
      <c r="A339" s="389">
        <v>2</v>
      </c>
      <c r="B339" s="390">
        <v>4</v>
      </c>
      <c r="C339" s="390">
        <v>1</v>
      </c>
      <c r="D339" s="390">
        <v>1</v>
      </c>
      <c r="E339" s="390"/>
      <c r="F339" s="403" t="s">
        <v>374</v>
      </c>
      <c r="G339" s="409">
        <f>+G340+G341+G342</f>
        <v>0</v>
      </c>
      <c r="H339" s="409">
        <f>+H340+H341+H342</f>
        <v>0</v>
      </c>
      <c r="I339" s="409">
        <f>+I340+I341+I342</f>
        <v>0</v>
      </c>
      <c r="J339" s="409">
        <f>+J340+J341+J342</f>
        <v>0</v>
      </c>
      <c r="K339" s="410">
        <f>+K340+K341+K342</f>
        <v>0</v>
      </c>
    </row>
    <row r="340" spans="1:11" ht="12.75" x14ac:dyDescent="0.2">
      <c r="A340" s="404">
        <v>2</v>
      </c>
      <c r="B340" s="395">
        <v>4</v>
      </c>
      <c r="C340" s="395">
        <v>1</v>
      </c>
      <c r="D340" s="395">
        <v>1</v>
      </c>
      <c r="E340" s="395" t="s">
        <v>316</v>
      </c>
      <c r="F340" s="402" t="s">
        <v>375</v>
      </c>
      <c r="G340" s="397"/>
      <c r="H340" s="397"/>
      <c r="I340" s="397"/>
      <c r="J340" s="398">
        <f>SUBTOTAL(9,G340:I340)</f>
        <v>0</v>
      </c>
      <c r="K340" s="399">
        <f>IFERROR(J340/$J$18*100,"0.00")</f>
        <v>0</v>
      </c>
    </row>
    <row r="341" spans="1:11" ht="12.75" x14ac:dyDescent="0.2">
      <c r="A341" s="404">
        <v>2</v>
      </c>
      <c r="B341" s="395">
        <v>4</v>
      </c>
      <c r="C341" s="395">
        <v>1</v>
      </c>
      <c r="D341" s="395">
        <v>1</v>
      </c>
      <c r="E341" s="395" t="s">
        <v>317</v>
      </c>
      <c r="F341" s="402" t="s">
        <v>376</v>
      </c>
      <c r="G341" s="397"/>
      <c r="H341" s="397"/>
      <c r="I341" s="397"/>
      <c r="J341" s="398">
        <f>SUBTOTAL(9,G341:I341)</f>
        <v>0</v>
      </c>
      <c r="K341" s="399">
        <f>IFERROR(J341/$J$18*100,"0.00")</f>
        <v>0</v>
      </c>
    </row>
    <row r="342" spans="1:11" ht="12.75" x14ac:dyDescent="0.2">
      <c r="A342" s="404">
        <v>2</v>
      </c>
      <c r="B342" s="395">
        <v>4</v>
      </c>
      <c r="C342" s="395">
        <v>1</v>
      </c>
      <c r="D342" s="395">
        <v>1</v>
      </c>
      <c r="E342" s="395" t="s">
        <v>318</v>
      </c>
      <c r="F342" s="402" t="s">
        <v>377</v>
      </c>
      <c r="G342" s="406"/>
      <c r="H342" s="406"/>
      <c r="I342" s="406"/>
      <c r="J342" s="398">
        <f>SUBTOTAL(9,G342:I342)</f>
        <v>0</v>
      </c>
      <c r="K342" s="399">
        <f>IFERROR(J342/$J$18*100,"0.00")</f>
        <v>0</v>
      </c>
    </row>
    <row r="343" spans="1:11" ht="12.75" x14ac:dyDescent="0.2">
      <c r="A343" s="389">
        <v>2</v>
      </c>
      <c r="B343" s="390">
        <v>4</v>
      </c>
      <c r="C343" s="390">
        <v>1</v>
      </c>
      <c r="D343" s="390">
        <v>2</v>
      </c>
      <c r="E343" s="390"/>
      <c r="F343" s="403" t="s">
        <v>378</v>
      </c>
      <c r="G343" s="409">
        <f>+G344+G345+G346</f>
        <v>0</v>
      </c>
      <c r="H343" s="409">
        <f>+H344+H345+H346</f>
        <v>0</v>
      </c>
      <c r="I343" s="409">
        <f>+I344+I345+I346</f>
        <v>0</v>
      </c>
      <c r="J343" s="409">
        <f>+J344+J345+J346</f>
        <v>0</v>
      </c>
      <c r="K343" s="410">
        <f>+K344+K345+K346</f>
        <v>0</v>
      </c>
    </row>
    <row r="344" spans="1:11" ht="12.75" x14ac:dyDescent="0.2">
      <c r="A344" s="404">
        <v>2</v>
      </c>
      <c r="B344" s="395">
        <v>4</v>
      </c>
      <c r="C344" s="395">
        <v>1</v>
      </c>
      <c r="D344" s="395">
        <v>2</v>
      </c>
      <c r="E344" s="395" t="s">
        <v>316</v>
      </c>
      <c r="F344" s="402" t="s">
        <v>379</v>
      </c>
      <c r="G344" s="397"/>
      <c r="H344" s="397"/>
      <c r="I344" s="397"/>
      <c r="J344" s="398">
        <f>SUBTOTAL(9,G344:I344)</f>
        <v>0</v>
      </c>
      <c r="K344" s="399">
        <f>IFERROR(J344/$J$18*100,"0.00")</f>
        <v>0</v>
      </c>
    </row>
    <row r="345" spans="1:11" ht="12.75" x14ac:dyDescent="0.2">
      <c r="A345" s="404">
        <v>2</v>
      </c>
      <c r="B345" s="395">
        <v>4</v>
      </c>
      <c r="C345" s="395">
        <v>1</v>
      </c>
      <c r="D345" s="395">
        <v>2</v>
      </c>
      <c r="E345" s="395" t="s">
        <v>317</v>
      </c>
      <c r="F345" s="402" t="s">
        <v>380</v>
      </c>
      <c r="G345" s="397"/>
      <c r="H345" s="397"/>
      <c r="I345" s="397"/>
      <c r="J345" s="398">
        <f>SUBTOTAL(9,G345:I345)</f>
        <v>0</v>
      </c>
      <c r="K345" s="399">
        <f>IFERROR(J345/$J$18*100,"0.00")</f>
        <v>0</v>
      </c>
    </row>
    <row r="346" spans="1:11" ht="12.75" x14ac:dyDescent="0.2">
      <c r="A346" s="404">
        <v>2</v>
      </c>
      <c r="B346" s="395">
        <v>4</v>
      </c>
      <c r="C346" s="395">
        <v>1</v>
      </c>
      <c r="D346" s="395">
        <v>2</v>
      </c>
      <c r="E346" s="395" t="s">
        <v>318</v>
      </c>
      <c r="F346" s="402" t="s">
        <v>381</v>
      </c>
      <c r="G346" s="406"/>
      <c r="H346" s="406"/>
      <c r="I346" s="406"/>
      <c r="J346" s="398">
        <f>SUBTOTAL(9,G346:I346)</f>
        <v>0</v>
      </c>
      <c r="K346" s="399">
        <f>IFERROR(J346/$J$18*100,"0.00")</f>
        <v>0</v>
      </c>
    </row>
    <row r="347" spans="1:11" ht="12.75" x14ac:dyDescent="0.2">
      <c r="A347" s="389">
        <v>2</v>
      </c>
      <c r="B347" s="390">
        <v>4</v>
      </c>
      <c r="C347" s="390">
        <v>1</v>
      </c>
      <c r="D347" s="390">
        <v>4</v>
      </c>
      <c r="E347" s="395"/>
      <c r="F347" s="416" t="s">
        <v>382</v>
      </c>
      <c r="G347" s="409">
        <f>+G348+G349</f>
        <v>0</v>
      </c>
      <c r="H347" s="409">
        <f>+H348+H349</f>
        <v>0</v>
      </c>
      <c r="I347" s="409">
        <f>+I348+I349</f>
        <v>0</v>
      </c>
      <c r="J347" s="409">
        <f>+J348+J349</f>
        <v>0</v>
      </c>
      <c r="K347" s="410">
        <f>+K348+K349</f>
        <v>0</v>
      </c>
    </row>
    <row r="348" spans="1:11" ht="12.75" x14ac:dyDescent="0.2">
      <c r="A348" s="417">
        <v>2</v>
      </c>
      <c r="B348" s="418">
        <v>4</v>
      </c>
      <c r="C348" s="418">
        <v>1</v>
      </c>
      <c r="D348" s="418">
        <v>4</v>
      </c>
      <c r="E348" s="395" t="s">
        <v>316</v>
      </c>
      <c r="F348" s="419" t="s">
        <v>383</v>
      </c>
      <c r="G348" s="397"/>
      <c r="H348" s="397"/>
      <c r="I348" s="397"/>
      <c r="J348" s="398">
        <f>SUBTOTAL(9,G348:I348)</f>
        <v>0</v>
      </c>
      <c r="K348" s="399">
        <f>IFERROR(J348/$J$18*100,"0.00")</f>
        <v>0</v>
      </c>
    </row>
    <row r="349" spans="1:11" ht="12.75" x14ac:dyDescent="0.2">
      <c r="A349" s="404">
        <v>2</v>
      </c>
      <c r="B349" s="395">
        <v>4</v>
      </c>
      <c r="C349" s="395">
        <v>1</v>
      </c>
      <c r="D349" s="395">
        <v>4</v>
      </c>
      <c r="E349" s="395" t="s">
        <v>317</v>
      </c>
      <c r="F349" s="402" t="s">
        <v>384</v>
      </c>
      <c r="G349" s="406"/>
      <c r="H349" s="406"/>
      <c r="I349" s="406"/>
      <c r="J349" s="398">
        <f>SUBTOTAL(9,G349:I349)</f>
        <v>0</v>
      </c>
      <c r="K349" s="399">
        <f>IFERROR(J349/$J$18*100,"0.00")</f>
        <v>0</v>
      </c>
    </row>
    <row r="350" spans="1:11" ht="12.75" x14ac:dyDescent="0.2">
      <c r="A350" s="407">
        <v>2</v>
      </c>
      <c r="B350" s="390">
        <v>4</v>
      </c>
      <c r="C350" s="390">
        <v>1</v>
      </c>
      <c r="D350" s="390">
        <v>5</v>
      </c>
      <c r="E350" s="390"/>
      <c r="F350" s="416" t="s">
        <v>385</v>
      </c>
      <c r="G350" s="392">
        <f>+G351</f>
        <v>0</v>
      </c>
      <c r="H350" s="392">
        <f>+H351</f>
        <v>0</v>
      </c>
      <c r="I350" s="392">
        <f>+I351</f>
        <v>0</v>
      </c>
      <c r="J350" s="392">
        <f>+J351</f>
        <v>0</v>
      </c>
      <c r="K350" s="393">
        <f>+K351</f>
        <v>0</v>
      </c>
    </row>
    <row r="351" spans="1:11" ht="12.75" x14ac:dyDescent="0.2">
      <c r="A351" s="404">
        <v>2</v>
      </c>
      <c r="B351" s="395">
        <v>4</v>
      </c>
      <c r="C351" s="395">
        <v>1</v>
      </c>
      <c r="D351" s="395">
        <v>5</v>
      </c>
      <c r="E351" s="395" t="s">
        <v>316</v>
      </c>
      <c r="F351" s="402" t="s">
        <v>385</v>
      </c>
      <c r="G351" s="406"/>
      <c r="H351" s="406"/>
      <c r="I351" s="406"/>
      <c r="J351" s="398">
        <f>SUBTOTAL(9,G351:I351)</f>
        <v>0</v>
      </c>
      <c r="K351" s="399">
        <f>IFERROR(J351/$J$18*100,"0.00")</f>
        <v>0</v>
      </c>
    </row>
    <row r="352" spans="1:11" ht="12.75" x14ac:dyDescent="0.2">
      <c r="A352" s="389">
        <v>2</v>
      </c>
      <c r="B352" s="390">
        <v>4</v>
      </c>
      <c r="C352" s="390">
        <v>1</v>
      </c>
      <c r="D352" s="390">
        <v>6</v>
      </c>
      <c r="E352" s="395"/>
      <c r="F352" s="416" t="s">
        <v>386</v>
      </c>
      <c r="G352" s="409">
        <f>+G353</f>
        <v>0</v>
      </c>
      <c r="H352" s="409">
        <f>+H353</f>
        <v>0</v>
      </c>
      <c r="I352" s="409">
        <f>+I353</f>
        <v>0</v>
      </c>
      <c r="J352" s="409">
        <f>+J353</f>
        <v>0</v>
      </c>
      <c r="K352" s="410">
        <f>+K353</f>
        <v>0</v>
      </c>
    </row>
    <row r="353" spans="1:11" ht="12.75" x14ac:dyDescent="0.2">
      <c r="A353" s="404">
        <v>2</v>
      </c>
      <c r="B353" s="395">
        <v>4</v>
      </c>
      <c r="C353" s="395">
        <v>1</v>
      </c>
      <c r="D353" s="395">
        <v>6</v>
      </c>
      <c r="E353" s="395" t="s">
        <v>316</v>
      </c>
      <c r="F353" s="402" t="s">
        <v>387</v>
      </c>
      <c r="G353" s="406"/>
      <c r="H353" s="406"/>
      <c r="I353" s="406"/>
      <c r="J353" s="398">
        <f>SUBTOTAL(9,G353:I353)</f>
        <v>0</v>
      </c>
      <c r="K353" s="399">
        <f>IFERROR(J353/$J$18*100,"0.00")</f>
        <v>0</v>
      </c>
    </row>
    <row r="354" spans="1:11" ht="12.75" x14ac:dyDescent="0.2">
      <c r="A354" s="384">
        <v>2</v>
      </c>
      <c r="B354" s="385">
        <v>4</v>
      </c>
      <c r="C354" s="385">
        <v>2</v>
      </c>
      <c r="D354" s="385"/>
      <c r="E354" s="385"/>
      <c r="F354" s="386" t="s">
        <v>388</v>
      </c>
      <c r="G354" s="387">
        <f>+G355+G357+G361</f>
        <v>0</v>
      </c>
      <c r="H354" s="387">
        <f>+H355+H357+H361</f>
        <v>0</v>
      </c>
      <c r="I354" s="387">
        <f>+I355+I357+I361</f>
        <v>0</v>
      </c>
      <c r="J354" s="387">
        <f>+J355+J357+J361</f>
        <v>0</v>
      </c>
      <c r="K354" s="388">
        <f>+K355+K357+K361</f>
        <v>0</v>
      </c>
    </row>
    <row r="355" spans="1:11" ht="12.75" x14ac:dyDescent="0.2">
      <c r="A355" s="389">
        <v>2</v>
      </c>
      <c r="B355" s="390">
        <v>4</v>
      </c>
      <c r="C355" s="390">
        <v>2</v>
      </c>
      <c r="D355" s="390">
        <v>1</v>
      </c>
      <c r="E355" s="395"/>
      <c r="F355" s="403" t="s">
        <v>389</v>
      </c>
      <c r="G355" s="409">
        <f>+G356</f>
        <v>0</v>
      </c>
      <c r="H355" s="409">
        <f>+H356</f>
        <v>0</v>
      </c>
      <c r="I355" s="409">
        <f>+I356</f>
        <v>0</v>
      </c>
      <c r="J355" s="409">
        <f>+J356</f>
        <v>0</v>
      </c>
      <c r="K355" s="410">
        <f>+K356</f>
        <v>0</v>
      </c>
    </row>
    <row r="356" spans="1:11" ht="12.75" x14ac:dyDescent="0.2">
      <c r="A356" s="394">
        <v>2</v>
      </c>
      <c r="B356" s="395">
        <v>4</v>
      </c>
      <c r="C356" s="395">
        <v>2</v>
      </c>
      <c r="D356" s="395">
        <v>1</v>
      </c>
      <c r="E356" s="395" t="s">
        <v>316</v>
      </c>
      <c r="F356" s="402" t="s">
        <v>390</v>
      </c>
      <c r="G356" s="406"/>
      <c r="H356" s="406"/>
      <c r="I356" s="406"/>
      <c r="J356" s="398">
        <f>SUBTOTAL(9,G356:I356)</f>
        <v>0</v>
      </c>
      <c r="K356" s="399">
        <f>IFERROR(J356/$J$18*100,"0.00")</f>
        <v>0</v>
      </c>
    </row>
    <row r="357" spans="1:11" ht="12.75" x14ac:dyDescent="0.2">
      <c r="A357" s="389">
        <v>2</v>
      </c>
      <c r="B357" s="390">
        <v>4</v>
      </c>
      <c r="C357" s="390">
        <v>2</v>
      </c>
      <c r="D357" s="390">
        <v>2</v>
      </c>
      <c r="E357" s="395"/>
      <c r="F357" s="416" t="s">
        <v>391</v>
      </c>
      <c r="G357" s="392">
        <f>+G358+G359+G360</f>
        <v>0</v>
      </c>
      <c r="H357" s="392">
        <f>+H358+H359+H360</f>
        <v>0</v>
      </c>
      <c r="I357" s="392">
        <f>+I358+I359+I360</f>
        <v>0</v>
      </c>
      <c r="J357" s="392">
        <f>+J358+J359+J360</f>
        <v>0</v>
      </c>
      <c r="K357" s="393">
        <f>+K358+K359+K360</f>
        <v>0</v>
      </c>
    </row>
    <row r="358" spans="1:11" ht="22.5" x14ac:dyDescent="0.2">
      <c r="A358" s="394">
        <v>2</v>
      </c>
      <c r="B358" s="395">
        <v>4</v>
      </c>
      <c r="C358" s="395">
        <v>2</v>
      </c>
      <c r="D358" s="395">
        <v>2</v>
      </c>
      <c r="E358" s="395" t="s">
        <v>316</v>
      </c>
      <c r="F358" s="402" t="s">
        <v>392</v>
      </c>
      <c r="G358" s="406"/>
      <c r="H358" s="406"/>
      <c r="I358" s="406"/>
      <c r="J358" s="398">
        <f>SUBTOTAL(9,G358:I358)</f>
        <v>0</v>
      </c>
      <c r="K358" s="399">
        <f>IFERROR(J358/$J$18*100,"0.00")</f>
        <v>0</v>
      </c>
    </row>
    <row r="359" spans="1:11" ht="22.5" x14ac:dyDescent="0.2">
      <c r="A359" s="394">
        <v>2</v>
      </c>
      <c r="B359" s="395">
        <v>4</v>
      </c>
      <c r="C359" s="395">
        <v>2</v>
      </c>
      <c r="D359" s="395">
        <v>2</v>
      </c>
      <c r="E359" s="395" t="s">
        <v>317</v>
      </c>
      <c r="F359" s="402" t="s">
        <v>393</v>
      </c>
      <c r="G359" s="406"/>
      <c r="H359" s="406"/>
      <c r="I359" s="406"/>
      <c r="J359" s="398">
        <f>SUBTOTAL(9,G359:I359)</f>
        <v>0</v>
      </c>
      <c r="K359" s="399">
        <f>IFERROR(J359/$J$18*100,"0.00")</f>
        <v>0</v>
      </c>
    </row>
    <row r="360" spans="1:11" ht="22.5" x14ac:dyDescent="0.2">
      <c r="A360" s="394">
        <v>2</v>
      </c>
      <c r="B360" s="395">
        <v>4</v>
      </c>
      <c r="C360" s="395">
        <v>2</v>
      </c>
      <c r="D360" s="395">
        <v>2</v>
      </c>
      <c r="E360" s="395" t="s">
        <v>318</v>
      </c>
      <c r="F360" s="402" t="s">
        <v>394</v>
      </c>
      <c r="G360" s="406"/>
      <c r="H360" s="406"/>
      <c r="I360" s="406"/>
      <c r="J360" s="398">
        <f>SUBTOTAL(9,G360:I360)</f>
        <v>0</v>
      </c>
      <c r="K360" s="399">
        <f>IFERROR(J360/$J$18*100,"0.00")</f>
        <v>0</v>
      </c>
    </row>
    <row r="361" spans="1:11" ht="12.75" x14ac:dyDescent="0.2">
      <c r="A361" s="403">
        <v>2</v>
      </c>
      <c r="B361" s="390">
        <v>4</v>
      </c>
      <c r="C361" s="390">
        <v>2</v>
      </c>
      <c r="D361" s="390">
        <v>3</v>
      </c>
      <c r="E361" s="390"/>
      <c r="F361" s="416" t="s">
        <v>395</v>
      </c>
      <c r="G361" s="406">
        <f>G362+G363+G364</f>
        <v>0</v>
      </c>
      <c r="H361" s="406">
        <f>H362+H363+H364</f>
        <v>0</v>
      </c>
      <c r="I361" s="406">
        <f>I362+I363+I364</f>
        <v>0</v>
      </c>
      <c r="J361" s="409">
        <f>J362+J363+J364</f>
        <v>0</v>
      </c>
      <c r="K361" s="410">
        <f>K362+K363+K364</f>
        <v>0</v>
      </c>
    </row>
    <row r="362" spans="1:11" ht="22.5" x14ac:dyDescent="0.2">
      <c r="A362" s="396">
        <v>2</v>
      </c>
      <c r="B362" s="395">
        <v>4</v>
      </c>
      <c r="C362" s="395">
        <v>2</v>
      </c>
      <c r="D362" s="395">
        <v>3</v>
      </c>
      <c r="E362" s="395" t="s">
        <v>316</v>
      </c>
      <c r="F362" s="402" t="s">
        <v>396</v>
      </c>
      <c r="G362" s="397"/>
      <c r="H362" s="397"/>
      <c r="I362" s="397"/>
      <c r="J362" s="398">
        <f>SUBTOTAL(9,G362:I362)</f>
        <v>0</v>
      </c>
      <c r="K362" s="399">
        <f>IFERROR(J362/$J$18*100,"0.00")</f>
        <v>0</v>
      </c>
    </row>
    <row r="363" spans="1:11" ht="12.75" x14ac:dyDescent="0.2">
      <c r="A363" s="396">
        <v>2</v>
      </c>
      <c r="B363" s="395">
        <v>4</v>
      </c>
      <c r="C363" s="395">
        <v>2</v>
      </c>
      <c r="D363" s="395">
        <v>3</v>
      </c>
      <c r="E363" s="395" t="s">
        <v>317</v>
      </c>
      <c r="F363" s="402" t="s">
        <v>397</v>
      </c>
      <c r="G363" s="397"/>
      <c r="H363" s="397"/>
      <c r="I363" s="397"/>
      <c r="J363" s="398">
        <f>SUBTOTAL(9,G363:I363)</f>
        <v>0</v>
      </c>
      <c r="K363" s="399">
        <f>IFERROR(J363/$J$18*100,"0.00")</f>
        <v>0</v>
      </c>
    </row>
    <row r="364" spans="1:11" ht="22.5" x14ac:dyDescent="0.2">
      <c r="A364" s="396">
        <v>2</v>
      </c>
      <c r="B364" s="395">
        <v>4</v>
      </c>
      <c r="C364" s="395">
        <v>2</v>
      </c>
      <c r="D364" s="395">
        <v>3</v>
      </c>
      <c r="E364" s="395" t="s">
        <v>318</v>
      </c>
      <c r="F364" s="402" t="s">
        <v>398</v>
      </c>
      <c r="G364" s="397"/>
      <c r="H364" s="397"/>
      <c r="I364" s="397"/>
      <c r="J364" s="398">
        <f>SUBTOTAL(9,G364:I364)</f>
        <v>0</v>
      </c>
      <c r="K364" s="399">
        <f>IFERROR(J364/$J$18*100,"0.00")</f>
        <v>0</v>
      </c>
    </row>
    <row r="365" spans="1:11" ht="12.75" x14ac:dyDescent="0.2">
      <c r="A365" s="384">
        <v>2</v>
      </c>
      <c r="B365" s="385">
        <v>4</v>
      </c>
      <c r="C365" s="385">
        <v>4</v>
      </c>
      <c r="D365" s="385"/>
      <c r="E365" s="385"/>
      <c r="F365" s="386" t="s">
        <v>399</v>
      </c>
      <c r="G365" s="387">
        <f>+G366</f>
        <v>0</v>
      </c>
      <c r="H365" s="387">
        <f>+H366</f>
        <v>0</v>
      </c>
      <c r="I365" s="387">
        <f>+I366</f>
        <v>0</v>
      </c>
      <c r="J365" s="387">
        <f>+J366</f>
        <v>0</v>
      </c>
      <c r="K365" s="388">
        <f>+K366</f>
        <v>0</v>
      </c>
    </row>
    <row r="366" spans="1:11" ht="12.75" x14ac:dyDescent="0.2">
      <c r="A366" s="403">
        <v>2</v>
      </c>
      <c r="B366" s="390">
        <v>4</v>
      </c>
      <c r="C366" s="390">
        <v>4</v>
      </c>
      <c r="D366" s="390">
        <v>1</v>
      </c>
      <c r="E366" s="390"/>
      <c r="F366" s="416" t="s">
        <v>400</v>
      </c>
      <c r="G366" s="406">
        <f>+G367+G368+G369</f>
        <v>0</v>
      </c>
      <c r="H366" s="406">
        <f>+H367+H368+H369</f>
        <v>0</v>
      </c>
      <c r="I366" s="406">
        <f>+I367+I368+I369</f>
        <v>0</v>
      </c>
      <c r="J366" s="409">
        <f>+J367+J368+J369</f>
        <v>0</v>
      </c>
      <c r="K366" s="410">
        <f>+K367+K368+K369</f>
        <v>0</v>
      </c>
    </row>
    <row r="367" spans="1:11" ht="22.5" x14ac:dyDescent="0.2">
      <c r="A367" s="396">
        <v>2</v>
      </c>
      <c r="B367" s="395">
        <v>4</v>
      </c>
      <c r="C367" s="395">
        <v>4</v>
      </c>
      <c r="D367" s="395">
        <v>1</v>
      </c>
      <c r="E367" s="395" t="s">
        <v>316</v>
      </c>
      <c r="F367" s="402" t="s">
        <v>401</v>
      </c>
      <c r="G367" s="397"/>
      <c r="H367" s="397"/>
      <c r="I367" s="397"/>
      <c r="J367" s="398">
        <f>SUBTOTAL(9,G367:I367)</f>
        <v>0</v>
      </c>
      <c r="K367" s="399">
        <f>IFERROR(J367/$J$18*100,"0.00")</f>
        <v>0</v>
      </c>
    </row>
    <row r="368" spans="1:11" ht="12.75" x14ac:dyDescent="0.2">
      <c r="A368" s="396">
        <v>2</v>
      </c>
      <c r="B368" s="395">
        <v>4</v>
      </c>
      <c r="C368" s="395">
        <v>4</v>
      </c>
      <c r="D368" s="395">
        <v>1</v>
      </c>
      <c r="E368" s="395" t="s">
        <v>317</v>
      </c>
      <c r="F368" s="402" t="s">
        <v>402</v>
      </c>
      <c r="G368" s="397"/>
      <c r="H368" s="397"/>
      <c r="I368" s="397"/>
      <c r="J368" s="398">
        <f>SUBTOTAL(9,G368:I368)</f>
        <v>0</v>
      </c>
      <c r="K368" s="399">
        <f>IFERROR(J368/$J$18*100,"0.00")</f>
        <v>0</v>
      </c>
    </row>
    <row r="369" spans="1:11" ht="22.5" x14ac:dyDescent="0.2">
      <c r="A369" s="396">
        <v>2</v>
      </c>
      <c r="B369" s="395">
        <v>4</v>
      </c>
      <c r="C369" s="395">
        <v>4</v>
      </c>
      <c r="D369" s="395">
        <v>1</v>
      </c>
      <c r="E369" s="395" t="s">
        <v>318</v>
      </c>
      <c r="F369" s="402" t="s">
        <v>403</v>
      </c>
      <c r="G369" s="397"/>
      <c r="H369" s="397"/>
      <c r="I369" s="397"/>
      <c r="J369" s="398">
        <f>SUBTOTAL(9,G369:I369)</f>
        <v>0</v>
      </c>
      <c r="K369" s="399">
        <f>IFERROR(J369/$J$18*100,"0.00")</f>
        <v>0</v>
      </c>
    </row>
    <row r="370" spans="1:11" ht="12.75" x14ac:dyDescent="0.2">
      <c r="A370" s="384">
        <v>2</v>
      </c>
      <c r="B370" s="385">
        <v>4</v>
      </c>
      <c r="C370" s="385">
        <v>6</v>
      </c>
      <c r="D370" s="385"/>
      <c r="E370" s="385"/>
      <c r="F370" s="386" t="s">
        <v>404</v>
      </c>
      <c r="G370" s="387">
        <f>+G371+G373+G375+G377</f>
        <v>0</v>
      </c>
      <c r="H370" s="387">
        <f>+H371+H373+H375+H377</f>
        <v>0</v>
      </c>
      <c r="I370" s="387">
        <f>+I371+I373+I375+I377</f>
        <v>0</v>
      </c>
      <c r="J370" s="387">
        <f>+J371+J373+J375+J377</f>
        <v>0</v>
      </c>
      <c r="K370" s="388">
        <f>+K371+K373+K375+K377</f>
        <v>0</v>
      </c>
    </row>
    <row r="371" spans="1:11" ht="12.75" x14ac:dyDescent="0.2">
      <c r="A371" s="407">
        <v>2</v>
      </c>
      <c r="B371" s="390">
        <v>4</v>
      </c>
      <c r="C371" s="390">
        <v>6</v>
      </c>
      <c r="D371" s="390">
        <v>1</v>
      </c>
      <c r="E371" s="390"/>
      <c r="F371" s="416" t="s">
        <v>405</v>
      </c>
      <c r="G371" s="409">
        <f>+G372</f>
        <v>0</v>
      </c>
      <c r="H371" s="409">
        <f>+H372</f>
        <v>0</v>
      </c>
      <c r="I371" s="409">
        <f>+I372</f>
        <v>0</v>
      </c>
      <c r="J371" s="409">
        <f>+J372</f>
        <v>0</v>
      </c>
      <c r="K371" s="410">
        <f>+K372</f>
        <v>0</v>
      </c>
    </row>
    <row r="372" spans="1:11" ht="12.75" x14ac:dyDescent="0.2">
      <c r="A372" s="404">
        <v>2</v>
      </c>
      <c r="B372" s="395">
        <v>4</v>
      </c>
      <c r="C372" s="395">
        <v>6</v>
      </c>
      <c r="D372" s="395">
        <v>1</v>
      </c>
      <c r="E372" s="395" t="s">
        <v>316</v>
      </c>
      <c r="F372" s="402" t="s">
        <v>405</v>
      </c>
      <c r="G372" s="406"/>
      <c r="H372" s="406"/>
      <c r="I372" s="406"/>
      <c r="J372" s="398">
        <f>SUBTOTAL(9,G372:I372)</f>
        <v>0</v>
      </c>
      <c r="K372" s="399">
        <f>IFERROR(J372/$J$18*100,"0.00")</f>
        <v>0</v>
      </c>
    </row>
    <row r="373" spans="1:11" ht="12.75" x14ac:dyDescent="0.2">
      <c r="A373" s="407">
        <v>2</v>
      </c>
      <c r="B373" s="390">
        <v>4</v>
      </c>
      <c r="C373" s="390">
        <v>6</v>
      </c>
      <c r="D373" s="390">
        <v>2</v>
      </c>
      <c r="E373" s="390"/>
      <c r="F373" s="416" t="s">
        <v>406</v>
      </c>
      <c r="G373" s="392">
        <f>+G374</f>
        <v>0</v>
      </c>
      <c r="H373" s="392">
        <f>+H374</f>
        <v>0</v>
      </c>
      <c r="I373" s="392">
        <f>+I374</f>
        <v>0</v>
      </c>
      <c r="J373" s="392">
        <f>+J374</f>
        <v>0</v>
      </c>
      <c r="K373" s="393">
        <f>+K374</f>
        <v>0</v>
      </c>
    </row>
    <row r="374" spans="1:11" ht="12.75" x14ac:dyDescent="0.2">
      <c r="A374" s="404">
        <v>2</v>
      </c>
      <c r="B374" s="395">
        <v>4</v>
      </c>
      <c r="C374" s="395">
        <v>6</v>
      </c>
      <c r="D374" s="395">
        <v>2</v>
      </c>
      <c r="E374" s="395" t="s">
        <v>316</v>
      </c>
      <c r="F374" s="402" t="s">
        <v>406</v>
      </c>
      <c r="G374" s="406"/>
      <c r="H374" s="406"/>
      <c r="I374" s="406"/>
      <c r="J374" s="398">
        <f>SUBTOTAL(9,G374:I374)</f>
        <v>0</v>
      </c>
      <c r="K374" s="399">
        <f>IFERROR(J374/$J$18*100,"0.00")</f>
        <v>0</v>
      </c>
    </row>
    <row r="375" spans="1:11" ht="12.75" x14ac:dyDescent="0.2">
      <c r="A375" s="407">
        <v>2</v>
      </c>
      <c r="B375" s="390">
        <v>4</v>
      </c>
      <c r="C375" s="390">
        <v>6</v>
      </c>
      <c r="D375" s="390">
        <v>3</v>
      </c>
      <c r="E375" s="395"/>
      <c r="F375" s="416" t="s">
        <v>407</v>
      </c>
      <c r="G375" s="392">
        <f>+G376</f>
        <v>0</v>
      </c>
      <c r="H375" s="392">
        <f>+H376</f>
        <v>0</v>
      </c>
      <c r="I375" s="392">
        <f>+I376</f>
        <v>0</v>
      </c>
      <c r="J375" s="392">
        <f>+J376</f>
        <v>0</v>
      </c>
      <c r="K375" s="393">
        <f>+K376</f>
        <v>0</v>
      </c>
    </row>
    <row r="376" spans="1:11" ht="12.75" x14ac:dyDescent="0.2">
      <c r="A376" s="404">
        <v>2</v>
      </c>
      <c r="B376" s="395">
        <v>4</v>
      </c>
      <c r="C376" s="395">
        <v>6</v>
      </c>
      <c r="D376" s="395">
        <v>3</v>
      </c>
      <c r="E376" s="395" t="s">
        <v>316</v>
      </c>
      <c r="F376" s="402" t="s">
        <v>407</v>
      </c>
      <c r="G376" s="406"/>
      <c r="H376" s="406"/>
      <c r="I376" s="406"/>
      <c r="J376" s="398">
        <f>SUBTOTAL(9,G376:I376)</f>
        <v>0</v>
      </c>
      <c r="K376" s="399">
        <f>IFERROR(J376/$J$18*100,"0.00")</f>
        <v>0</v>
      </c>
    </row>
    <row r="377" spans="1:11" ht="12.75" x14ac:dyDescent="0.2">
      <c r="A377" s="407">
        <v>2</v>
      </c>
      <c r="B377" s="390">
        <v>4</v>
      </c>
      <c r="C377" s="390">
        <v>6</v>
      </c>
      <c r="D377" s="390">
        <v>4</v>
      </c>
      <c r="E377" s="390"/>
      <c r="F377" s="416" t="s">
        <v>408</v>
      </c>
      <c r="G377" s="392">
        <f>+G378</f>
        <v>0</v>
      </c>
      <c r="H377" s="392">
        <f>+H378</f>
        <v>0</v>
      </c>
      <c r="I377" s="392">
        <f>+I378</f>
        <v>0</v>
      </c>
      <c r="J377" s="392">
        <f>+J378</f>
        <v>0</v>
      </c>
      <c r="K377" s="393">
        <f>+K378</f>
        <v>0</v>
      </c>
    </row>
    <row r="378" spans="1:11" ht="12.75" x14ac:dyDescent="0.2">
      <c r="A378" s="404">
        <v>2</v>
      </c>
      <c r="B378" s="395">
        <v>4</v>
      </c>
      <c r="C378" s="395">
        <v>6</v>
      </c>
      <c r="D378" s="395">
        <v>4</v>
      </c>
      <c r="E378" s="395" t="s">
        <v>316</v>
      </c>
      <c r="F378" s="402" t="s">
        <v>408</v>
      </c>
      <c r="G378" s="406"/>
      <c r="H378" s="406"/>
      <c r="I378" s="406"/>
      <c r="J378" s="398">
        <f>SUBTOTAL(9,G378:I378)</f>
        <v>0</v>
      </c>
      <c r="K378" s="399">
        <f>IFERROR(J378/$J$18*100,"0.00")</f>
        <v>0</v>
      </c>
    </row>
    <row r="379" spans="1:11" ht="12.75" x14ac:dyDescent="0.2">
      <c r="A379" s="384">
        <v>2</v>
      </c>
      <c r="B379" s="385">
        <v>4</v>
      </c>
      <c r="C379" s="385">
        <v>7</v>
      </c>
      <c r="D379" s="385"/>
      <c r="E379" s="385"/>
      <c r="F379" s="386" t="s">
        <v>409</v>
      </c>
      <c r="G379" s="387">
        <f>+G380+G382+G384</f>
        <v>0</v>
      </c>
      <c r="H379" s="387">
        <f>+H380+H382+H384</f>
        <v>0</v>
      </c>
      <c r="I379" s="387">
        <f>+I380+I382+I384</f>
        <v>0</v>
      </c>
      <c r="J379" s="387">
        <f>+J380+J382+J384</f>
        <v>0</v>
      </c>
      <c r="K379" s="388">
        <f>+K380+K382+K384</f>
        <v>0</v>
      </c>
    </row>
    <row r="380" spans="1:11" ht="22.5" x14ac:dyDescent="0.2">
      <c r="A380" s="389">
        <v>2</v>
      </c>
      <c r="B380" s="390">
        <v>4</v>
      </c>
      <c r="C380" s="390">
        <v>7</v>
      </c>
      <c r="D380" s="390">
        <v>1</v>
      </c>
      <c r="E380" s="390"/>
      <c r="F380" s="416" t="s">
        <v>410</v>
      </c>
      <c r="G380" s="409">
        <f>+G381</f>
        <v>0</v>
      </c>
      <c r="H380" s="409">
        <f>+H381</f>
        <v>0</v>
      </c>
      <c r="I380" s="409">
        <f>+I381</f>
        <v>0</v>
      </c>
      <c r="J380" s="409">
        <f>+J381</f>
        <v>0</v>
      </c>
      <c r="K380" s="410">
        <f>+K381</f>
        <v>0</v>
      </c>
    </row>
    <row r="381" spans="1:11" ht="12.75" x14ac:dyDescent="0.2">
      <c r="A381" s="404">
        <v>2</v>
      </c>
      <c r="B381" s="395">
        <v>4</v>
      </c>
      <c r="C381" s="395">
        <v>7</v>
      </c>
      <c r="D381" s="395">
        <v>1</v>
      </c>
      <c r="E381" s="395" t="s">
        <v>316</v>
      </c>
      <c r="F381" s="402" t="s">
        <v>411</v>
      </c>
      <c r="G381" s="406"/>
      <c r="H381" s="406"/>
      <c r="I381" s="406"/>
      <c r="J381" s="398">
        <f>SUBTOTAL(9,G381:I381)</f>
        <v>0</v>
      </c>
      <c r="K381" s="399">
        <f>IFERROR(J381/$J$18*100,"0.00")</f>
        <v>0</v>
      </c>
    </row>
    <row r="382" spans="1:11" ht="12.75" x14ac:dyDescent="0.2">
      <c r="A382" s="407">
        <v>2</v>
      </c>
      <c r="B382" s="390">
        <v>4</v>
      </c>
      <c r="C382" s="390">
        <v>7</v>
      </c>
      <c r="D382" s="390">
        <v>2</v>
      </c>
      <c r="E382" s="390"/>
      <c r="F382" s="416" t="s">
        <v>412</v>
      </c>
      <c r="G382" s="392">
        <f>+G383</f>
        <v>0</v>
      </c>
      <c r="H382" s="392">
        <f>+H383</f>
        <v>0</v>
      </c>
      <c r="I382" s="392">
        <f>+I383</f>
        <v>0</v>
      </c>
      <c r="J382" s="392">
        <f>+J383</f>
        <v>0</v>
      </c>
      <c r="K382" s="393">
        <f>+K383</f>
        <v>0</v>
      </c>
    </row>
    <row r="383" spans="1:11" ht="12.75" x14ac:dyDescent="0.2">
      <c r="A383" s="404">
        <v>2</v>
      </c>
      <c r="B383" s="395">
        <v>4</v>
      </c>
      <c r="C383" s="395">
        <v>7</v>
      </c>
      <c r="D383" s="395">
        <v>2</v>
      </c>
      <c r="E383" s="395" t="s">
        <v>316</v>
      </c>
      <c r="F383" s="402" t="s">
        <v>413</v>
      </c>
      <c r="G383" s="406"/>
      <c r="H383" s="406"/>
      <c r="I383" s="406"/>
      <c r="J383" s="398">
        <f>SUBTOTAL(9,G383:I383)</f>
        <v>0</v>
      </c>
      <c r="K383" s="399">
        <f>IFERROR(J383/$J$18*100,"0.00")</f>
        <v>0</v>
      </c>
    </row>
    <row r="384" spans="1:11" ht="12.75" x14ac:dyDescent="0.2">
      <c r="A384" s="407">
        <v>2</v>
      </c>
      <c r="B384" s="390">
        <v>4</v>
      </c>
      <c r="C384" s="390">
        <v>7</v>
      </c>
      <c r="D384" s="390">
        <v>3</v>
      </c>
      <c r="E384" s="390"/>
      <c r="F384" s="416" t="s">
        <v>414</v>
      </c>
      <c r="G384" s="392">
        <f>+G385</f>
        <v>0</v>
      </c>
      <c r="H384" s="392">
        <f>+H385</f>
        <v>0</v>
      </c>
      <c r="I384" s="392">
        <f>+I385</f>
        <v>0</v>
      </c>
      <c r="J384" s="392">
        <f>+J385</f>
        <v>0</v>
      </c>
      <c r="K384" s="393">
        <f>+K385</f>
        <v>0</v>
      </c>
    </row>
    <row r="385" spans="1:11" ht="12.75" x14ac:dyDescent="0.2">
      <c r="A385" s="404">
        <v>2</v>
      </c>
      <c r="B385" s="395">
        <v>4</v>
      </c>
      <c r="C385" s="395">
        <v>7</v>
      </c>
      <c r="D385" s="395">
        <v>3</v>
      </c>
      <c r="E385" s="395" t="s">
        <v>316</v>
      </c>
      <c r="F385" s="402" t="s">
        <v>414</v>
      </c>
      <c r="G385" s="406"/>
      <c r="H385" s="406"/>
      <c r="I385" s="406"/>
      <c r="J385" s="398">
        <f>SUBTOTAL(9,G385:I385)</f>
        <v>0</v>
      </c>
      <c r="K385" s="399">
        <f>IFERROR(J385/$J$18*100,"0.00")</f>
        <v>0</v>
      </c>
    </row>
    <row r="386" spans="1:11" ht="12.75" x14ac:dyDescent="0.2">
      <c r="A386" s="384">
        <v>2</v>
      </c>
      <c r="B386" s="385">
        <v>4</v>
      </c>
      <c r="C386" s="385">
        <v>9</v>
      </c>
      <c r="D386" s="385"/>
      <c r="E386" s="385"/>
      <c r="F386" s="386" t="s">
        <v>415</v>
      </c>
      <c r="G386" s="387">
        <f>+G387+G389+G391+G393</f>
        <v>0</v>
      </c>
      <c r="H386" s="387">
        <f>+H387+H389+H391+H393</f>
        <v>0</v>
      </c>
      <c r="I386" s="387">
        <f>+I387+I389+I391+I393</f>
        <v>0</v>
      </c>
      <c r="J386" s="387">
        <f>+J387+J389+J391+J393</f>
        <v>0</v>
      </c>
      <c r="K386" s="388">
        <f>+K387+K389+K391+K393</f>
        <v>0</v>
      </c>
    </row>
    <row r="387" spans="1:11" ht="12.75" x14ac:dyDescent="0.2">
      <c r="A387" s="407">
        <v>2</v>
      </c>
      <c r="B387" s="390">
        <v>4</v>
      </c>
      <c r="C387" s="390">
        <v>9</v>
      </c>
      <c r="D387" s="390">
        <v>1</v>
      </c>
      <c r="E387" s="390"/>
      <c r="F387" s="416" t="s">
        <v>415</v>
      </c>
      <c r="G387" s="409">
        <f>+G388</f>
        <v>0</v>
      </c>
      <c r="H387" s="409">
        <f>+H388</f>
        <v>0</v>
      </c>
      <c r="I387" s="409">
        <f>+I388</f>
        <v>0</v>
      </c>
      <c r="J387" s="409">
        <f>+J388</f>
        <v>0</v>
      </c>
      <c r="K387" s="410">
        <f>+K388</f>
        <v>0</v>
      </c>
    </row>
    <row r="388" spans="1:11" ht="12.75" x14ac:dyDescent="0.2">
      <c r="A388" s="404">
        <v>2</v>
      </c>
      <c r="B388" s="395">
        <v>4</v>
      </c>
      <c r="C388" s="395">
        <v>9</v>
      </c>
      <c r="D388" s="395">
        <v>1</v>
      </c>
      <c r="E388" s="395" t="s">
        <v>316</v>
      </c>
      <c r="F388" s="402" t="s">
        <v>415</v>
      </c>
      <c r="G388" s="406"/>
      <c r="H388" s="406"/>
      <c r="I388" s="406"/>
      <c r="J388" s="398">
        <f>SUBTOTAL(9,G388:I388)</f>
        <v>0</v>
      </c>
      <c r="K388" s="399">
        <f>IFERROR(J388/$J$18*100,"0.00")</f>
        <v>0</v>
      </c>
    </row>
    <row r="389" spans="1:11" ht="12.75" x14ac:dyDescent="0.2">
      <c r="A389" s="407">
        <v>2</v>
      </c>
      <c r="B389" s="390">
        <v>4</v>
      </c>
      <c r="C389" s="390">
        <v>9</v>
      </c>
      <c r="D389" s="390">
        <v>2</v>
      </c>
      <c r="E389" s="390"/>
      <c r="F389" s="416" t="s">
        <v>416</v>
      </c>
      <c r="G389" s="409">
        <f>+G390</f>
        <v>0</v>
      </c>
      <c r="H389" s="409">
        <f>+H390</f>
        <v>0</v>
      </c>
      <c r="I389" s="409">
        <f>+I390</f>
        <v>0</v>
      </c>
      <c r="J389" s="409">
        <f>+J390</f>
        <v>0</v>
      </c>
      <c r="K389" s="410">
        <f>+K390</f>
        <v>0</v>
      </c>
    </row>
    <row r="390" spans="1:11" ht="12.75" x14ac:dyDescent="0.2">
      <c r="A390" s="404">
        <v>2</v>
      </c>
      <c r="B390" s="395">
        <v>4</v>
      </c>
      <c r="C390" s="395">
        <v>9</v>
      </c>
      <c r="D390" s="395">
        <v>2</v>
      </c>
      <c r="E390" s="395" t="s">
        <v>316</v>
      </c>
      <c r="F390" s="402" t="s">
        <v>416</v>
      </c>
      <c r="G390" s="406"/>
      <c r="H390" s="406"/>
      <c r="I390" s="406"/>
      <c r="J390" s="398">
        <f>SUBTOTAL(9,G390:I390)</f>
        <v>0</v>
      </c>
      <c r="K390" s="399">
        <f>IFERROR(J390/$J$18*100,"0.00")</f>
        <v>0</v>
      </c>
    </row>
    <row r="391" spans="1:11" ht="12.75" x14ac:dyDescent="0.2">
      <c r="A391" s="407">
        <v>2</v>
      </c>
      <c r="B391" s="390">
        <v>4</v>
      </c>
      <c r="C391" s="390">
        <v>9</v>
      </c>
      <c r="D391" s="390">
        <v>3</v>
      </c>
      <c r="E391" s="390"/>
      <c r="F391" s="416" t="s">
        <v>417</v>
      </c>
      <c r="G391" s="409">
        <f>+G392</f>
        <v>0</v>
      </c>
      <c r="H391" s="409">
        <f>+H392</f>
        <v>0</v>
      </c>
      <c r="I391" s="409">
        <f>+I392</f>
        <v>0</v>
      </c>
      <c r="J391" s="409">
        <f>+J392</f>
        <v>0</v>
      </c>
      <c r="K391" s="410">
        <f>+K392</f>
        <v>0</v>
      </c>
    </row>
    <row r="392" spans="1:11" ht="12.75" x14ac:dyDescent="0.2">
      <c r="A392" s="404">
        <v>2</v>
      </c>
      <c r="B392" s="395">
        <v>4</v>
      </c>
      <c r="C392" s="395">
        <v>9</v>
      </c>
      <c r="D392" s="395">
        <v>3</v>
      </c>
      <c r="E392" s="395" t="s">
        <v>316</v>
      </c>
      <c r="F392" s="402" t="s">
        <v>417</v>
      </c>
      <c r="G392" s="406"/>
      <c r="H392" s="406"/>
      <c r="I392" s="406"/>
      <c r="J392" s="398">
        <f>SUBTOTAL(9,G392:I392)</f>
        <v>0</v>
      </c>
      <c r="K392" s="399">
        <f>IFERROR(J392/$J$18*100,"0.00")</f>
        <v>0</v>
      </c>
    </row>
    <row r="393" spans="1:11" ht="12.75" x14ac:dyDescent="0.2">
      <c r="A393" s="407">
        <v>2</v>
      </c>
      <c r="B393" s="390">
        <v>4</v>
      </c>
      <c r="C393" s="390">
        <v>9</v>
      </c>
      <c r="D393" s="390">
        <v>4</v>
      </c>
      <c r="E393" s="390"/>
      <c r="F393" s="416" t="s">
        <v>418</v>
      </c>
      <c r="G393" s="409">
        <f>+G394</f>
        <v>0</v>
      </c>
      <c r="H393" s="409">
        <f>+H394</f>
        <v>0</v>
      </c>
      <c r="I393" s="409">
        <f>+I394</f>
        <v>0</v>
      </c>
      <c r="J393" s="409">
        <f>+J394</f>
        <v>0</v>
      </c>
      <c r="K393" s="410">
        <f>+K394</f>
        <v>0</v>
      </c>
    </row>
    <row r="394" spans="1:11" ht="12.75" x14ac:dyDescent="0.2">
      <c r="A394" s="394">
        <v>2</v>
      </c>
      <c r="B394" s="395">
        <v>4</v>
      </c>
      <c r="C394" s="395">
        <v>9</v>
      </c>
      <c r="D394" s="395">
        <v>4</v>
      </c>
      <c r="E394" s="395" t="s">
        <v>316</v>
      </c>
      <c r="F394" s="402" t="s">
        <v>418</v>
      </c>
      <c r="G394" s="406"/>
      <c r="H394" s="406"/>
      <c r="I394" s="406"/>
      <c r="J394" s="398">
        <f>SUBTOTAL(9,G394:I394)</f>
        <v>0</v>
      </c>
      <c r="K394" s="399">
        <f>IFERROR(J394/$J$18*100,"0.00")</f>
        <v>0</v>
      </c>
    </row>
    <row r="395" spans="1:11" ht="12.75" x14ac:dyDescent="0.2">
      <c r="A395" s="378">
        <v>2</v>
      </c>
      <c r="B395" s="379">
        <v>5</v>
      </c>
      <c r="C395" s="380"/>
      <c r="D395" s="380"/>
      <c r="E395" s="380"/>
      <c r="F395" s="381" t="s">
        <v>419</v>
      </c>
      <c r="G395" s="382">
        <f>+G396+G398+G400</f>
        <v>0</v>
      </c>
      <c r="H395" s="382">
        <f>+H396+H398+H400</f>
        <v>0</v>
      </c>
      <c r="I395" s="382">
        <f>+I396+I398+I400</f>
        <v>0</v>
      </c>
      <c r="J395" s="382">
        <f>+J396+J398+J400</f>
        <v>0</v>
      </c>
      <c r="K395" s="383">
        <f>+K396+K398+K400</f>
        <v>0</v>
      </c>
    </row>
    <row r="396" spans="1:11" ht="12.75" x14ac:dyDescent="0.2">
      <c r="A396" s="384">
        <v>2</v>
      </c>
      <c r="B396" s="385">
        <v>5</v>
      </c>
      <c r="C396" s="385">
        <v>1</v>
      </c>
      <c r="D396" s="385"/>
      <c r="E396" s="385"/>
      <c r="F396" s="386" t="s">
        <v>420</v>
      </c>
      <c r="G396" s="387">
        <f>+G397</f>
        <v>0</v>
      </c>
      <c r="H396" s="387">
        <f>+H397</f>
        <v>0</v>
      </c>
      <c r="I396" s="387">
        <f>+I397</f>
        <v>0</v>
      </c>
      <c r="J396" s="387">
        <f>+J397</f>
        <v>0</v>
      </c>
      <c r="K396" s="388">
        <f>+K397</f>
        <v>0</v>
      </c>
    </row>
    <row r="397" spans="1:11" ht="12.75" x14ac:dyDescent="0.2">
      <c r="A397" s="417">
        <v>2</v>
      </c>
      <c r="B397" s="418">
        <v>5</v>
      </c>
      <c r="C397" s="418">
        <v>1</v>
      </c>
      <c r="D397" s="418">
        <v>1</v>
      </c>
      <c r="E397" s="418" t="s">
        <v>316</v>
      </c>
      <c r="F397" s="419" t="s">
        <v>421</v>
      </c>
      <c r="G397" s="406"/>
      <c r="H397" s="406"/>
      <c r="I397" s="406"/>
      <c r="J397" s="398">
        <f>SUBTOTAL(9,G397:I397)</f>
        <v>0</v>
      </c>
      <c r="K397" s="399">
        <f>IFERROR(J397/$J$18*100,"0.00")</f>
        <v>0</v>
      </c>
    </row>
    <row r="398" spans="1:11" ht="12.75" x14ac:dyDescent="0.2">
      <c r="A398" s="389">
        <v>2</v>
      </c>
      <c r="B398" s="390">
        <v>5</v>
      </c>
      <c r="C398" s="390">
        <v>1</v>
      </c>
      <c r="D398" s="390">
        <v>2</v>
      </c>
      <c r="E398" s="390"/>
      <c r="F398" s="416" t="s">
        <v>422</v>
      </c>
      <c r="G398" s="409">
        <f>+G399</f>
        <v>0</v>
      </c>
      <c r="H398" s="409">
        <f>+H399</f>
        <v>0</v>
      </c>
      <c r="I398" s="409">
        <f>+I399</f>
        <v>0</v>
      </c>
      <c r="J398" s="409">
        <f>+J399</f>
        <v>0</v>
      </c>
      <c r="K398" s="410">
        <f>+K399</f>
        <v>0</v>
      </c>
    </row>
    <row r="399" spans="1:11" ht="12.75" x14ac:dyDescent="0.2">
      <c r="A399" s="394">
        <v>2</v>
      </c>
      <c r="B399" s="395">
        <v>5</v>
      </c>
      <c r="C399" s="395">
        <v>1</v>
      </c>
      <c r="D399" s="395">
        <v>2</v>
      </c>
      <c r="E399" s="395" t="s">
        <v>316</v>
      </c>
      <c r="F399" s="402" t="s">
        <v>422</v>
      </c>
      <c r="G399" s="406"/>
      <c r="H399" s="406"/>
      <c r="I399" s="406"/>
      <c r="J399" s="398">
        <f>SUBTOTAL(9,G399:I399)</f>
        <v>0</v>
      </c>
      <c r="K399" s="399">
        <f>IFERROR(J399/$J$18*100,"0.00")</f>
        <v>0</v>
      </c>
    </row>
    <row r="400" spans="1:11" ht="12.75" x14ac:dyDescent="0.2">
      <c r="A400" s="389">
        <v>2</v>
      </c>
      <c r="B400" s="390">
        <v>5</v>
      </c>
      <c r="C400" s="390">
        <v>1</v>
      </c>
      <c r="D400" s="390">
        <v>3</v>
      </c>
      <c r="E400" s="390"/>
      <c r="F400" s="416" t="s">
        <v>423</v>
      </c>
      <c r="G400" s="392">
        <f>+G401</f>
        <v>0</v>
      </c>
      <c r="H400" s="392">
        <f>+H401</f>
        <v>0</v>
      </c>
      <c r="I400" s="392">
        <f>+I401</f>
        <v>0</v>
      </c>
      <c r="J400" s="392">
        <f>+J401</f>
        <v>0</v>
      </c>
      <c r="K400" s="393">
        <f>+K401</f>
        <v>0</v>
      </c>
    </row>
    <row r="401" spans="1:11" ht="12.75" x14ac:dyDescent="0.2">
      <c r="A401" s="394">
        <v>2</v>
      </c>
      <c r="B401" s="395">
        <v>5</v>
      </c>
      <c r="C401" s="395">
        <v>1</v>
      </c>
      <c r="D401" s="395">
        <v>3</v>
      </c>
      <c r="E401" s="395" t="s">
        <v>316</v>
      </c>
      <c r="F401" s="402" t="s">
        <v>423</v>
      </c>
      <c r="G401" s="406"/>
      <c r="H401" s="406"/>
      <c r="I401" s="406"/>
      <c r="J401" s="398">
        <f>SUBTOTAL(9,G401:I401)</f>
        <v>0</v>
      </c>
      <c r="K401" s="399">
        <f>IFERROR(J401/$J$18*100,"0.00")</f>
        <v>0</v>
      </c>
    </row>
    <row r="402" spans="1:11" ht="12.75" x14ac:dyDescent="0.2">
      <c r="A402" s="378">
        <v>2</v>
      </c>
      <c r="B402" s="379">
        <v>6</v>
      </c>
      <c r="C402" s="380"/>
      <c r="D402" s="380"/>
      <c r="E402" s="380"/>
      <c r="F402" s="381" t="s">
        <v>256</v>
      </c>
      <c r="G402" s="382">
        <f>+G403+G414+G423+G432+G439+G454+G459+G478</f>
        <v>45863099.439999998</v>
      </c>
      <c r="H402" s="382">
        <f>+H403+H414+H423+H432+H439+H454+H459+H478</f>
        <v>10831973.82</v>
      </c>
      <c r="I402" s="382">
        <f>+I403+I414+I423+I432+I439+I454+I459+I478</f>
        <v>8613717</v>
      </c>
      <c r="J402" s="382">
        <f>+J403+J414+J423+J432+J439+J454+J459+J478</f>
        <v>65308790.259999998</v>
      </c>
      <c r="K402" s="383">
        <f>+K403+K414+K423+K432+K439+K454+K459+K478</f>
        <v>1.8511318253402722</v>
      </c>
    </row>
    <row r="403" spans="1:11" ht="12.75" x14ac:dyDescent="0.2">
      <c r="A403" s="384">
        <v>2</v>
      </c>
      <c r="B403" s="385">
        <v>6</v>
      </c>
      <c r="C403" s="385">
        <v>1</v>
      </c>
      <c r="D403" s="385"/>
      <c r="E403" s="385"/>
      <c r="F403" s="386" t="s">
        <v>257</v>
      </c>
      <c r="G403" s="387">
        <f>+G404+G406+G408+G410+G412</f>
        <v>11613177.030000001</v>
      </c>
      <c r="H403" s="387">
        <f>+H404+H406+H408+H410+H412</f>
        <v>7298408.0999999996</v>
      </c>
      <c r="I403" s="387">
        <f>+I404+I406+I408+I410+I412</f>
        <v>6164205.6500000004</v>
      </c>
      <c r="J403" s="387">
        <f>+J404+J406+J408+J410+J412</f>
        <v>25075790.780000001</v>
      </c>
      <c r="K403" s="388">
        <f>+K404+K406+K408+K410+K412</f>
        <v>0.7107556911349252</v>
      </c>
    </row>
    <row r="404" spans="1:11" ht="12.75" x14ac:dyDescent="0.2">
      <c r="A404" s="389">
        <v>2</v>
      </c>
      <c r="B404" s="390">
        <v>6</v>
      </c>
      <c r="C404" s="390">
        <v>1</v>
      </c>
      <c r="D404" s="390">
        <v>1</v>
      </c>
      <c r="E404" s="390"/>
      <c r="F404" s="403" t="s">
        <v>258</v>
      </c>
      <c r="G404" s="409">
        <f>+G405</f>
        <v>7190177.0300000003</v>
      </c>
      <c r="H404" s="409">
        <f>+H405</f>
        <v>1042512</v>
      </c>
      <c r="I404" s="409">
        <f>+I405</f>
        <v>2050473.01</v>
      </c>
      <c r="J404" s="409">
        <f>+J405</f>
        <v>10283162.040000001</v>
      </c>
      <c r="K404" s="410">
        <f>+K405</f>
        <v>0.29146901116362828</v>
      </c>
    </row>
    <row r="405" spans="1:11" ht="12.75" x14ac:dyDescent="0.2">
      <c r="A405" s="394">
        <v>2</v>
      </c>
      <c r="B405" s="395">
        <v>6</v>
      </c>
      <c r="C405" s="395">
        <v>1</v>
      </c>
      <c r="D405" s="395">
        <v>1</v>
      </c>
      <c r="E405" s="395" t="s">
        <v>316</v>
      </c>
      <c r="F405" s="402" t="s">
        <v>258</v>
      </c>
      <c r="G405" s="397">
        <v>7190177.0300000003</v>
      </c>
      <c r="H405" s="397">
        <v>1042512</v>
      </c>
      <c r="I405" s="397">
        <v>2050473.01</v>
      </c>
      <c r="J405" s="398">
        <f>SUBTOTAL(9,G405:I405)</f>
        <v>10283162.040000001</v>
      </c>
      <c r="K405" s="399">
        <f>IFERROR(J405/$J$18*100,"0.00")</f>
        <v>0.29146901116362828</v>
      </c>
    </row>
    <row r="406" spans="1:11" ht="12.75" x14ac:dyDescent="0.2">
      <c r="A406" s="389">
        <v>2</v>
      </c>
      <c r="B406" s="390">
        <v>6</v>
      </c>
      <c r="C406" s="390">
        <v>1</v>
      </c>
      <c r="D406" s="390">
        <v>2</v>
      </c>
      <c r="E406" s="390"/>
      <c r="F406" s="403" t="s">
        <v>424</v>
      </c>
      <c r="G406" s="409">
        <f>+G407</f>
        <v>0</v>
      </c>
      <c r="H406" s="409">
        <f>+H407</f>
        <v>212300</v>
      </c>
      <c r="I406" s="409">
        <f>+I407</f>
        <v>0</v>
      </c>
      <c r="J406" s="409">
        <f>+J407</f>
        <v>212300</v>
      </c>
      <c r="K406" s="410">
        <f>+K407</f>
        <v>6.0174945050305052E-3</v>
      </c>
    </row>
    <row r="407" spans="1:11" ht="12.75" x14ac:dyDescent="0.2">
      <c r="A407" s="394">
        <v>2</v>
      </c>
      <c r="B407" s="395">
        <v>6</v>
      </c>
      <c r="C407" s="395">
        <v>1</v>
      </c>
      <c r="D407" s="395">
        <v>2</v>
      </c>
      <c r="E407" s="395" t="s">
        <v>316</v>
      </c>
      <c r="F407" s="402" t="s">
        <v>424</v>
      </c>
      <c r="G407" s="406"/>
      <c r="H407" s="397">
        <v>212300</v>
      </c>
      <c r="I407" s="406"/>
      <c r="J407" s="398">
        <f>SUBTOTAL(9,G407:I407)</f>
        <v>212300</v>
      </c>
      <c r="K407" s="399">
        <f>IFERROR(J407/$J$18*100,"0.00")</f>
        <v>6.0174945050305052E-3</v>
      </c>
    </row>
    <row r="408" spans="1:11" ht="12.75" x14ac:dyDescent="0.2">
      <c r="A408" s="389">
        <v>2</v>
      </c>
      <c r="B408" s="390">
        <v>6</v>
      </c>
      <c r="C408" s="390">
        <v>1</v>
      </c>
      <c r="D408" s="390">
        <v>3</v>
      </c>
      <c r="E408" s="390"/>
      <c r="F408" s="416" t="s">
        <v>425</v>
      </c>
      <c r="G408" s="409">
        <f>+G409</f>
        <v>4223000</v>
      </c>
      <c r="H408" s="409">
        <f>+H409</f>
        <v>439970.1</v>
      </c>
      <c r="I408" s="409">
        <f>+I409</f>
        <v>3776860.68</v>
      </c>
      <c r="J408" s="409">
        <f>+J409</f>
        <v>8439830.7799999993</v>
      </c>
      <c r="K408" s="410">
        <f>+K409</f>
        <v>0.2392210802733741</v>
      </c>
    </row>
    <row r="409" spans="1:11" ht="12.75" x14ac:dyDescent="0.2">
      <c r="A409" s="394">
        <v>2</v>
      </c>
      <c r="B409" s="395">
        <v>6</v>
      </c>
      <c r="C409" s="395">
        <v>1</v>
      </c>
      <c r="D409" s="395">
        <v>3</v>
      </c>
      <c r="E409" s="395" t="s">
        <v>316</v>
      </c>
      <c r="F409" s="402" t="s">
        <v>425</v>
      </c>
      <c r="G409" s="397">
        <v>4223000</v>
      </c>
      <c r="H409" s="397">
        <v>439970.1</v>
      </c>
      <c r="I409" s="397">
        <v>3776860.68</v>
      </c>
      <c r="J409" s="398">
        <f>SUBTOTAL(9,G409:I409)</f>
        <v>8439830.7799999993</v>
      </c>
      <c r="K409" s="399">
        <f>IFERROR(J409/$J$18*100,"0.00")</f>
        <v>0.2392210802733741</v>
      </c>
    </row>
    <row r="410" spans="1:11" ht="12.75" x14ac:dyDescent="0.2">
      <c r="A410" s="389">
        <v>2</v>
      </c>
      <c r="B410" s="390">
        <v>6</v>
      </c>
      <c r="C410" s="390">
        <v>1</v>
      </c>
      <c r="D410" s="390">
        <v>4</v>
      </c>
      <c r="E410" s="390"/>
      <c r="F410" s="403" t="s">
        <v>426</v>
      </c>
      <c r="G410" s="409">
        <f>+G411</f>
        <v>200000</v>
      </c>
      <c r="H410" s="409">
        <f>+H411</f>
        <v>5544126</v>
      </c>
      <c r="I410" s="409">
        <f>+I411</f>
        <v>287713.44</v>
      </c>
      <c r="J410" s="409">
        <f>+J411</f>
        <v>6031839.4400000004</v>
      </c>
      <c r="K410" s="410">
        <f>+K411</f>
        <v>0.1709682557014898</v>
      </c>
    </row>
    <row r="411" spans="1:11" ht="12.75" x14ac:dyDescent="0.2">
      <c r="A411" s="394">
        <v>2</v>
      </c>
      <c r="B411" s="395">
        <v>6</v>
      </c>
      <c r="C411" s="395">
        <v>1</v>
      </c>
      <c r="D411" s="395">
        <v>4</v>
      </c>
      <c r="E411" s="395" t="s">
        <v>316</v>
      </c>
      <c r="F411" s="402" t="s">
        <v>426</v>
      </c>
      <c r="G411" s="397">
        <v>200000</v>
      </c>
      <c r="H411" s="397">
        <v>5544126</v>
      </c>
      <c r="I411" s="397">
        <v>287713.44</v>
      </c>
      <c r="J411" s="398">
        <f>SUBTOTAL(9,G411:I411)</f>
        <v>6031839.4400000004</v>
      </c>
      <c r="K411" s="399">
        <f>IFERROR(J411/$J$18*100,"0.00")</f>
        <v>0.1709682557014898</v>
      </c>
    </row>
    <row r="412" spans="1:11" ht="12.75" x14ac:dyDescent="0.2">
      <c r="A412" s="389">
        <v>2</v>
      </c>
      <c r="B412" s="390">
        <v>6</v>
      </c>
      <c r="C412" s="390">
        <v>1</v>
      </c>
      <c r="D412" s="390">
        <v>9</v>
      </c>
      <c r="E412" s="390"/>
      <c r="F412" s="403" t="s">
        <v>259</v>
      </c>
      <c r="G412" s="409">
        <f>+G413</f>
        <v>0</v>
      </c>
      <c r="H412" s="409">
        <f>+H413</f>
        <v>59500</v>
      </c>
      <c r="I412" s="409">
        <f>+I413</f>
        <v>49158.52</v>
      </c>
      <c r="J412" s="409">
        <f>+J413</f>
        <v>108658.51999999999</v>
      </c>
      <c r="K412" s="410">
        <f>+K413</f>
        <v>3.0798494914024833E-3</v>
      </c>
    </row>
    <row r="413" spans="1:11" ht="12.75" x14ac:dyDescent="0.2">
      <c r="A413" s="394">
        <v>2</v>
      </c>
      <c r="B413" s="395">
        <v>6</v>
      </c>
      <c r="C413" s="395">
        <v>1</v>
      </c>
      <c r="D413" s="395">
        <v>9</v>
      </c>
      <c r="E413" s="395" t="s">
        <v>316</v>
      </c>
      <c r="F413" s="402" t="s">
        <v>259</v>
      </c>
      <c r="G413" s="406"/>
      <c r="H413" s="397">
        <v>59500</v>
      </c>
      <c r="I413" s="397">
        <v>49158.52</v>
      </c>
      <c r="J413" s="398">
        <f>SUBTOTAL(9,G413:I413)</f>
        <v>108658.51999999999</v>
      </c>
      <c r="K413" s="399">
        <f>IFERROR(J413/$J$18*100,"0.00")</f>
        <v>3.0798494914024833E-3</v>
      </c>
    </row>
    <row r="414" spans="1:11" ht="12.75" x14ac:dyDescent="0.2">
      <c r="A414" s="384">
        <v>2</v>
      </c>
      <c r="B414" s="385">
        <v>6</v>
      </c>
      <c r="C414" s="385">
        <v>2</v>
      </c>
      <c r="D414" s="385"/>
      <c r="E414" s="385"/>
      <c r="F414" s="386" t="s">
        <v>260</v>
      </c>
      <c r="G414" s="387">
        <f>+G415+G417+G419+G421</f>
        <v>0</v>
      </c>
      <c r="H414" s="387">
        <f>+H415+H417+H419+H421</f>
        <v>100000</v>
      </c>
      <c r="I414" s="387">
        <f>+I415+I417+I419+I421</f>
        <v>0</v>
      </c>
      <c r="J414" s="387">
        <f>+J415+J417+J419+J421</f>
        <v>100000</v>
      </c>
      <c r="K414" s="388">
        <f>+K415+K417+K419+K421</f>
        <v>2.8344298186672189E-3</v>
      </c>
    </row>
    <row r="415" spans="1:11" ht="12.75" x14ac:dyDescent="0.2">
      <c r="A415" s="389">
        <v>2</v>
      </c>
      <c r="B415" s="390">
        <v>6</v>
      </c>
      <c r="C415" s="390">
        <v>2</v>
      </c>
      <c r="D415" s="390">
        <v>1</v>
      </c>
      <c r="E415" s="390"/>
      <c r="F415" s="403" t="s">
        <v>427</v>
      </c>
      <c r="G415" s="409">
        <f>+G416</f>
        <v>0</v>
      </c>
      <c r="H415" s="409">
        <f>+H416</f>
        <v>100000</v>
      </c>
      <c r="I415" s="409">
        <f>+I416</f>
        <v>0</v>
      </c>
      <c r="J415" s="409">
        <f>+J416</f>
        <v>100000</v>
      </c>
      <c r="K415" s="410">
        <f>+K416</f>
        <v>2.8344298186672189E-3</v>
      </c>
    </row>
    <row r="416" spans="1:11" ht="12.75" x14ac:dyDescent="0.2">
      <c r="A416" s="404">
        <v>2</v>
      </c>
      <c r="B416" s="395">
        <v>6</v>
      </c>
      <c r="C416" s="395">
        <v>2</v>
      </c>
      <c r="D416" s="395">
        <v>1</v>
      </c>
      <c r="E416" s="395" t="s">
        <v>316</v>
      </c>
      <c r="F416" s="402" t="s">
        <v>427</v>
      </c>
      <c r="G416" s="406"/>
      <c r="H416" s="397">
        <v>100000</v>
      </c>
      <c r="I416" s="397"/>
      <c r="J416" s="398">
        <f>SUBTOTAL(9,G416:I416)</f>
        <v>100000</v>
      </c>
      <c r="K416" s="399">
        <f>IFERROR(J416/$J$18*100,"0.00")</f>
        <v>2.8344298186672189E-3</v>
      </c>
    </row>
    <row r="417" spans="1:11" ht="12.75" x14ac:dyDescent="0.2">
      <c r="A417" s="407">
        <v>2</v>
      </c>
      <c r="B417" s="390">
        <v>6</v>
      </c>
      <c r="C417" s="390">
        <v>2</v>
      </c>
      <c r="D417" s="390">
        <v>2</v>
      </c>
      <c r="E417" s="390"/>
      <c r="F417" s="416" t="s">
        <v>261</v>
      </c>
      <c r="G417" s="392">
        <f>+G418</f>
        <v>0</v>
      </c>
      <c r="H417" s="392">
        <f>+H418</f>
        <v>0</v>
      </c>
      <c r="I417" s="392">
        <f>+I418</f>
        <v>0</v>
      </c>
      <c r="J417" s="392">
        <f>+J418</f>
        <v>0</v>
      </c>
      <c r="K417" s="393">
        <f>+K418</f>
        <v>0</v>
      </c>
    </row>
    <row r="418" spans="1:11" ht="12.75" x14ac:dyDescent="0.2">
      <c r="A418" s="404">
        <v>2</v>
      </c>
      <c r="B418" s="395">
        <v>6</v>
      </c>
      <c r="C418" s="395">
        <v>2</v>
      </c>
      <c r="D418" s="395">
        <v>2</v>
      </c>
      <c r="E418" s="395" t="s">
        <v>316</v>
      </c>
      <c r="F418" s="402" t="s">
        <v>261</v>
      </c>
      <c r="G418" s="406"/>
      <c r="H418" s="406"/>
      <c r="I418" s="406"/>
      <c r="J418" s="398">
        <f>SUBTOTAL(9,G418:I418)</f>
        <v>0</v>
      </c>
      <c r="K418" s="399">
        <f>IFERROR(J418/$J$18*100,"0.00")</f>
        <v>0</v>
      </c>
    </row>
    <row r="419" spans="1:11" ht="12.75" x14ac:dyDescent="0.2">
      <c r="A419" s="389">
        <v>2</v>
      </c>
      <c r="B419" s="390">
        <v>6</v>
      </c>
      <c r="C419" s="390">
        <v>2</v>
      </c>
      <c r="D419" s="390">
        <v>3</v>
      </c>
      <c r="E419" s="390"/>
      <c r="F419" s="403" t="s">
        <v>262</v>
      </c>
      <c r="G419" s="409">
        <f>+G420</f>
        <v>0</v>
      </c>
      <c r="H419" s="409">
        <f>+H420</f>
        <v>0</v>
      </c>
      <c r="I419" s="409">
        <f>+I420</f>
        <v>0</v>
      </c>
      <c r="J419" s="409">
        <f>+J420</f>
        <v>0</v>
      </c>
      <c r="K419" s="410">
        <f>+K420</f>
        <v>0</v>
      </c>
    </row>
    <row r="420" spans="1:11" ht="12.75" x14ac:dyDescent="0.2">
      <c r="A420" s="404">
        <v>2</v>
      </c>
      <c r="B420" s="395">
        <v>6</v>
      </c>
      <c r="C420" s="395">
        <v>2</v>
      </c>
      <c r="D420" s="395">
        <v>3</v>
      </c>
      <c r="E420" s="395" t="s">
        <v>316</v>
      </c>
      <c r="F420" s="402" t="s">
        <v>262</v>
      </c>
      <c r="G420" s="406"/>
      <c r="H420" s="406"/>
      <c r="I420" s="406"/>
      <c r="J420" s="398">
        <f>SUBTOTAL(9,G420:I420)</f>
        <v>0</v>
      </c>
      <c r="K420" s="399">
        <f>IFERROR(J420/$J$18*100,"0.00")</f>
        <v>0</v>
      </c>
    </row>
    <row r="421" spans="1:11" ht="12.75" x14ac:dyDescent="0.2">
      <c r="A421" s="389">
        <v>2</v>
      </c>
      <c r="B421" s="390">
        <v>6</v>
      </c>
      <c r="C421" s="390">
        <v>2</v>
      </c>
      <c r="D421" s="390">
        <v>4</v>
      </c>
      <c r="E421" s="390"/>
      <c r="F421" s="403" t="s">
        <v>263</v>
      </c>
      <c r="G421" s="409">
        <f>+G422</f>
        <v>0</v>
      </c>
      <c r="H421" s="409">
        <f>+H422</f>
        <v>0</v>
      </c>
      <c r="I421" s="409">
        <f>+I422</f>
        <v>0</v>
      </c>
      <c r="J421" s="409">
        <f>+J422</f>
        <v>0</v>
      </c>
      <c r="K421" s="410">
        <f>+K422</f>
        <v>0</v>
      </c>
    </row>
    <row r="422" spans="1:11" ht="12.75" x14ac:dyDescent="0.2">
      <c r="A422" s="404">
        <v>2</v>
      </c>
      <c r="B422" s="395">
        <v>6</v>
      </c>
      <c r="C422" s="395">
        <v>2</v>
      </c>
      <c r="D422" s="395">
        <v>4</v>
      </c>
      <c r="E422" s="395" t="s">
        <v>316</v>
      </c>
      <c r="F422" s="402" t="s">
        <v>263</v>
      </c>
      <c r="G422" s="406"/>
      <c r="H422" s="406"/>
      <c r="I422" s="406"/>
      <c r="J422" s="398">
        <f>SUBTOTAL(9,G422:I422)</f>
        <v>0</v>
      </c>
      <c r="K422" s="399">
        <f>IFERROR(J422/$J$18*100,"0.00")</f>
        <v>0</v>
      </c>
    </row>
    <row r="423" spans="1:11" ht="12.75" x14ac:dyDescent="0.2">
      <c r="A423" s="384">
        <v>2</v>
      </c>
      <c r="B423" s="385">
        <v>6</v>
      </c>
      <c r="C423" s="385">
        <v>3</v>
      </c>
      <c r="D423" s="385"/>
      <c r="E423" s="385"/>
      <c r="F423" s="386" t="s">
        <v>264</v>
      </c>
      <c r="G423" s="387">
        <f>+G424+G426+G428+G430</f>
        <v>30141271.91</v>
      </c>
      <c r="H423" s="387">
        <f>+H424+H426+H428+H430</f>
        <v>2461865.7200000002</v>
      </c>
      <c r="I423" s="387">
        <f>+I424+I426+I428+I430</f>
        <v>1585035.5599999998</v>
      </c>
      <c r="J423" s="387">
        <f>+J424+J426+J428+J430</f>
        <v>34188173.189999998</v>
      </c>
      <c r="K423" s="388">
        <f>+K424+K426+K428+K430</f>
        <v>0.96903977535495167</v>
      </c>
    </row>
    <row r="424" spans="1:11" ht="12.75" x14ac:dyDescent="0.2">
      <c r="A424" s="407">
        <v>2</v>
      </c>
      <c r="B424" s="390">
        <v>6</v>
      </c>
      <c r="C424" s="390">
        <v>3</v>
      </c>
      <c r="D424" s="390">
        <v>1</v>
      </c>
      <c r="E424" s="390"/>
      <c r="F424" s="416" t="s">
        <v>265</v>
      </c>
      <c r="G424" s="409">
        <f>+G425</f>
        <v>28771241.91</v>
      </c>
      <c r="H424" s="409">
        <f>+H425</f>
        <v>1521429.36</v>
      </c>
      <c r="I424" s="409">
        <f>+I425</f>
        <v>1549159.4</v>
      </c>
      <c r="J424" s="409">
        <f>+J425</f>
        <v>31841830.669999998</v>
      </c>
      <c r="K424" s="410">
        <f>+K425</f>
        <v>0.90253434332000382</v>
      </c>
    </row>
    <row r="425" spans="1:11" ht="12.75" x14ac:dyDescent="0.2">
      <c r="A425" s="394">
        <v>2</v>
      </c>
      <c r="B425" s="395">
        <v>6</v>
      </c>
      <c r="C425" s="395">
        <v>3</v>
      </c>
      <c r="D425" s="395">
        <v>1</v>
      </c>
      <c r="E425" s="395" t="s">
        <v>316</v>
      </c>
      <c r="F425" s="396" t="s">
        <v>265</v>
      </c>
      <c r="G425" s="397">
        <v>28771241.91</v>
      </c>
      <c r="H425" s="397">
        <v>1521429.36</v>
      </c>
      <c r="I425" s="397">
        <v>1549159.4</v>
      </c>
      <c r="J425" s="398">
        <f>SUBTOTAL(9,G425:I425)</f>
        <v>31841830.669999998</v>
      </c>
      <c r="K425" s="399">
        <f>IFERROR(J425/$J$18*100,"0.00")</f>
        <v>0.90253434332000382</v>
      </c>
    </row>
    <row r="426" spans="1:11" ht="12.75" x14ac:dyDescent="0.2">
      <c r="A426" s="389">
        <v>2</v>
      </c>
      <c r="B426" s="390">
        <v>6</v>
      </c>
      <c r="C426" s="390">
        <v>3</v>
      </c>
      <c r="D426" s="390">
        <v>2</v>
      </c>
      <c r="E426" s="390"/>
      <c r="F426" s="403" t="s">
        <v>266</v>
      </c>
      <c r="G426" s="409">
        <f>+G427</f>
        <v>1370030</v>
      </c>
      <c r="H426" s="409">
        <f>+H427</f>
        <v>940436.36</v>
      </c>
      <c r="I426" s="409">
        <f>+I427</f>
        <v>35876.160000000003</v>
      </c>
      <c r="J426" s="409">
        <f>+J427</f>
        <v>2346342.52</v>
      </c>
      <c r="K426" s="410">
        <f>+K427</f>
        <v>6.6505432034947853E-2</v>
      </c>
    </row>
    <row r="427" spans="1:11" ht="12.75" x14ac:dyDescent="0.2">
      <c r="A427" s="404">
        <v>2</v>
      </c>
      <c r="B427" s="395">
        <v>6</v>
      </c>
      <c r="C427" s="395">
        <v>3</v>
      </c>
      <c r="D427" s="395">
        <v>2</v>
      </c>
      <c r="E427" s="395" t="s">
        <v>316</v>
      </c>
      <c r="F427" s="402" t="s">
        <v>266</v>
      </c>
      <c r="G427" s="397">
        <v>1370030</v>
      </c>
      <c r="H427" s="397">
        <v>940436.36</v>
      </c>
      <c r="I427" s="397">
        <v>35876.160000000003</v>
      </c>
      <c r="J427" s="398">
        <f>SUBTOTAL(9,G427:I427)</f>
        <v>2346342.52</v>
      </c>
      <c r="K427" s="399">
        <f>IFERROR(J427/$J$18*100,"0.00")</f>
        <v>6.6505432034947853E-2</v>
      </c>
    </row>
    <row r="428" spans="1:11" ht="12.75" x14ac:dyDescent="0.2">
      <c r="A428" s="389">
        <v>2</v>
      </c>
      <c r="B428" s="390">
        <v>6</v>
      </c>
      <c r="C428" s="390">
        <v>3</v>
      </c>
      <c r="D428" s="390">
        <v>3</v>
      </c>
      <c r="E428" s="390"/>
      <c r="F428" s="403" t="s">
        <v>267</v>
      </c>
      <c r="G428" s="409">
        <f>+G429</f>
        <v>0</v>
      </c>
      <c r="H428" s="409">
        <f>+H429</f>
        <v>0</v>
      </c>
      <c r="I428" s="409">
        <f>+I429</f>
        <v>0</v>
      </c>
      <c r="J428" s="409">
        <f>+J429</f>
        <v>0</v>
      </c>
      <c r="K428" s="410">
        <f>+K429</f>
        <v>0</v>
      </c>
    </row>
    <row r="429" spans="1:11" ht="12.75" x14ac:dyDescent="0.2">
      <c r="A429" s="404">
        <v>2</v>
      </c>
      <c r="B429" s="395">
        <v>6</v>
      </c>
      <c r="C429" s="395">
        <v>3</v>
      </c>
      <c r="D429" s="395">
        <v>3</v>
      </c>
      <c r="E429" s="395" t="s">
        <v>316</v>
      </c>
      <c r="F429" s="402" t="s">
        <v>267</v>
      </c>
      <c r="G429" s="406"/>
      <c r="H429" s="406"/>
      <c r="I429" s="406"/>
      <c r="J429" s="398">
        <f>SUBTOTAL(9,G429:I429)</f>
        <v>0</v>
      </c>
      <c r="K429" s="399">
        <f>IFERROR(J429/$J$18*100,"0.00")</f>
        <v>0</v>
      </c>
    </row>
    <row r="430" spans="1:11" ht="12.75" x14ac:dyDescent="0.2">
      <c r="A430" s="389">
        <v>2</v>
      </c>
      <c r="B430" s="390">
        <v>6</v>
      </c>
      <c r="C430" s="390">
        <v>3</v>
      </c>
      <c r="D430" s="390">
        <v>4</v>
      </c>
      <c r="E430" s="390"/>
      <c r="F430" s="403" t="s">
        <v>268</v>
      </c>
      <c r="G430" s="409">
        <f>+G431</f>
        <v>0</v>
      </c>
      <c r="H430" s="409">
        <f>+H431</f>
        <v>0</v>
      </c>
      <c r="I430" s="409">
        <f>+I431</f>
        <v>0</v>
      </c>
      <c r="J430" s="409">
        <f>+J431</f>
        <v>0</v>
      </c>
      <c r="K430" s="410">
        <f>+K431</f>
        <v>0</v>
      </c>
    </row>
    <row r="431" spans="1:11" ht="12.75" x14ac:dyDescent="0.2">
      <c r="A431" s="404">
        <v>2</v>
      </c>
      <c r="B431" s="395">
        <v>6</v>
      </c>
      <c r="C431" s="395">
        <v>3</v>
      </c>
      <c r="D431" s="395">
        <v>4</v>
      </c>
      <c r="E431" s="395" t="s">
        <v>316</v>
      </c>
      <c r="F431" s="402" t="s">
        <v>268</v>
      </c>
      <c r="G431" s="406"/>
      <c r="H431" s="406"/>
      <c r="I431" s="406"/>
      <c r="J431" s="398">
        <f>SUBTOTAL(9,G431:I431)</f>
        <v>0</v>
      </c>
      <c r="K431" s="399">
        <f>IFERROR(J431/$J$18*100,"0.00")</f>
        <v>0</v>
      </c>
    </row>
    <row r="432" spans="1:11" ht="12.75" x14ac:dyDescent="0.2">
      <c r="A432" s="384">
        <v>2</v>
      </c>
      <c r="B432" s="385">
        <v>6</v>
      </c>
      <c r="C432" s="385">
        <v>4</v>
      </c>
      <c r="D432" s="385"/>
      <c r="E432" s="385"/>
      <c r="F432" s="386" t="s">
        <v>269</v>
      </c>
      <c r="G432" s="387">
        <f>+G433+G435+G437</f>
        <v>2500000</v>
      </c>
      <c r="H432" s="387">
        <f>+H433+H435+H437</f>
        <v>0</v>
      </c>
      <c r="I432" s="387">
        <f>+I433+I435+I437</f>
        <v>0</v>
      </c>
      <c r="J432" s="387">
        <f>+J433+J435+J437</f>
        <v>2500000</v>
      </c>
      <c r="K432" s="388">
        <f>+K433+K435+K437</f>
        <v>7.0860745466680475E-2</v>
      </c>
    </row>
    <row r="433" spans="1:11" ht="12.75" x14ac:dyDescent="0.2">
      <c r="A433" s="389">
        <v>2</v>
      </c>
      <c r="B433" s="390">
        <v>6</v>
      </c>
      <c r="C433" s="390">
        <v>4</v>
      </c>
      <c r="D433" s="390">
        <v>1</v>
      </c>
      <c r="E433" s="390"/>
      <c r="F433" s="403" t="s">
        <v>270</v>
      </c>
      <c r="G433" s="409">
        <f>+G434</f>
        <v>2500000</v>
      </c>
      <c r="H433" s="409">
        <f>+H434</f>
        <v>0</v>
      </c>
      <c r="I433" s="409">
        <f>+I434</f>
        <v>0</v>
      </c>
      <c r="J433" s="409">
        <f>+J434</f>
        <v>2500000</v>
      </c>
      <c r="K433" s="410">
        <f>+K434</f>
        <v>7.0860745466680475E-2</v>
      </c>
    </row>
    <row r="434" spans="1:11" ht="12.75" x14ac:dyDescent="0.2">
      <c r="A434" s="404">
        <v>2</v>
      </c>
      <c r="B434" s="395">
        <v>6</v>
      </c>
      <c r="C434" s="395">
        <v>4</v>
      </c>
      <c r="D434" s="395">
        <v>1</v>
      </c>
      <c r="E434" s="395" t="s">
        <v>316</v>
      </c>
      <c r="F434" s="402" t="s">
        <v>270</v>
      </c>
      <c r="G434" s="397">
        <v>2500000</v>
      </c>
      <c r="H434" s="406"/>
      <c r="I434" s="406"/>
      <c r="J434" s="398">
        <f>SUBTOTAL(9,G434:I434)</f>
        <v>2500000</v>
      </c>
      <c r="K434" s="399">
        <f>IFERROR(J434/$J$18*100,"0.00")</f>
        <v>7.0860745466680475E-2</v>
      </c>
    </row>
    <row r="435" spans="1:11" ht="12.75" x14ac:dyDescent="0.2">
      <c r="A435" s="389">
        <v>2</v>
      </c>
      <c r="B435" s="390">
        <v>6</v>
      </c>
      <c r="C435" s="390">
        <v>4</v>
      </c>
      <c r="D435" s="390">
        <v>2</v>
      </c>
      <c r="E435" s="390"/>
      <c r="F435" s="403" t="s">
        <v>271</v>
      </c>
      <c r="G435" s="409">
        <f>+G436</f>
        <v>0</v>
      </c>
      <c r="H435" s="409">
        <f>+H436</f>
        <v>0</v>
      </c>
      <c r="I435" s="409">
        <f>+I436</f>
        <v>0</v>
      </c>
      <c r="J435" s="409">
        <f>+J436</f>
        <v>0</v>
      </c>
      <c r="K435" s="410">
        <f>+K436</f>
        <v>0</v>
      </c>
    </row>
    <row r="436" spans="1:11" ht="12.75" x14ac:dyDescent="0.2">
      <c r="A436" s="404">
        <v>2</v>
      </c>
      <c r="B436" s="395">
        <v>6</v>
      </c>
      <c r="C436" s="395">
        <v>4</v>
      </c>
      <c r="D436" s="395">
        <v>2</v>
      </c>
      <c r="E436" s="395" t="s">
        <v>316</v>
      </c>
      <c r="F436" s="402" t="s">
        <v>271</v>
      </c>
      <c r="G436" s="406"/>
      <c r="H436" s="406"/>
      <c r="I436" s="406"/>
      <c r="J436" s="398">
        <f>SUBTOTAL(9,G436:I436)</f>
        <v>0</v>
      </c>
      <c r="K436" s="399">
        <f>IFERROR(J436/$J$18*100,"0.00")</f>
        <v>0</v>
      </c>
    </row>
    <row r="437" spans="1:11" ht="12.75" x14ac:dyDescent="0.2">
      <c r="A437" s="389">
        <v>2</v>
      </c>
      <c r="B437" s="390">
        <v>6</v>
      </c>
      <c r="C437" s="390">
        <v>4</v>
      </c>
      <c r="D437" s="390">
        <v>8</v>
      </c>
      <c r="E437" s="390"/>
      <c r="F437" s="403" t="s">
        <v>272</v>
      </c>
      <c r="G437" s="409">
        <f>+G438</f>
        <v>0</v>
      </c>
      <c r="H437" s="409">
        <f>+H438</f>
        <v>0</v>
      </c>
      <c r="I437" s="409">
        <f>+I438</f>
        <v>0</v>
      </c>
      <c r="J437" s="409">
        <f>+J438</f>
        <v>0</v>
      </c>
      <c r="K437" s="410">
        <f>+K438</f>
        <v>0</v>
      </c>
    </row>
    <row r="438" spans="1:11" ht="12.75" x14ac:dyDescent="0.2">
      <c r="A438" s="404">
        <v>2</v>
      </c>
      <c r="B438" s="395">
        <v>6</v>
      </c>
      <c r="C438" s="395">
        <v>4</v>
      </c>
      <c r="D438" s="395">
        <v>8</v>
      </c>
      <c r="E438" s="395" t="s">
        <v>316</v>
      </c>
      <c r="F438" s="402" t="s">
        <v>272</v>
      </c>
      <c r="G438" s="406"/>
      <c r="H438" s="406"/>
      <c r="I438" s="406"/>
      <c r="J438" s="398">
        <f>SUBTOTAL(9,G438:I438)</f>
        <v>0</v>
      </c>
      <c r="K438" s="399">
        <f>IFERROR(J438/$J$18*100,"0.00")</f>
        <v>0</v>
      </c>
    </row>
    <row r="439" spans="1:11" ht="12.75" x14ac:dyDescent="0.2">
      <c r="A439" s="384">
        <v>2</v>
      </c>
      <c r="B439" s="385">
        <v>6</v>
      </c>
      <c r="C439" s="385">
        <v>5</v>
      </c>
      <c r="D439" s="385"/>
      <c r="E439" s="385"/>
      <c r="F439" s="386" t="s">
        <v>273</v>
      </c>
      <c r="G439" s="387">
        <f>+G440+G442+G444+G446+G448+G450+G452</f>
        <v>1608650.5</v>
      </c>
      <c r="H439" s="387">
        <f>+H440+H442+H444+H446+H448+H450+H452</f>
        <v>212100</v>
      </c>
      <c r="I439" s="387">
        <f>+I440+I442+I444+I446+I448+I450+I452</f>
        <v>864475.79</v>
      </c>
      <c r="J439" s="387">
        <f>+J440+J442+J444+J446+J448+J450+J452</f>
        <v>2685226.29</v>
      </c>
      <c r="K439" s="388">
        <f>+K440+K442+K444+K446+K448+K450+K452</f>
        <v>7.6110854662451474E-2</v>
      </c>
    </row>
    <row r="440" spans="1:11" ht="12.75" x14ac:dyDescent="0.2">
      <c r="A440" s="389">
        <v>2</v>
      </c>
      <c r="B440" s="390">
        <v>6</v>
      </c>
      <c r="C440" s="390">
        <v>5</v>
      </c>
      <c r="D440" s="390">
        <v>2</v>
      </c>
      <c r="E440" s="390"/>
      <c r="F440" s="403" t="s">
        <v>274</v>
      </c>
      <c r="G440" s="409">
        <f>+G441</f>
        <v>0</v>
      </c>
      <c r="H440" s="409">
        <f>+H441</f>
        <v>0</v>
      </c>
      <c r="I440" s="409">
        <f>+I441</f>
        <v>0</v>
      </c>
      <c r="J440" s="409">
        <f>+J441</f>
        <v>0</v>
      </c>
      <c r="K440" s="410">
        <f>+K441</f>
        <v>0</v>
      </c>
    </row>
    <row r="441" spans="1:11" ht="12.75" x14ac:dyDescent="0.2">
      <c r="A441" s="394">
        <v>2</v>
      </c>
      <c r="B441" s="395">
        <v>6</v>
      </c>
      <c r="C441" s="395">
        <v>5</v>
      </c>
      <c r="D441" s="395">
        <v>2</v>
      </c>
      <c r="E441" s="395" t="s">
        <v>316</v>
      </c>
      <c r="F441" s="402" t="s">
        <v>274</v>
      </c>
      <c r="G441" s="406"/>
      <c r="H441" s="397"/>
      <c r="I441" s="406"/>
      <c r="J441" s="398">
        <f>SUBTOTAL(9,G441:I441)</f>
        <v>0</v>
      </c>
      <c r="K441" s="399">
        <f>IFERROR(J441/$J$18*100,"0.00")</f>
        <v>0</v>
      </c>
    </row>
    <row r="442" spans="1:11" ht="12.75" x14ac:dyDescent="0.2">
      <c r="A442" s="389">
        <v>2</v>
      </c>
      <c r="B442" s="390">
        <v>6</v>
      </c>
      <c r="C442" s="390">
        <v>5</v>
      </c>
      <c r="D442" s="390">
        <v>3</v>
      </c>
      <c r="E442" s="390"/>
      <c r="F442" s="403" t="s">
        <v>275</v>
      </c>
      <c r="G442" s="409">
        <f>+G443</f>
        <v>0</v>
      </c>
      <c r="H442" s="409">
        <f>+H443</f>
        <v>0</v>
      </c>
      <c r="I442" s="409">
        <f>+I443</f>
        <v>0</v>
      </c>
      <c r="J442" s="409">
        <f>+J443</f>
        <v>0</v>
      </c>
      <c r="K442" s="410">
        <f>+K443</f>
        <v>0</v>
      </c>
    </row>
    <row r="443" spans="1:11" ht="12.75" x14ac:dyDescent="0.2">
      <c r="A443" s="394">
        <v>2</v>
      </c>
      <c r="B443" s="395">
        <v>6</v>
      </c>
      <c r="C443" s="395">
        <v>5</v>
      </c>
      <c r="D443" s="395">
        <v>3</v>
      </c>
      <c r="E443" s="395" t="s">
        <v>316</v>
      </c>
      <c r="F443" s="402" t="s">
        <v>275</v>
      </c>
      <c r="G443" s="406"/>
      <c r="H443" s="406"/>
      <c r="I443" s="406"/>
      <c r="J443" s="398">
        <f>SUBTOTAL(9,G443:I443)</f>
        <v>0</v>
      </c>
      <c r="K443" s="399">
        <f>IFERROR(J443/$J$18*100,"0.00")</f>
        <v>0</v>
      </c>
    </row>
    <row r="444" spans="1:11" ht="12.75" x14ac:dyDescent="0.2">
      <c r="A444" s="389">
        <v>2</v>
      </c>
      <c r="B444" s="390">
        <v>6</v>
      </c>
      <c r="C444" s="390">
        <v>5</v>
      </c>
      <c r="D444" s="390">
        <v>4</v>
      </c>
      <c r="E444" s="390"/>
      <c r="F444" s="403" t="s">
        <v>276</v>
      </c>
      <c r="G444" s="409">
        <f>+G445</f>
        <v>300000</v>
      </c>
      <c r="H444" s="409">
        <f>+H445</f>
        <v>128000</v>
      </c>
      <c r="I444" s="409">
        <f>+I445</f>
        <v>18130.939999999999</v>
      </c>
      <c r="J444" s="409">
        <f>+J445</f>
        <v>446130.94</v>
      </c>
      <c r="K444" s="410">
        <f>+K445</f>
        <v>1.2645268393660357E-2</v>
      </c>
    </row>
    <row r="445" spans="1:11" ht="12.75" x14ac:dyDescent="0.2">
      <c r="A445" s="394">
        <v>2</v>
      </c>
      <c r="B445" s="395">
        <v>6</v>
      </c>
      <c r="C445" s="395">
        <v>5</v>
      </c>
      <c r="D445" s="395">
        <v>4</v>
      </c>
      <c r="E445" s="395" t="s">
        <v>316</v>
      </c>
      <c r="F445" s="402" t="s">
        <v>276</v>
      </c>
      <c r="G445" s="397">
        <v>300000</v>
      </c>
      <c r="H445" s="397">
        <v>128000</v>
      </c>
      <c r="I445" s="397">
        <v>18130.939999999999</v>
      </c>
      <c r="J445" s="398">
        <f>SUBTOTAL(9,G445:I445)</f>
        <v>446130.94</v>
      </c>
      <c r="K445" s="399">
        <f>IFERROR(J445/$J$18*100,"0.00")</f>
        <v>1.2645268393660357E-2</v>
      </c>
    </row>
    <row r="446" spans="1:11" ht="12.75" x14ac:dyDescent="0.2">
      <c r="A446" s="389">
        <v>2</v>
      </c>
      <c r="B446" s="390">
        <v>6</v>
      </c>
      <c r="C446" s="390">
        <v>5</v>
      </c>
      <c r="D446" s="390">
        <v>5</v>
      </c>
      <c r="E446" s="390"/>
      <c r="F446" s="403" t="s">
        <v>277</v>
      </c>
      <c r="G446" s="409">
        <f>+G447</f>
        <v>1000000</v>
      </c>
      <c r="H446" s="409">
        <f>+H447</f>
        <v>26550</v>
      </c>
      <c r="I446" s="409">
        <f>+I447</f>
        <v>153340</v>
      </c>
      <c r="J446" s="409">
        <f>+J447</f>
        <v>1179890</v>
      </c>
      <c r="K446" s="410">
        <f>+K447</f>
        <v>3.3443153987472649E-2</v>
      </c>
    </row>
    <row r="447" spans="1:11" ht="12.75" x14ac:dyDescent="0.2">
      <c r="A447" s="394">
        <v>2</v>
      </c>
      <c r="B447" s="395">
        <v>6</v>
      </c>
      <c r="C447" s="395">
        <v>5</v>
      </c>
      <c r="D447" s="395">
        <v>5</v>
      </c>
      <c r="E447" s="395" t="s">
        <v>316</v>
      </c>
      <c r="F447" s="402" t="s">
        <v>277</v>
      </c>
      <c r="G447" s="397">
        <v>1000000</v>
      </c>
      <c r="H447" s="397">
        <v>26550</v>
      </c>
      <c r="I447" s="397">
        <v>153340</v>
      </c>
      <c r="J447" s="398">
        <f>SUBTOTAL(9,G447:I447)</f>
        <v>1179890</v>
      </c>
      <c r="K447" s="399">
        <f>IFERROR(J447/$J$18*100,"0.00")</f>
        <v>3.3443153987472649E-2</v>
      </c>
    </row>
    <row r="448" spans="1:11" ht="12.75" x14ac:dyDescent="0.2">
      <c r="A448" s="389">
        <v>2</v>
      </c>
      <c r="B448" s="390">
        <v>6</v>
      </c>
      <c r="C448" s="390">
        <v>5</v>
      </c>
      <c r="D448" s="390">
        <v>6</v>
      </c>
      <c r="E448" s="390"/>
      <c r="F448" s="403" t="s">
        <v>278</v>
      </c>
      <c r="G448" s="409">
        <f>+G449</f>
        <v>308650.5</v>
      </c>
      <c r="H448" s="409">
        <f>+H449</f>
        <v>57550</v>
      </c>
      <c r="I448" s="409">
        <f>+I449</f>
        <v>213660</v>
      </c>
      <c r="J448" s="409">
        <f>+J449</f>
        <v>579860.5</v>
      </c>
      <c r="K448" s="410">
        <f>+K449</f>
        <v>1.6435738918672827E-2</v>
      </c>
    </row>
    <row r="449" spans="1:11" ht="12.75" x14ac:dyDescent="0.2">
      <c r="A449" s="394">
        <v>2</v>
      </c>
      <c r="B449" s="395">
        <v>6</v>
      </c>
      <c r="C449" s="395">
        <v>5</v>
      </c>
      <c r="D449" s="395">
        <v>6</v>
      </c>
      <c r="E449" s="395" t="s">
        <v>316</v>
      </c>
      <c r="F449" s="402" t="s">
        <v>278</v>
      </c>
      <c r="G449" s="397">
        <v>308650.5</v>
      </c>
      <c r="H449" s="397">
        <v>57550</v>
      </c>
      <c r="I449" s="397">
        <v>213660</v>
      </c>
      <c r="J449" s="398">
        <f>SUBTOTAL(9,G449:I449)</f>
        <v>579860.5</v>
      </c>
      <c r="K449" s="399">
        <f>IFERROR(J449/$J$18*100,"0.00")</f>
        <v>1.6435738918672827E-2</v>
      </c>
    </row>
    <row r="450" spans="1:11" ht="12.75" x14ac:dyDescent="0.2">
      <c r="A450" s="389">
        <v>2</v>
      </c>
      <c r="B450" s="390">
        <v>6</v>
      </c>
      <c r="C450" s="390">
        <v>5</v>
      </c>
      <c r="D450" s="390">
        <v>7</v>
      </c>
      <c r="E450" s="390"/>
      <c r="F450" s="403" t="s">
        <v>279</v>
      </c>
      <c r="G450" s="409">
        <f>+G451</f>
        <v>0</v>
      </c>
      <c r="H450" s="409">
        <f>+H451</f>
        <v>0</v>
      </c>
      <c r="I450" s="409">
        <f>+I451</f>
        <v>0</v>
      </c>
      <c r="J450" s="409">
        <f>+J451</f>
        <v>0</v>
      </c>
      <c r="K450" s="410">
        <f>+K451</f>
        <v>0</v>
      </c>
    </row>
    <row r="451" spans="1:11" ht="12.75" x14ac:dyDescent="0.2">
      <c r="A451" s="394">
        <v>2</v>
      </c>
      <c r="B451" s="395">
        <v>6</v>
      </c>
      <c r="C451" s="395">
        <v>5</v>
      </c>
      <c r="D451" s="395">
        <v>7</v>
      </c>
      <c r="E451" s="395" t="s">
        <v>316</v>
      </c>
      <c r="F451" s="402" t="s">
        <v>279</v>
      </c>
      <c r="G451" s="406"/>
      <c r="H451" s="406"/>
      <c r="I451" s="406"/>
      <c r="J451" s="398">
        <f>SUBTOTAL(9,G451:I451)</f>
        <v>0</v>
      </c>
      <c r="K451" s="399">
        <f>IFERROR(J451/$J$18*100,"0.00")</f>
        <v>0</v>
      </c>
    </row>
    <row r="452" spans="1:11" ht="12.75" x14ac:dyDescent="0.2">
      <c r="A452" s="389">
        <v>2</v>
      </c>
      <c r="B452" s="390">
        <v>6</v>
      </c>
      <c r="C452" s="390">
        <v>5</v>
      </c>
      <c r="D452" s="390">
        <v>8</v>
      </c>
      <c r="E452" s="390"/>
      <c r="F452" s="403" t="s">
        <v>280</v>
      </c>
      <c r="G452" s="409">
        <f>+G453</f>
        <v>0</v>
      </c>
      <c r="H452" s="409">
        <f>+H453</f>
        <v>0</v>
      </c>
      <c r="I452" s="409">
        <f>+I453</f>
        <v>479344.85</v>
      </c>
      <c r="J452" s="409">
        <f>+J453</f>
        <v>479344.85</v>
      </c>
      <c r="K452" s="410">
        <f>+K453</f>
        <v>1.358669336264565E-2</v>
      </c>
    </row>
    <row r="453" spans="1:11" ht="12.75" x14ac:dyDescent="0.2">
      <c r="A453" s="394">
        <v>2</v>
      </c>
      <c r="B453" s="395">
        <v>6</v>
      </c>
      <c r="C453" s="395">
        <v>5</v>
      </c>
      <c r="D453" s="395">
        <v>8</v>
      </c>
      <c r="E453" s="395" t="s">
        <v>316</v>
      </c>
      <c r="F453" s="402" t="s">
        <v>280</v>
      </c>
      <c r="G453" s="406"/>
      <c r="H453" s="406"/>
      <c r="I453" s="397">
        <v>479344.85</v>
      </c>
      <c r="J453" s="398">
        <f>SUBTOTAL(9,G453:I453)</f>
        <v>479344.85</v>
      </c>
      <c r="K453" s="399">
        <f>IFERROR(J453/$J$18*100,"0.00")</f>
        <v>1.358669336264565E-2</v>
      </c>
    </row>
    <row r="454" spans="1:11" ht="12.75" x14ac:dyDescent="0.2">
      <c r="A454" s="384">
        <v>2</v>
      </c>
      <c r="B454" s="385">
        <v>6</v>
      </c>
      <c r="C454" s="385">
        <v>6</v>
      </c>
      <c r="D454" s="385"/>
      <c r="E454" s="385"/>
      <c r="F454" s="386" t="s">
        <v>428</v>
      </c>
      <c r="G454" s="387">
        <f>+G455+G457</f>
        <v>0</v>
      </c>
      <c r="H454" s="387">
        <f>+H455+H457</f>
        <v>30000</v>
      </c>
      <c r="I454" s="387">
        <f>+I455+I457</f>
        <v>0</v>
      </c>
      <c r="J454" s="387">
        <f>+J455+J457</f>
        <v>30000</v>
      </c>
      <c r="K454" s="388">
        <f>+K455+K457</f>
        <v>8.5032894560016557E-4</v>
      </c>
    </row>
    <row r="455" spans="1:11" ht="12.75" x14ac:dyDescent="0.2">
      <c r="A455" s="389">
        <v>2</v>
      </c>
      <c r="B455" s="390">
        <v>6</v>
      </c>
      <c r="C455" s="390">
        <v>6</v>
      </c>
      <c r="D455" s="390">
        <v>1</v>
      </c>
      <c r="E455" s="390"/>
      <c r="F455" s="416" t="s">
        <v>429</v>
      </c>
      <c r="G455" s="392">
        <f>+G456</f>
        <v>0</v>
      </c>
      <c r="H455" s="392">
        <f>+H456</f>
        <v>0</v>
      </c>
      <c r="I455" s="392">
        <f>+I456</f>
        <v>0</v>
      </c>
      <c r="J455" s="392">
        <f>+J456</f>
        <v>0</v>
      </c>
      <c r="K455" s="393">
        <f>+K456</f>
        <v>0</v>
      </c>
    </row>
    <row r="456" spans="1:11" ht="12.75" x14ac:dyDescent="0.2">
      <c r="A456" s="394">
        <v>2</v>
      </c>
      <c r="B456" s="395">
        <v>6</v>
      </c>
      <c r="C456" s="395">
        <v>6</v>
      </c>
      <c r="D456" s="395">
        <v>1</v>
      </c>
      <c r="E456" s="395" t="s">
        <v>316</v>
      </c>
      <c r="F456" s="402" t="s">
        <v>429</v>
      </c>
      <c r="G456" s="406"/>
      <c r="H456" s="406"/>
      <c r="I456" s="406"/>
      <c r="J456" s="398">
        <f>SUBTOTAL(9,G456:I456)</f>
        <v>0</v>
      </c>
      <c r="K456" s="399">
        <f>IFERROR(J456/$J$18*100,"0.00")</f>
        <v>0</v>
      </c>
    </row>
    <row r="457" spans="1:11" ht="12.75" x14ac:dyDescent="0.2">
      <c r="A457" s="389">
        <v>2</v>
      </c>
      <c r="B457" s="390">
        <v>6</v>
      </c>
      <c r="C457" s="390">
        <v>6</v>
      </c>
      <c r="D457" s="390">
        <v>2</v>
      </c>
      <c r="E457" s="390"/>
      <c r="F457" s="416" t="s">
        <v>430</v>
      </c>
      <c r="G457" s="409">
        <f>+G458</f>
        <v>0</v>
      </c>
      <c r="H457" s="409">
        <f>+H458</f>
        <v>30000</v>
      </c>
      <c r="I457" s="409">
        <f>+I458</f>
        <v>0</v>
      </c>
      <c r="J457" s="409">
        <f>+J458</f>
        <v>30000</v>
      </c>
      <c r="K457" s="410">
        <f>+K458</f>
        <v>8.5032894560016557E-4</v>
      </c>
    </row>
    <row r="458" spans="1:11" ht="12.75" x14ac:dyDescent="0.2">
      <c r="A458" s="394">
        <v>2</v>
      </c>
      <c r="B458" s="395">
        <v>6</v>
      </c>
      <c r="C458" s="395">
        <v>6</v>
      </c>
      <c r="D458" s="395">
        <v>2</v>
      </c>
      <c r="E458" s="395" t="s">
        <v>316</v>
      </c>
      <c r="F458" s="402" t="s">
        <v>430</v>
      </c>
      <c r="G458" s="406"/>
      <c r="H458" s="397">
        <v>30000</v>
      </c>
      <c r="I458" s="406"/>
      <c r="J458" s="398">
        <f>SUBTOTAL(9,G458:I458)</f>
        <v>30000</v>
      </c>
      <c r="K458" s="399">
        <f>IFERROR(J458/$J$18*100,"0.00")</f>
        <v>8.5032894560016557E-4</v>
      </c>
    </row>
    <row r="459" spans="1:11" ht="12.75" x14ac:dyDescent="0.2">
      <c r="A459" s="384">
        <v>2</v>
      </c>
      <c r="B459" s="385">
        <v>6</v>
      </c>
      <c r="C459" s="385">
        <v>8</v>
      </c>
      <c r="D459" s="385"/>
      <c r="E459" s="385"/>
      <c r="F459" s="386" t="s">
        <v>281</v>
      </c>
      <c r="G459" s="387">
        <f>+G460+G462+G465+G467+G469+G471+G476</f>
        <v>0</v>
      </c>
      <c r="H459" s="387">
        <f>+H460+H462+H465+H467+H469+H471+H476</f>
        <v>45600</v>
      </c>
      <c r="I459" s="387">
        <f>+I460+I462+I465+I467+I469+I471+I476</f>
        <v>0</v>
      </c>
      <c r="J459" s="387">
        <f>+J460+J462+J465+J467+J469+J471+J476</f>
        <v>45600</v>
      </c>
      <c r="K459" s="388">
        <f>+K460+K462+K465+K467+K469+K471+K476</f>
        <v>1.2924999973122518E-3</v>
      </c>
    </row>
    <row r="460" spans="1:11" ht="12.75" x14ac:dyDescent="0.2">
      <c r="A460" s="389">
        <v>2</v>
      </c>
      <c r="B460" s="390">
        <v>6</v>
      </c>
      <c r="C460" s="390">
        <v>8</v>
      </c>
      <c r="D460" s="390">
        <v>1</v>
      </c>
      <c r="E460" s="390"/>
      <c r="F460" s="403" t="s">
        <v>282</v>
      </c>
      <c r="G460" s="409">
        <f>+G461</f>
        <v>0</v>
      </c>
      <c r="H460" s="409">
        <f>+H461</f>
        <v>0</v>
      </c>
      <c r="I460" s="409">
        <f>+I461</f>
        <v>0</v>
      </c>
      <c r="J460" s="409">
        <f>+J461</f>
        <v>0</v>
      </c>
      <c r="K460" s="410">
        <f>+K461</f>
        <v>0</v>
      </c>
    </row>
    <row r="461" spans="1:11" ht="12.75" x14ac:dyDescent="0.2">
      <c r="A461" s="394">
        <v>2</v>
      </c>
      <c r="B461" s="395">
        <v>6</v>
      </c>
      <c r="C461" s="395">
        <v>8</v>
      </c>
      <c r="D461" s="395">
        <v>1</v>
      </c>
      <c r="E461" s="395" t="s">
        <v>316</v>
      </c>
      <c r="F461" s="402" t="s">
        <v>282</v>
      </c>
      <c r="G461" s="406"/>
      <c r="H461" s="406"/>
      <c r="I461" s="406"/>
      <c r="J461" s="398">
        <f>SUBTOTAL(9,G461:I461)</f>
        <v>0</v>
      </c>
      <c r="K461" s="399">
        <f>IFERROR(J461/$J$18*100,"0.00")</f>
        <v>0</v>
      </c>
    </row>
    <row r="462" spans="1:11" ht="12.75" x14ac:dyDescent="0.2">
      <c r="A462" s="389">
        <v>2</v>
      </c>
      <c r="B462" s="390">
        <v>6</v>
      </c>
      <c r="C462" s="390">
        <v>8</v>
      </c>
      <c r="D462" s="390">
        <v>3</v>
      </c>
      <c r="E462" s="390"/>
      <c r="F462" s="403" t="s">
        <v>283</v>
      </c>
      <c r="G462" s="409">
        <f>+G463+G464</f>
        <v>0</v>
      </c>
      <c r="H462" s="409">
        <f>+H463+H464</f>
        <v>45600</v>
      </c>
      <c r="I462" s="409">
        <f>+I463+I464</f>
        <v>0</v>
      </c>
      <c r="J462" s="409">
        <f>+J463+J464</f>
        <v>45600</v>
      </c>
      <c r="K462" s="410">
        <f>+K463+K464</f>
        <v>1.2924999973122518E-3</v>
      </c>
    </row>
    <row r="463" spans="1:11" ht="12.75" x14ac:dyDescent="0.2">
      <c r="A463" s="404">
        <v>2</v>
      </c>
      <c r="B463" s="395">
        <v>6</v>
      </c>
      <c r="C463" s="395">
        <v>8</v>
      </c>
      <c r="D463" s="395">
        <v>3</v>
      </c>
      <c r="E463" s="395" t="s">
        <v>316</v>
      </c>
      <c r="F463" s="402" t="s">
        <v>284</v>
      </c>
      <c r="G463" s="397"/>
      <c r="H463" s="397">
        <v>45600</v>
      </c>
      <c r="I463" s="397"/>
      <c r="J463" s="398">
        <f>SUBTOTAL(9,G463:I463)</f>
        <v>45600</v>
      </c>
      <c r="K463" s="399">
        <f>IFERROR(J463/$J$18*100,"0.00")</f>
        <v>1.2924999973122518E-3</v>
      </c>
    </row>
    <row r="464" spans="1:11" ht="12.75" x14ac:dyDescent="0.2">
      <c r="A464" s="404">
        <v>2</v>
      </c>
      <c r="B464" s="395">
        <v>6</v>
      </c>
      <c r="C464" s="395">
        <v>8</v>
      </c>
      <c r="D464" s="395">
        <v>3</v>
      </c>
      <c r="E464" s="395" t="s">
        <v>317</v>
      </c>
      <c r="F464" s="402" t="s">
        <v>285</v>
      </c>
      <c r="G464" s="406"/>
      <c r="H464" s="406"/>
      <c r="I464" s="406"/>
      <c r="J464" s="398">
        <f>SUBTOTAL(9,G464:I464)</f>
        <v>0</v>
      </c>
      <c r="K464" s="399">
        <f>IFERROR(J464/$J$18*100,"0.00")</f>
        <v>0</v>
      </c>
    </row>
    <row r="465" spans="1:11" ht="12.75" x14ac:dyDescent="0.2">
      <c r="A465" s="389">
        <v>2</v>
      </c>
      <c r="B465" s="390">
        <v>6</v>
      </c>
      <c r="C465" s="390">
        <v>8</v>
      </c>
      <c r="D465" s="390">
        <v>5</v>
      </c>
      <c r="E465" s="390"/>
      <c r="F465" s="403" t="s">
        <v>286</v>
      </c>
      <c r="G465" s="409">
        <f>+G466</f>
        <v>0</v>
      </c>
      <c r="H465" s="409">
        <f>+H466</f>
        <v>0</v>
      </c>
      <c r="I465" s="409">
        <f>+I466</f>
        <v>0</v>
      </c>
      <c r="J465" s="409">
        <f>+J466</f>
        <v>0</v>
      </c>
      <c r="K465" s="410">
        <f>+K466</f>
        <v>0</v>
      </c>
    </row>
    <row r="466" spans="1:11" ht="12.75" x14ac:dyDescent="0.2">
      <c r="A466" s="404">
        <v>2</v>
      </c>
      <c r="B466" s="395">
        <v>6</v>
      </c>
      <c r="C466" s="395">
        <v>8</v>
      </c>
      <c r="D466" s="395">
        <v>5</v>
      </c>
      <c r="E466" s="395" t="s">
        <v>316</v>
      </c>
      <c r="F466" s="402" t="s">
        <v>286</v>
      </c>
      <c r="G466" s="406"/>
      <c r="H466" s="406"/>
      <c r="I466" s="406"/>
      <c r="J466" s="398">
        <f>SUBTOTAL(9,G466:I466)</f>
        <v>0</v>
      </c>
      <c r="K466" s="399">
        <f>IFERROR(J466/$J$18*100,"0.00")</f>
        <v>0</v>
      </c>
    </row>
    <row r="467" spans="1:11" ht="12.75" x14ac:dyDescent="0.2">
      <c r="A467" s="389">
        <v>2</v>
      </c>
      <c r="B467" s="390">
        <v>6</v>
      </c>
      <c r="C467" s="390">
        <v>8</v>
      </c>
      <c r="D467" s="390">
        <v>6</v>
      </c>
      <c r="E467" s="390"/>
      <c r="F467" s="403" t="s">
        <v>287</v>
      </c>
      <c r="G467" s="409">
        <f>+G468</f>
        <v>0</v>
      </c>
      <c r="H467" s="409">
        <f>+H468</f>
        <v>0</v>
      </c>
      <c r="I467" s="409">
        <f>+I468</f>
        <v>0</v>
      </c>
      <c r="J467" s="409">
        <f>+J468</f>
        <v>0</v>
      </c>
      <c r="K467" s="410">
        <f>+K468</f>
        <v>0</v>
      </c>
    </row>
    <row r="468" spans="1:11" ht="12.75" x14ac:dyDescent="0.2">
      <c r="A468" s="404">
        <v>2</v>
      </c>
      <c r="B468" s="395">
        <v>6</v>
      </c>
      <c r="C468" s="395">
        <v>8</v>
      </c>
      <c r="D468" s="395">
        <v>6</v>
      </c>
      <c r="E468" s="395" t="s">
        <v>316</v>
      </c>
      <c r="F468" s="402" t="s">
        <v>287</v>
      </c>
      <c r="G468" s="406"/>
      <c r="H468" s="406"/>
      <c r="I468" s="406"/>
      <c r="J468" s="398">
        <f>SUBTOTAL(9,G468:I468)</f>
        <v>0</v>
      </c>
      <c r="K468" s="399">
        <f>IFERROR(J468/$J$18*100,"0.00")</f>
        <v>0</v>
      </c>
    </row>
    <row r="469" spans="1:11" ht="12.75" x14ac:dyDescent="0.2">
      <c r="A469" s="407">
        <v>2</v>
      </c>
      <c r="B469" s="390">
        <v>6</v>
      </c>
      <c r="C469" s="390">
        <v>8</v>
      </c>
      <c r="D469" s="390">
        <v>7</v>
      </c>
      <c r="E469" s="390"/>
      <c r="F469" s="416" t="s">
        <v>288</v>
      </c>
      <c r="G469" s="409">
        <f>+G470</f>
        <v>0</v>
      </c>
      <c r="H469" s="409">
        <f>+H470</f>
        <v>0</v>
      </c>
      <c r="I469" s="409">
        <f>+I470</f>
        <v>0</v>
      </c>
      <c r="J469" s="409">
        <f>+J470</f>
        <v>0</v>
      </c>
      <c r="K469" s="410">
        <f>+K470</f>
        <v>0</v>
      </c>
    </row>
    <row r="470" spans="1:11" ht="12.75" x14ac:dyDescent="0.2">
      <c r="A470" s="404">
        <v>2</v>
      </c>
      <c r="B470" s="395">
        <v>6</v>
      </c>
      <c r="C470" s="395">
        <v>8</v>
      </c>
      <c r="D470" s="395">
        <v>7</v>
      </c>
      <c r="E470" s="395" t="s">
        <v>316</v>
      </c>
      <c r="F470" s="402" t="s">
        <v>288</v>
      </c>
      <c r="G470" s="406"/>
      <c r="H470" s="406"/>
      <c r="I470" s="406"/>
      <c r="J470" s="398">
        <f>SUBTOTAL(9,G470:I470)</f>
        <v>0</v>
      </c>
      <c r="K470" s="399">
        <f>IFERROR(J470/$J$18*100,"0.00")</f>
        <v>0</v>
      </c>
    </row>
    <row r="471" spans="1:11" ht="12.75" x14ac:dyDescent="0.2">
      <c r="A471" s="389">
        <v>2</v>
      </c>
      <c r="B471" s="390">
        <v>6</v>
      </c>
      <c r="C471" s="390">
        <v>8</v>
      </c>
      <c r="D471" s="390">
        <v>8</v>
      </c>
      <c r="E471" s="390"/>
      <c r="F471" s="416" t="s">
        <v>289</v>
      </c>
      <c r="G471" s="409">
        <f>+G472+G473+G474+G475</f>
        <v>0</v>
      </c>
      <c r="H471" s="409">
        <f>+H472+H473+H474+H475</f>
        <v>0</v>
      </c>
      <c r="I471" s="409">
        <f>+I472+I473+I474+I475</f>
        <v>0</v>
      </c>
      <c r="J471" s="409">
        <f>+J472+J473+J474+J475</f>
        <v>0</v>
      </c>
      <c r="K471" s="410">
        <f>+K472+K473+K474+K475</f>
        <v>0</v>
      </c>
    </row>
    <row r="472" spans="1:11" ht="12.75" x14ac:dyDescent="0.2">
      <c r="A472" s="404">
        <v>2</v>
      </c>
      <c r="B472" s="395">
        <v>6</v>
      </c>
      <c r="C472" s="395">
        <v>8</v>
      </c>
      <c r="D472" s="395">
        <v>8</v>
      </c>
      <c r="E472" s="395" t="s">
        <v>316</v>
      </c>
      <c r="F472" s="402" t="s">
        <v>290</v>
      </c>
      <c r="G472" s="397"/>
      <c r="H472" s="397"/>
      <c r="I472" s="397"/>
      <c r="J472" s="398">
        <f>SUBTOTAL(9,G472:I472)</f>
        <v>0</v>
      </c>
      <c r="K472" s="399">
        <f>IFERROR(J472/$J$18*100,"0.00")</f>
        <v>0</v>
      </c>
    </row>
    <row r="473" spans="1:11" ht="12.75" x14ac:dyDescent="0.2">
      <c r="A473" s="404">
        <v>2</v>
      </c>
      <c r="B473" s="395">
        <v>6</v>
      </c>
      <c r="C473" s="395">
        <v>8</v>
      </c>
      <c r="D473" s="395">
        <v>8</v>
      </c>
      <c r="E473" s="395" t="s">
        <v>317</v>
      </c>
      <c r="F473" s="402" t="s">
        <v>291</v>
      </c>
      <c r="G473" s="397"/>
      <c r="H473" s="397"/>
      <c r="I473" s="397"/>
      <c r="J473" s="398">
        <f>SUBTOTAL(9,G473:I473)</f>
        <v>0</v>
      </c>
      <c r="K473" s="399">
        <f>IFERROR(J473/$J$18*100,"0.00")</f>
        <v>0</v>
      </c>
    </row>
    <row r="474" spans="1:11" ht="12.75" x14ac:dyDescent="0.2">
      <c r="A474" s="404">
        <v>2</v>
      </c>
      <c r="B474" s="395">
        <v>6</v>
      </c>
      <c r="C474" s="395">
        <v>8</v>
      </c>
      <c r="D474" s="395">
        <v>8</v>
      </c>
      <c r="E474" s="395" t="s">
        <v>318</v>
      </c>
      <c r="F474" s="402" t="s">
        <v>292</v>
      </c>
      <c r="G474" s="397"/>
      <c r="H474" s="397"/>
      <c r="I474" s="397"/>
      <c r="J474" s="398">
        <f>SUBTOTAL(9,G474:I474)</f>
        <v>0</v>
      </c>
      <c r="K474" s="399">
        <f>IFERROR(J474/$J$18*100,"0.00")</f>
        <v>0</v>
      </c>
    </row>
    <row r="475" spans="1:11" ht="12.75" x14ac:dyDescent="0.2">
      <c r="A475" s="404">
        <v>2</v>
      </c>
      <c r="B475" s="395">
        <v>6</v>
      </c>
      <c r="C475" s="395">
        <v>8</v>
      </c>
      <c r="D475" s="395">
        <v>8</v>
      </c>
      <c r="E475" s="395" t="s">
        <v>319</v>
      </c>
      <c r="F475" s="402" t="s">
        <v>293</v>
      </c>
      <c r="G475" s="406"/>
      <c r="H475" s="406"/>
      <c r="I475" s="406"/>
      <c r="J475" s="398">
        <f>SUBTOTAL(9,G475:I475)</f>
        <v>0</v>
      </c>
      <c r="K475" s="399">
        <f>IFERROR(J475/$J$18*100,"0.00")</f>
        <v>0</v>
      </c>
    </row>
    <row r="476" spans="1:11" ht="12.75" x14ac:dyDescent="0.2">
      <c r="A476" s="389">
        <v>2</v>
      </c>
      <c r="B476" s="390">
        <v>6</v>
      </c>
      <c r="C476" s="390">
        <v>8</v>
      </c>
      <c r="D476" s="390">
        <v>9</v>
      </c>
      <c r="E476" s="390"/>
      <c r="F476" s="416" t="s">
        <v>294</v>
      </c>
      <c r="G476" s="409">
        <f>+G477</f>
        <v>0</v>
      </c>
      <c r="H476" s="409">
        <f>+H477</f>
        <v>0</v>
      </c>
      <c r="I476" s="409">
        <f>+I477</f>
        <v>0</v>
      </c>
      <c r="J476" s="409">
        <f>+J477</f>
        <v>0</v>
      </c>
      <c r="K476" s="410">
        <f>+K477</f>
        <v>0</v>
      </c>
    </row>
    <row r="477" spans="1:11" ht="12.75" x14ac:dyDescent="0.2">
      <c r="A477" s="404">
        <v>2</v>
      </c>
      <c r="B477" s="395">
        <v>6</v>
      </c>
      <c r="C477" s="395">
        <v>8</v>
      </c>
      <c r="D477" s="395">
        <v>9</v>
      </c>
      <c r="E477" s="395" t="s">
        <v>316</v>
      </c>
      <c r="F477" s="402" t="s">
        <v>294</v>
      </c>
      <c r="G477" s="406"/>
      <c r="H477" s="406"/>
      <c r="I477" s="406"/>
      <c r="J477" s="398">
        <f>SUBTOTAL(9,G477:I477)</f>
        <v>0</v>
      </c>
      <c r="K477" s="399">
        <f>IFERROR(J477/$J$18*100,"0.00")</f>
        <v>0</v>
      </c>
    </row>
    <row r="478" spans="1:11" ht="12.75" x14ac:dyDescent="0.2">
      <c r="A478" s="384">
        <v>2</v>
      </c>
      <c r="B478" s="385">
        <v>6</v>
      </c>
      <c r="C478" s="385">
        <v>9</v>
      </c>
      <c r="D478" s="385"/>
      <c r="E478" s="385"/>
      <c r="F478" s="386" t="s">
        <v>431</v>
      </c>
      <c r="G478" s="387">
        <f>+G479+G481+G483</f>
        <v>0</v>
      </c>
      <c r="H478" s="387">
        <f>+H479+H481+H483</f>
        <v>684000</v>
      </c>
      <c r="I478" s="387">
        <f>+I479+I481+I483</f>
        <v>0</v>
      </c>
      <c r="J478" s="387">
        <f>+J479+J481+J483</f>
        <v>684000</v>
      </c>
      <c r="K478" s="388">
        <f>+K479+K481+K483</f>
        <v>1.9387499959683776E-2</v>
      </c>
    </row>
    <row r="479" spans="1:11" ht="12.75" x14ac:dyDescent="0.2">
      <c r="A479" s="407">
        <v>2</v>
      </c>
      <c r="B479" s="390">
        <v>6</v>
      </c>
      <c r="C479" s="390">
        <v>9</v>
      </c>
      <c r="D479" s="390">
        <v>1</v>
      </c>
      <c r="E479" s="390"/>
      <c r="F479" s="416" t="s">
        <v>432</v>
      </c>
      <c r="G479" s="392">
        <f>+G480</f>
        <v>0</v>
      </c>
      <c r="H479" s="392">
        <f>+H480</f>
        <v>0</v>
      </c>
      <c r="I479" s="392">
        <f>+I480</f>
        <v>0</v>
      </c>
      <c r="J479" s="392">
        <f>+J480</f>
        <v>0</v>
      </c>
      <c r="K479" s="393">
        <f>+K480</f>
        <v>0</v>
      </c>
    </row>
    <row r="480" spans="1:11" ht="12.75" x14ac:dyDescent="0.2">
      <c r="A480" s="404">
        <v>2</v>
      </c>
      <c r="B480" s="395">
        <v>6</v>
      </c>
      <c r="C480" s="395">
        <v>9</v>
      </c>
      <c r="D480" s="395">
        <v>1</v>
      </c>
      <c r="E480" s="395" t="s">
        <v>316</v>
      </c>
      <c r="F480" s="402" t="s">
        <v>432</v>
      </c>
      <c r="G480" s="406"/>
      <c r="H480" s="406"/>
      <c r="I480" s="406"/>
      <c r="J480" s="398">
        <f>SUBTOTAL(9,G480:I480)</f>
        <v>0</v>
      </c>
      <c r="K480" s="399">
        <f>IFERROR(J480/$J$18*100,"0.00")</f>
        <v>0</v>
      </c>
    </row>
    <row r="481" spans="1:11" ht="12.75" x14ac:dyDescent="0.2">
      <c r="A481" s="407">
        <v>2</v>
      </c>
      <c r="B481" s="390">
        <v>6</v>
      </c>
      <c r="C481" s="390">
        <v>9</v>
      </c>
      <c r="D481" s="390">
        <v>2</v>
      </c>
      <c r="E481" s="390"/>
      <c r="F481" s="416" t="s">
        <v>433</v>
      </c>
      <c r="G481" s="392">
        <f>+G482</f>
        <v>0</v>
      </c>
      <c r="H481" s="392">
        <f>+H482</f>
        <v>0</v>
      </c>
      <c r="I481" s="392">
        <f>+I482</f>
        <v>0</v>
      </c>
      <c r="J481" s="392">
        <f>+J482</f>
        <v>0</v>
      </c>
      <c r="K481" s="393">
        <f>+K482</f>
        <v>0</v>
      </c>
    </row>
    <row r="482" spans="1:11" ht="12.75" x14ac:dyDescent="0.2">
      <c r="A482" s="404">
        <v>2</v>
      </c>
      <c r="B482" s="395">
        <v>6</v>
      </c>
      <c r="C482" s="395">
        <v>9</v>
      </c>
      <c r="D482" s="395">
        <v>2</v>
      </c>
      <c r="E482" s="395" t="s">
        <v>316</v>
      </c>
      <c r="F482" s="402" t="s">
        <v>433</v>
      </c>
      <c r="G482" s="406"/>
      <c r="H482" s="406"/>
      <c r="I482" s="406"/>
      <c r="J482" s="398">
        <f>SUBTOTAL(9,G482:I482)</f>
        <v>0</v>
      </c>
      <c r="K482" s="399">
        <f>IFERROR(J482/$J$18*100,"0.00")</f>
        <v>0</v>
      </c>
    </row>
    <row r="483" spans="1:11" ht="12.75" x14ac:dyDescent="0.2">
      <c r="A483" s="407">
        <v>2</v>
      </c>
      <c r="B483" s="390">
        <v>6</v>
      </c>
      <c r="C483" s="390">
        <v>9</v>
      </c>
      <c r="D483" s="390">
        <v>9</v>
      </c>
      <c r="E483" s="390"/>
      <c r="F483" s="416" t="s">
        <v>434</v>
      </c>
      <c r="G483" s="392">
        <f>+G484</f>
        <v>0</v>
      </c>
      <c r="H483" s="392">
        <f>+H484</f>
        <v>684000</v>
      </c>
      <c r="I483" s="392">
        <f>+I484</f>
        <v>0</v>
      </c>
      <c r="J483" s="392">
        <f>+J484</f>
        <v>684000</v>
      </c>
      <c r="K483" s="393">
        <f>+K484</f>
        <v>1.9387499959683776E-2</v>
      </c>
    </row>
    <row r="484" spans="1:11" ht="12.75" x14ac:dyDescent="0.2">
      <c r="A484" s="404">
        <v>2</v>
      </c>
      <c r="B484" s="395">
        <v>6</v>
      </c>
      <c r="C484" s="395">
        <v>9</v>
      </c>
      <c r="D484" s="395">
        <v>9</v>
      </c>
      <c r="E484" s="395" t="s">
        <v>316</v>
      </c>
      <c r="F484" s="402" t="s">
        <v>434</v>
      </c>
      <c r="G484" s="406"/>
      <c r="H484" s="397">
        <v>684000</v>
      </c>
      <c r="I484" s="406"/>
      <c r="J484" s="398">
        <f>SUBTOTAL(9,G484:I484)</f>
        <v>684000</v>
      </c>
      <c r="K484" s="399">
        <f>IFERROR(J484/$J$18*100,"0.00")</f>
        <v>1.9387499959683776E-2</v>
      </c>
    </row>
    <row r="485" spans="1:11" ht="12.75" x14ac:dyDescent="0.2">
      <c r="A485" s="378">
        <v>2</v>
      </c>
      <c r="B485" s="379">
        <v>7</v>
      </c>
      <c r="C485" s="380"/>
      <c r="D485" s="380"/>
      <c r="E485" s="380"/>
      <c r="F485" s="381" t="s">
        <v>295</v>
      </c>
      <c r="G485" s="382">
        <f>+G486+G497+G510</f>
        <v>14000000</v>
      </c>
      <c r="H485" s="382">
        <f>+H486+H497+H510</f>
        <v>0</v>
      </c>
      <c r="I485" s="382">
        <f>+I486+I497+I510</f>
        <v>0</v>
      </c>
      <c r="J485" s="382">
        <f>+J486+J497+J510</f>
        <v>14000000</v>
      </c>
      <c r="K485" s="383">
        <f>+K486+K497+K510</f>
        <v>0.39682017461341063</v>
      </c>
    </row>
    <row r="486" spans="1:11" ht="12.75" x14ac:dyDescent="0.2">
      <c r="A486" s="384">
        <v>2</v>
      </c>
      <c r="B486" s="385">
        <v>7</v>
      </c>
      <c r="C486" s="385">
        <v>1</v>
      </c>
      <c r="D486" s="385"/>
      <c r="E486" s="385"/>
      <c r="F486" s="386" t="s">
        <v>296</v>
      </c>
      <c r="G486" s="387">
        <f>+G487+G489+G491+G493+G495</f>
        <v>14000000</v>
      </c>
      <c r="H486" s="387">
        <f>+H487+H489+H491+H493+H495</f>
        <v>0</v>
      </c>
      <c r="I486" s="387">
        <f>+I487+I489+I491+I493+I495</f>
        <v>0</v>
      </c>
      <c r="J486" s="387">
        <f>+J487+J489+J491+J493+J495</f>
        <v>14000000</v>
      </c>
      <c r="K486" s="388">
        <f>+K487+K489+K491+K493+K495</f>
        <v>0.39682017461341063</v>
      </c>
    </row>
    <row r="487" spans="1:11" ht="12.75" x14ac:dyDescent="0.2">
      <c r="A487" s="389">
        <v>2</v>
      </c>
      <c r="B487" s="390">
        <v>7</v>
      </c>
      <c r="C487" s="390">
        <v>1</v>
      </c>
      <c r="D487" s="390">
        <v>1</v>
      </c>
      <c r="E487" s="390"/>
      <c r="F487" s="403" t="s">
        <v>297</v>
      </c>
      <c r="G487" s="409">
        <f>+G488</f>
        <v>0</v>
      </c>
      <c r="H487" s="409">
        <f>+H488</f>
        <v>0</v>
      </c>
      <c r="I487" s="409">
        <f>+I488</f>
        <v>0</v>
      </c>
      <c r="J487" s="409">
        <f>+J488</f>
        <v>0</v>
      </c>
      <c r="K487" s="410">
        <f>+K488</f>
        <v>0</v>
      </c>
    </row>
    <row r="488" spans="1:11" ht="12.75" x14ac:dyDescent="0.2">
      <c r="A488" s="404">
        <v>2</v>
      </c>
      <c r="B488" s="395">
        <v>7</v>
      </c>
      <c r="C488" s="395">
        <v>1</v>
      </c>
      <c r="D488" s="395">
        <v>1</v>
      </c>
      <c r="E488" s="395" t="s">
        <v>316</v>
      </c>
      <c r="F488" s="402" t="s">
        <v>297</v>
      </c>
      <c r="G488" s="406"/>
      <c r="H488" s="406"/>
      <c r="I488" s="406"/>
      <c r="J488" s="398">
        <f>SUBTOTAL(9,G488:I488)</f>
        <v>0</v>
      </c>
      <c r="K488" s="399">
        <f>IFERROR(J488/$J$18*100,"0.00")</f>
        <v>0</v>
      </c>
    </row>
    <row r="489" spans="1:11" ht="12.75" x14ac:dyDescent="0.2">
      <c r="A489" s="389">
        <v>2</v>
      </c>
      <c r="B489" s="390">
        <v>7</v>
      </c>
      <c r="C489" s="390">
        <v>1</v>
      </c>
      <c r="D489" s="390">
        <v>2</v>
      </c>
      <c r="E489" s="390"/>
      <c r="F489" s="403" t="s">
        <v>298</v>
      </c>
      <c r="G489" s="409">
        <f>+G490</f>
        <v>14000000</v>
      </c>
      <c r="H489" s="409">
        <f>+H490</f>
        <v>0</v>
      </c>
      <c r="I489" s="409">
        <f>+I490</f>
        <v>0</v>
      </c>
      <c r="J489" s="409">
        <f>+J490</f>
        <v>14000000</v>
      </c>
      <c r="K489" s="410">
        <f>+K490</f>
        <v>0.39682017461341063</v>
      </c>
    </row>
    <row r="490" spans="1:11" ht="12.75" x14ac:dyDescent="0.2">
      <c r="A490" s="404">
        <v>2</v>
      </c>
      <c r="B490" s="395">
        <v>7</v>
      </c>
      <c r="C490" s="395">
        <v>1</v>
      </c>
      <c r="D490" s="395">
        <v>2</v>
      </c>
      <c r="E490" s="395" t="s">
        <v>316</v>
      </c>
      <c r="F490" s="402" t="s">
        <v>298</v>
      </c>
      <c r="G490" s="397">
        <v>14000000</v>
      </c>
      <c r="H490" s="406"/>
      <c r="I490" s="406"/>
      <c r="J490" s="398">
        <f>SUBTOTAL(9,G490:I490)</f>
        <v>14000000</v>
      </c>
      <c r="K490" s="399">
        <f>IFERROR(J490/$J$18*100,"0.00")</f>
        <v>0.39682017461341063</v>
      </c>
    </row>
    <row r="491" spans="1:11" ht="12.75" x14ac:dyDescent="0.2">
      <c r="A491" s="389">
        <v>2</v>
      </c>
      <c r="B491" s="390">
        <v>7</v>
      </c>
      <c r="C491" s="390">
        <v>1</v>
      </c>
      <c r="D491" s="390">
        <v>3</v>
      </c>
      <c r="E491" s="390"/>
      <c r="F491" s="403" t="s">
        <v>299</v>
      </c>
      <c r="G491" s="409">
        <f>+G492</f>
        <v>0</v>
      </c>
      <c r="H491" s="409">
        <f>+H492</f>
        <v>0</v>
      </c>
      <c r="I491" s="409">
        <f>+I492</f>
        <v>0</v>
      </c>
      <c r="J491" s="409">
        <f>+J492</f>
        <v>0</v>
      </c>
      <c r="K491" s="410">
        <f>+K492</f>
        <v>0</v>
      </c>
    </row>
    <row r="492" spans="1:11" ht="12.75" x14ac:dyDescent="0.2">
      <c r="A492" s="404">
        <v>2</v>
      </c>
      <c r="B492" s="395">
        <v>7</v>
      </c>
      <c r="C492" s="395">
        <v>1</v>
      </c>
      <c r="D492" s="395">
        <v>3</v>
      </c>
      <c r="E492" s="395" t="s">
        <v>316</v>
      </c>
      <c r="F492" s="402" t="s">
        <v>299</v>
      </c>
      <c r="G492" s="406"/>
      <c r="H492" s="406"/>
      <c r="I492" s="406"/>
      <c r="J492" s="398">
        <f>SUBTOTAL(9,G492:I492)</f>
        <v>0</v>
      </c>
      <c r="K492" s="399">
        <f>IFERROR(J492/$J$18*100,"0.00")</f>
        <v>0</v>
      </c>
    </row>
    <row r="493" spans="1:11" ht="12.75" x14ac:dyDescent="0.2">
      <c r="A493" s="389">
        <v>2</v>
      </c>
      <c r="B493" s="390">
        <v>7</v>
      </c>
      <c r="C493" s="390">
        <v>1</v>
      </c>
      <c r="D493" s="390">
        <v>4</v>
      </c>
      <c r="E493" s="390"/>
      <c r="F493" s="403" t="s">
        <v>300</v>
      </c>
      <c r="G493" s="409">
        <f>+G494</f>
        <v>0</v>
      </c>
      <c r="H493" s="409">
        <f>+H494</f>
        <v>0</v>
      </c>
      <c r="I493" s="409">
        <f>+I494</f>
        <v>0</v>
      </c>
      <c r="J493" s="409">
        <f>+J494</f>
        <v>0</v>
      </c>
      <c r="K493" s="410">
        <f>+K494</f>
        <v>0</v>
      </c>
    </row>
    <row r="494" spans="1:11" ht="12.75" x14ac:dyDescent="0.2">
      <c r="A494" s="404">
        <v>2</v>
      </c>
      <c r="B494" s="395">
        <v>7</v>
      </c>
      <c r="C494" s="395">
        <v>1</v>
      </c>
      <c r="D494" s="395">
        <v>4</v>
      </c>
      <c r="E494" s="395" t="s">
        <v>316</v>
      </c>
      <c r="F494" s="402" t="s">
        <v>300</v>
      </c>
      <c r="G494" s="406"/>
      <c r="H494" s="406"/>
      <c r="I494" s="406"/>
      <c r="J494" s="398">
        <f>SUBTOTAL(9,G494:I494)</f>
        <v>0</v>
      </c>
      <c r="K494" s="399">
        <f>IFERROR(J494/$J$18*100,"0.00")</f>
        <v>0</v>
      </c>
    </row>
    <row r="495" spans="1:11" ht="12.75" x14ac:dyDescent="0.2">
      <c r="A495" s="407">
        <v>2</v>
      </c>
      <c r="B495" s="390">
        <v>7</v>
      </c>
      <c r="C495" s="390">
        <v>1</v>
      </c>
      <c r="D495" s="390">
        <v>5</v>
      </c>
      <c r="E495" s="390"/>
      <c r="F495" s="416" t="s">
        <v>435</v>
      </c>
      <c r="G495" s="409">
        <f>+G496</f>
        <v>0</v>
      </c>
      <c r="H495" s="409">
        <f>+H496</f>
        <v>0</v>
      </c>
      <c r="I495" s="409">
        <f>+I496</f>
        <v>0</v>
      </c>
      <c r="J495" s="409">
        <f>+J496</f>
        <v>0</v>
      </c>
      <c r="K495" s="410">
        <f>+K496</f>
        <v>0</v>
      </c>
    </row>
    <row r="496" spans="1:11" ht="12.75" x14ac:dyDescent="0.2">
      <c r="A496" s="404">
        <v>2</v>
      </c>
      <c r="B496" s="395">
        <v>7</v>
      </c>
      <c r="C496" s="395">
        <v>1</v>
      </c>
      <c r="D496" s="395">
        <v>5</v>
      </c>
      <c r="E496" s="395" t="s">
        <v>316</v>
      </c>
      <c r="F496" s="402" t="s">
        <v>435</v>
      </c>
      <c r="G496" s="406"/>
      <c r="H496" s="406"/>
      <c r="I496" s="406"/>
      <c r="J496" s="398">
        <f>SUBTOTAL(9,G496:I496)</f>
        <v>0</v>
      </c>
      <c r="K496" s="399">
        <f>IFERROR(J496/$J$18*100,"0.00")</f>
        <v>0</v>
      </c>
    </row>
    <row r="497" spans="1:11" ht="12.75" x14ac:dyDescent="0.2">
      <c r="A497" s="384">
        <v>2</v>
      </c>
      <c r="B497" s="385">
        <v>7</v>
      </c>
      <c r="C497" s="385">
        <v>2</v>
      </c>
      <c r="D497" s="385"/>
      <c r="E497" s="385"/>
      <c r="F497" s="386" t="s">
        <v>301</v>
      </c>
      <c r="G497" s="387">
        <f>+G498+G500+G502+G504+G506+G508</f>
        <v>0</v>
      </c>
      <c r="H497" s="387">
        <f>+H498+H500+H502+H504+H506+H508</f>
        <v>0</v>
      </c>
      <c r="I497" s="387">
        <f>+I498+I500+I502+I504+I506+I508</f>
        <v>0</v>
      </c>
      <c r="J497" s="387">
        <f>+J498+J500+J502+J504+J506+J508</f>
        <v>0</v>
      </c>
      <c r="K497" s="388">
        <f>+K498+K500+K502+K504+K506+K508</f>
        <v>0</v>
      </c>
    </row>
    <row r="498" spans="1:11" ht="12.75" x14ac:dyDescent="0.2">
      <c r="A498" s="389">
        <v>2</v>
      </c>
      <c r="B498" s="390">
        <v>7</v>
      </c>
      <c r="C498" s="390">
        <v>2</v>
      </c>
      <c r="D498" s="390">
        <v>1</v>
      </c>
      <c r="E498" s="390"/>
      <c r="F498" s="403" t="s">
        <v>302</v>
      </c>
      <c r="G498" s="409">
        <f>+G499</f>
        <v>0</v>
      </c>
      <c r="H498" s="409">
        <f>+H499</f>
        <v>0</v>
      </c>
      <c r="I498" s="409">
        <f>+I499</f>
        <v>0</v>
      </c>
      <c r="J498" s="409">
        <f>+J499</f>
        <v>0</v>
      </c>
      <c r="K498" s="410">
        <f>+K499</f>
        <v>0</v>
      </c>
    </row>
    <row r="499" spans="1:11" ht="12.75" x14ac:dyDescent="0.2">
      <c r="A499" s="404">
        <v>2</v>
      </c>
      <c r="B499" s="395">
        <v>7</v>
      </c>
      <c r="C499" s="395">
        <v>2</v>
      </c>
      <c r="D499" s="395">
        <v>1</v>
      </c>
      <c r="E499" s="395" t="s">
        <v>316</v>
      </c>
      <c r="F499" s="402" t="s">
        <v>302</v>
      </c>
      <c r="G499" s="406"/>
      <c r="H499" s="406"/>
      <c r="I499" s="406"/>
      <c r="J499" s="398">
        <f>SUBTOTAL(9,G499:I499)</f>
        <v>0</v>
      </c>
      <c r="K499" s="399">
        <f>IFERROR(J499/$J$18*100,"0.00")</f>
        <v>0</v>
      </c>
    </row>
    <row r="500" spans="1:11" ht="12.75" x14ac:dyDescent="0.2">
      <c r="A500" s="389">
        <v>2</v>
      </c>
      <c r="B500" s="390">
        <v>7</v>
      </c>
      <c r="C500" s="390">
        <v>2</v>
      </c>
      <c r="D500" s="390">
        <v>2</v>
      </c>
      <c r="E500" s="390"/>
      <c r="F500" s="403" t="s">
        <v>303</v>
      </c>
      <c r="G500" s="409">
        <f>+G501</f>
        <v>0</v>
      </c>
      <c r="H500" s="409">
        <f>+H501</f>
        <v>0</v>
      </c>
      <c r="I500" s="409">
        <f>+I501</f>
        <v>0</v>
      </c>
      <c r="J500" s="409">
        <f>+J501</f>
        <v>0</v>
      </c>
      <c r="K500" s="410">
        <f>+K501</f>
        <v>0</v>
      </c>
    </row>
    <row r="501" spans="1:11" ht="12.75" x14ac:dyDescent="0.2">
      <c r="A501" s="404">
        <v>2</v>
      </c>
      <c r="B501" s="395">
        <v>7</v>
      </c>
      <c r="C501" s="395">
        <v>2</v>
      </c>
      <c r="D501" s="395">
        <v>2</v>
      </c>
      <c r="E501" s="395" t="s">
        <v>316</v>
      </c>
      <c r="F501" s="402" t="s">
        <v>303</v>
      </c>
      <c r="G501" s="406"/>
      <c r="H501" s="406"/>
      <c r="I501" s="406"/>
      <c r="J501" s="398">
        <f>SUBTOTAL(9,G501:I501)</f>
        <v>0</v>
      </c>
      <c r="K501" s="399">
        <f>IFERROR(J501/$J$18*100,"0.00")</f>
        <v>0</v>
      </c>
    </row>
    <row r="502" spans="1:11" ht="12.75" x14ac:dyDescent="0.2">
      <c r="A502" s="389">
        <v>2</v>
      </c>
      <c r="B502" s="390">
        <v>7</v>
      </c>
      <c r="C502" s="390">
        <v>2</v>
      </c>
      <c r="D502" s="390">
        <v>3</v>
      </c>
      <c r="E502" s="390"/>
      <c r="F502" s="403" t="s">
        <v>304</v>
      </c>
      <c r="G502" s="409">
        <f>+G503</f>
        <v>0</v>
      </c>
      <c r="H502" s="409">
        <f>+H503</f>
        <v>0</v>
      </c>
      <c r="I502" s="409">
        <f>+I503</f>
        <v>0</v>
      </c>
      <c r="J502" s="409">
        <f>+J503</f>
        <v>0</v>
      </c>
      <c r="K502" s="410">
        <f>+K503</f>
        <v>0</v>
      </c>
    </row>
    <row r="503" spans="1:11" ht="12.75" x14ac:dyDescent="0.2">
      <c r="A503" s="404">
        <v>2</v>
      </c>
      <c r="B503" s="395">
        <v>7</v>
      </c>
      <c r="C503" s="395">
        <v>2</v>
      </c>
      <c r="D503" s="395">
        <v>3</v>
      </c>
      <c r="E503" s="395" t="s">
        <v>316</v>
      </c>
      <c r="F503" s="402" t="s">
        <v>304</v>
      </c>
      <c r="G503" s="406"/>
      <c r="H503" s="406"/>
      <c r="I503" s="406"/>
      <c r="J503" s="398">
        <f>SUBTOTAL(9,G503:I503)</f>
        <v>0</v>
      </c>
      <c r="K503" s="399">
        <f>IFERROR(J503/$J$18*100,"0.00")</f>
        <v>0</v>
      </c>
    </row>
    <row r="504" spans="1:11" ht="12.75" x14ac:dyDescent="0.2">
      <c r="A504" s="389">
        <v>2</v>
      </c>
      <c r="B504" s="390">
        <v>7</v>
      </c>
      <c r="C504" s="390">
        <v>2</v>
      </c>
      <c r="D504" s="390">
        <v>4</v>
      </c>
      <c r="E504" s="390"/>
      <c r="F504" s="403" t="s">
        <v>305</v>
      </c>
      <c r="G504" s="409">
        <f>+G505</f>
        <v>0</v>
      </c>
      <c r="H504" s="409">
        <f>+H505</f>
        <v>0</v>
      </c>
      <c r="I504" s="409">
        <f>+I505</f>
        <v>0</v>
      </c>
      <c r="J504" s="409">
        <f>+J505</f>
        <v>0</v>
      </c>
      <c r="K504" s="410">
        <f>+K505</f>
        <v>0</v>
      </c>
    </row>
    <row r="505" spans="1:11" ht="12.75" x14ac:dyDescent="0.2">
      <c r="A505" s="404">
        <v>2</v>
      </c>
      <c r="B505" s="395">
        <v>7</v>
      </c>
      <c r="C505" s="395">
        <v>2</v>
      </c>
      <c r="D505" s="395">
        <v>4</v>
      </c>
      <c r="E505" s="395" t="s">
        <v>316</v>
      </c>
      <c r="F505" s="402" t="s">
        <v>305</v>
      </c>
      <c r="G505" s="406"/>
      <c r="H505" s="406"/>
      <c r="I505" s="406"/>
      <c r="J505" s="398">
        <f>SUBTOTAL(9,G505:I505)</f>
        <v>0</v>
      </c>
      <c r="K505" s="399">
        <f>IFERROR(J505/$J$18*100,"0.00")</f>
        <v>0</v>
      </c>
    </row>
    <row r="506" spans="1:11" ht="12.75" x14ac:dyDescent="0.2">
      <c r="A506" s="389">
        <v>2</v>
      </c>
      <c r="B506" s="390">
        <v>7</v>
      </c>
      <c r="C506" s="390">
        <v>2</v>
      </c>
      <c r="D506" s="390">
        <v>7</v>
      </c>
      <c r="E506" s="390"/>
      <c r="F506" s="403" t="s">
        <v>306</v>
      </c>
      <c r="G506" s="409">
        <f>+G507</f>
        <v>0</v>
      </c>
      <c r="H506" s="409">
        <f>+H507</f>
        <v>0</v>
      </c>
      <c r="I506" s="409">
        <f>+I507</f>
        <v>0</v>
      </c>
      <c r="J506" s="409">
        <f>+J507</f>
        <v>0</v>
      </c>
      <c r="K506" s="410">
        <f>+K507</f>
        <v>0</v>
      </c>
    </row>
    <row r="507" spans="1:11" ht="12.75" x14ac:dyDescent="0.2">
      <c r="A507" s="404">
        <v>2</v>
      </c>
      <c r="B507" s="395">
        <v>7</v>
      </c>
      <c r="C507" s="395">
        <v>2</v>
      </c>
      <c r="D507" s="395">
        <v>7</v>
      </c>
      <c r="E507" s="395" t="s">
        <v>316</v>
      </c>
      <c r="F507" s="402" t="s">
        <v>306</v>
      </c>
      <c r="G507" s="406"/>
      <c r="H507" s="406"/>
      <c r="I507" s="406"/>
      <c r="J507" s="398">
        <f>SUBTOTAL(9,G507:I507)</f>
        <v>0</v>
      </c>
      <c r="K507" s="399">
        <f>IFERROR(J507/$J$18*100,"0.00")</f>
        <v>0</v>
      </c>
    </row>
    <row r="508" spans="1:11" ht="12.75" x14ac:dyDescent="0.2">
      <c r="A508" s="389">
        <v>2</v>
      </c>
      <c r="B508" s="390">
        <v>7</v>
      </c>
      <c r="C508" s="390">
        <v>2</v>
      </c>
      <c r="D508" s="390">
        <v>8</v>
      </c>
      <c r="E508" s="390"/>
      <c r="F508" s="403" t="s">
        <v>307</v>
      </c>
      <c r="G508" s="409">
        <f>+G509</f>
        <v>0</v>
      </c>
      <c r="H508" s="409">
        <f>+H509</f>
        <v>0</v>
      </c>
      <c r="I508" s="409">
        <f>+I509</f>
        <v>0</v>
      </c>
      <c r="J508" s="409">
        <f>+J509</f>
        <v>0</v>
      </c>
      <c r="K508" s="410">
        <f>+K509</f>
        <v>0</v>
      </c>
    </row>
    <row r="509" spans="1:11" ht="12.75" x14ac:dyDescent="0.2">
      <c r="A509" s="404">
        <v>2</v>
      </c>
      <c r="B509" s="395">
        <v>7</v>
      </c>
      <c r="C509" s="395">
        <v>2</v>
      </c>
      <c r="D509" s="395">
        <v>8</v>
      </c>
      <c r="E509" s="395" t="s">
        <v>316</v>
      </c>
      <c r="F509" s="402" t="s">
        <v>307</v>
      </c>
      <c r="G509" s="406"/>
      <c r="H509" s="406"/>
      <c r="I509" s="406"/>
      <c r="J509" s="398">
        <f>SUBTOTAL(9,G509:I509)</f>
        <v>0</v>
      </c>
      <c r="K509" s="399">
        <f>IFERROR(J509/$J$18*100,"0.00")</f>
        <v>0</v>
      </c>
    </row>
    <row r="510" spans="1:11" ht="12.75" x14ac:dyDescent="0.2">
      <c r="A510" s="384">
        <v>2</v>
      </c>
      <c r="B510" s="385">
        <v>7</v>
      </c>
      <c r="C510" s="385">
        <v>3</v>
      </c>
      <c r="D510" s="385"/>
      <c r="E510" s="385"/>
      <c r="F510" s="386" t="s">
        <v>308</v>
      </c>
      <c r="G510" s="387">
        <f>+G511+G513</f>
        <v>0</v>
      </c>
      <c r="H510" s="387">
        <f>+H511+H513</f>
        <v>0</v>
      </c>
      <c r="I510" s="387">
        <f>+I511+I513</f>
        <v>0</v>
      </c>
      <c r="J510" s="387">
        <f>+J511+J513</f>
        <v>0</v>
      </c>
      <c r="K510" s="388">
        <f>+K511+K513</f>
        <v>0</v>
      </c>
    </row>
    <row r="511" spans="1:11" ht="12.75" x14ac:dyDescent="0.2">
      <c r="A511" s="389">
        <v>2</v>
      </c>
      <c r="B511" s="390">
        <v>7</v>
      </c>
      <c r="C511" s="390">
        <v>3</v>
      </c>
      <c r="D511" s="390">
        <v>1</v>
      </c>
      <c r="E511" s="390"/>
      <c r="F511" s="403" t="s">
        <v>309</v>
      </c>
      <c r="G511" s="409">
        <f>+G512</f>
        <v>0</v>
      </c>
      <c r="H511" s="409">
        <f>+H512</f>
        <v>0</v>
      </c>
      <c r="I511" s="409">
        <f>+I512</f>
        <v>0</v>
      </c>
      <c r="J511" s="409">
        <f>+J512</f>
        <v>0</v>
      </c>
      <c r="K511" s="410">
        <f>+K512</f>
        <v>0</v>
      </c>
    </row>
    <row r="512" spans="1:11" ht="12.75" x14ac:dyDescent="0.2">
      <c r="A512" s="404">
        <v>2</v>
      </c>
      <c r="B512" s="395">
        <v>7</v>
      </c>
      <c r="C512" s="395">
        <v>3</v>
      </c>
      <c r="D512" s="395">
        <v>1</v>
      </c>
      <c r="E512" s="395" t="s">
        <v>316</v>
      </c>
      <c r="F512" s="402" t="s">
        <v>309</v>
      </c>
      <c r="G512" s="406"/>
      <c r="H512" s="406"/>
      <c r="I512" s="406"/>
      <c r="J512" s="398">
        <f>SUBTOTAL(9,G512:I512)</f>
        <v>0</v>
      </c>
      <c r="K512" s="399">
        <f>IFERROR(J512/$J$18*100,"0.00")</f>
        <v>0</v>
      </c>
    </row>
    <row r="513" spans="1:11" ht="12.75" x14ac:dyDescent="0.2">
      <c r="A513" s="389">
        <v>2</v>
      </c>
      <c r="B513" s="390">
        <v>7</v>
      </c>
      <c r="C513" s="390">
        <v>3</v>
      </c>
      <c r="D513" s="390">
        <v>2</v>
      </c>
      <c r="E513" s="390"/>
      <c r="F513" s="403" t="s">
        <v>310</v>
      </c>
      <c r="G513" s="409">
        <f>+G514</f>
        <v>0</v>
      </c>
      <c r="H513" s="409">
        <f>+H514</f>
        <v>0</v>
      </c>
      <c r="I513" s="409">
        <f>+I514</f>
        <v>0</v>
      </c>
      <c r="J513" s="409">
        <f>+J514</f>
        <v>0</v>
      </c>
      <c r="K513" s="410">
        <f>+K514</f>
        <v>0</v>
      </c>
    </row>
    <row r="514" spans="1:11" ht="12.75" x14ac:dyDescent="0.2">
      <c r="A514" s="394">
        <v>2</v>
      </c>
      <c r="B514" s="395">
        <v>7</v>
      </c>
      <c r="C514" s="395">
        <v>3</v>
      </c>
      <c r="D514" s="395">
        <v>2</v>
      </c>
      <c r="E514" s="395" t="s">
        <v>316</v>
      </c>
      <c r="F514" s="402" t="s">
        <v>310</v>
      </c>
      <c r="G514" s="420"/>
      <c r="H514" s="420"/>
      <c r="I514" s="420"/>
      <c r="J514" s="398">
        <f>SUBTOTAL(9,G514:I514)</f>
        <v>0</v>
      </c>
      <c r="K514" s="399">
        <f>IFERROR(J514/$J$18*100,"0.00")</f>
        <v>0</v>
      </c>
    </row>
  </sheetData>
  <mergeCells count="9">
    <mergeCell ref="J16:J17"/>
    <mergeCell ref="K16:K17"/>
    <mergeCell ref="G16:I16"/>
    <mergeCell ref="A16:A17"/>
    <mergeCell ref="B16:B17"/>
    <mergeCell ref="C16:C17"/>
    <mergeCell ref="D16:D17"/>
    <mergeCell ref="E16:E17"/>
    <mergeCell ref="F16:F17"/>
  </mergeCells>
  <pageMargins left="1.6535433070866143" right="0.11811023622047245" top="0.27559055118110237" bottom="0.23622047244094491" header="0" footer="0"/>
  <pageSetup paperSize="9" scale="65" orientation="landscape" verticalDpi="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630"/>
  <sheetViews>
    <sheetView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A17" sqref="A17"/>
    </sheetView>
  </sheetViews>
  <sheetFormatPr baseColWidth="10" defaultRowHeight="12.75" x14ac:dyDescent="0.2"/>
  <cols>
    <col min="1" max="1" width="44.5703125" style="326" customWidth="1"/>
    <col min="2" max="2" width="12" style="327" bestFit="1" customWidth="1"/>
    <col min="3" max="3" width="27.28515625" style="326" customWidth="1"/>
    <col min="4" max="4" width="28.5703125" style="326" customWidth="1"/>
    <col min="5" max="8" width="11.42578125" style="326"/>
    <col min="9" max="68" width="11.42578125" style="322"/>
    <col min="69" max="16384" width="11.42578125" style="326"/>
  </cols>
  <sheetData>
    <row r="1" spans="1:68" s="322" customFormat="1" x14ac:dyDescent="0.2">
      <c r="B1" s="323"/>
    </row>
    <row r="2" spans="1:68" s="324" customFormat="1" x14ac:dyDescent="0.2">
      <c r="A2" s="542" t="s">
        <v>1211</v>
      </c>
      <c r="B2" s="542" t="s">
        <v>1212</v>
      </c>
      <c r="C2" s="542" t="s">
        <v>1213</v>
      </c>
      <c r="D2" s="542" t="s">
        <v>1214</v>
      </c>
      <c r="E2" s="542" t="s">
        <v>1215</v>
      </c>
      <c r="F2" s="542"/>
      <c r="G2" s="542"/>
      <c r="H2" s="542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  <c r="AH2" s="340"/>
      <c r="AI2" s="340"/>
      <c r="AJ2" s="340"/>
      <c r="AK2" s="340"/>
      <c r="AL2" s="340"/>
      <c r="AM2" s="340"/>
      <c r="AN2" s="340"/>
      <c r="AO2" s="340"/>
      <c r="AP2" s="340"/>
      <c r="AQ2" s="340"/>
      <c r="AR2" s="340"/>
      <c r="AS2" s="340"/>
      <c r="AT2" s="340"/>
      <c r="AU2" s="340"/>
      <c r="AV2" s="340"/>
      <c r="AW2" s="340"/>
      <c r="AX2" s="340"/>
      <c r="AY2" s="340"/>
      <c r="AZ2" s="340"/>
      <c r="BA2" s="340"/>
      <c r="BB2" s="340"/>
      <c r="BC2" s="340"/>
      <c r="BD2" s="340"/>
      <c r="BE2" s="340"/>
      <c r="BF2" s="340"/>
      <c r="BG2" s="340"/>
      <c r="BH2" s="340"/>
      <c r="BI2" s="340"/>
      <c r="BJ2" s="340"/>
      <c r="BK2" s="340"/>
      <c r="BL2" s="340"/>
      <c r="BM2" s="340"/>
      <c r="BN2" s="340"/>
      <c r="BO2" s="340"/>
      <c r="BP2" s="340"/>
    </row>
    <row r="3" spans="1:68" s="325" customFormat="1" x14ac:dyDescent="0.2">
      <c r="A3" s="542"/>
      <c r="B3" s="542"/>
      <c r="C3" s="542"/>
      <c r="D3" s="542"/>
      <c r="E3" s="328" t="s">
        <v>1294</v>
      </c>
      <c r="F3" s="328" t="s">
        <v>1216</v>
      </c>
      <c r="G3" s="328" t="s">
        <v>1217</v>
      </c>
      <c r="H3" s="328" t="s">
        <v>1218</v>
      </c>
      <c r="I3" s="341"/>
      <c r="J3" s="341"/>
      <c r="K3" s="341"/>
      <c r="L3" s="341"/>
      <c r="M3" s="341"/>
      <c r="N3" s="341"/>
      <c r="O3" s="341"/>
      <c r="P3" s="341"/>
      <c r="Q3" s="341"/>
      <c r="R3" s="341"/>
      <c r="S3" s="341"/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  <c r="AT3" s="341"/>
      <c r="AU3" s="341"/>
      <c r="AV3" s="341"/>
      <c r="AW3" s="341"/>
      <c r="AX3" s="341"/>
      <c r="AY3" s="341"/>
      <c r="AZ3" s="341"/>
      <c r="BA3" s="341"/>
      <c r="BB3" s="341"/>
      <c r="BC3" s="341"/>
      <c r="BD3" s="341"/>
      <c r="BE3" s="341"/>
      <c r="BF3" s="341"/>
      <c r="BG3" s="341"/>
      <c r="BH3" s="341"/>
      <c r="BI3" s="341"/>
      <c r="BJ3" s="341"/>
      <c r="BK3" s="341"/>
      <c r="BL3" s="341"/>
      <c r="BM3" s="341"/>
      <c r="BN3" s="341"/>
      <c r="BO3" s="341"/>
      <c r="BP3" s="341"/>
    </row>
    <row r="4" spans="1:68" s="325" customFormat="1" x14ac:dyDescent="0.2">
      <c r="A4" s="329"/>
      <c r="B4" s="329"/>
      <c r="C4" s="329"/>
      <c r="D4" s="329"/>
      <c r="E4" s="329"/>
      <c r="F4" s="329"/>
      <c r="G4" s="329"/>
      <c r="H4" s="329"/>
      <c r="I4" s="341"/>
      <c r="J4" s="341"/>
      <c r="K4" s="341"/>
      <c r="L4" s="341"/>
      <c r="M4" s="341"/>
      <c r="N4" s="341"/>
      <c r="O4" s="341"/>
      <c r="P4" s="341"/>
      <c r="Q4" s="341"/>
      <c r="R4" s="341"/>
      <c r="S4" s="341"/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  <c r="AG4" s="341"/>
      <c r="AH4" s="341"/>
      <c r="AI4" s="341"/>
      <c r="AJ4" s="341"/>
      <c r="AK4" s="341"/>
      <c r="AL4" s="341"/>
      <c r="AM4" s="341"/>
      <c r="AN4" s="341"/>
      <c r="AO4" s="341"/>
      <c r="AP4" s="341"/>
      <c r="AQ4" s="341"/>
      <c r="AR4" s="341"/>
      <c r="AS4" s="341"/>
      <c r="AT4" s="341"/>
      <c r="AU4" s="341"/>
      <c r="AV4" s="341"/>
      <c r="AW4" s="341"/>
      <c r="AX4" s="341"/>
      <c r="AY4" s="341"/>
      <c r="AZ4" s="341"/>
      <c r="BA4" s="341"/>
      <c r="BB4" s="341"/>
      <c r="BC4" s="341"/>
      <c r="BD4" s="341"/>
      <c r="BE4" s="341"/>
      <c r="BF4" s="341"/>
      <c r="BG4" s="341"/>
      <c r="BH4" s="341"/>
      <c r="BI4" s="341"/>
      <c r="BJ4" s="341"/>
      <c r="BK4" s="341"/>
      <c r="BL4" s="341"/>
      <c r="BM4" s="341"/>
      <c r="BN4" s="341"/>
      <c r="BO4" s="341"/>
      <c r="BP4" s="341"/>
    </row>
    <row r="5" spans="1:68" x14ac:dyDescent="0.2">
      <c r="A5" s="330"/>
      <c r="B5" s="331"/>
      <c r="C5" s="330"/>
      <c r="D5" s="330"/>
      <c r="E5" s="332"/>
      <c r="F5" s="332"/>
      <c r="G5" s="332"/>
      <c r="H5" s="332"/>
    </row>
    <row r="6" spans="1:68" x14ac:dyDescent="0.2">
      <c r="A6" s="333"/>
      <c r="B6" s="334"/>
      <c r="C6" s="335"/>
      <c r="D6" s="335"/>
      <c r="E6" s="334"/>
      <c r="F6" s="334"/>
      <c r="G6" s="334"/>
      <c r="H6" s="334"/>
    </row>
    <row r="7" spans="1:68" x14ac:dyDescent="0.2">
      <c r="A7" s="330"/>
      <c r="B7" s="332"/>
      <c r="C7" s="336"/>
      <c r="D7" s="336"/>
      <c r="E7" s="332"/>
      <c r="F7" s="332"/>
      <c r="G7" s="332"/>
      <c r="H7" s="332"/>
    </row>
    <row r="8" spans="1:68" x14ac:dyDescent="0.2">
      <c r="A8" s="333"/>
      <c r="B8" s="334"/>
      <c r="C8" s="337"/>
      <c r="D8" s="337"/>
      <c r="E8" s="334"/>
      <c r="F8" s="334"/>
      <c r="G8" s="334"/>
      <c r="H8" s="334"/>
    </row>
    <row r="9" spans="1:68" x14ac:dyDescent="0.2">
      <c r="A9" s="330"/>
      <c r="B9" s="331"/>
      <c r="C9" s="336"/>
      <c r="D9" s="336"/>
      <c r="E9" s="332"/>
      <c r="F9" s="332"/>
      <c r="G9" s="332"/>
      <c r="H9" s="332"/>
    </row>
    <row r="10" spans="1:68" x14ac:dyDescent="0.2">
      <c r="A10" s="333"/>
      <c r="B10" s="334"/>
      <c r="C10" s="337"/>
      <c r="D10" s="337"/>
      <c r="E10" s="334"/>
      <c r="F10" s="334"/>
      <c r="G10" s="334"/>
      <c r="H10" s="334"/>
    </row>
    <row r="11" spans="1:68" x14ac:dyDescent="0.2">
      <c r="A11" s="330"/>
      <c r="B11" s="332"/>
      <c r="C11" s="336"/>
      <c r="D11" s="336"/>
      <c r="E11" s="332"/>
      <c r="F11" s="332"/>
      <c r="G11" s="332"/>
      <c r="H11" s="332"/>
    </row>
    <row r="12" spans="1:68" x14ac:dyDescent="0.2">
      <c r="A12" s="333"/>
      <c r="B12" s="334"/>
      <c r="C12" s="337"/>
      <c r="D12" s="337"/>
      <c r="E12" s="334"/>
      <c r="F12" s="334"/>
      <c r="G12" s="334"/>
      <c r="H12" s="334"/>
    </row>
    <row r="13" spans="1:68" x14ac:dyDescent="0.2">
      <c r="A13" s="330"/>
      <c r="B13" s="331"/>
      <c r="C13" s="336"/>
      <c r="D13" s="336"/>
      <c r="E13" s="332"/>
      <c r="F13" s="332"/>
      <c r="G13" s="332"/>
      <c r="H13" s="332"/>
    </row>
    <row r="14" spans="1:68" x14ac:dyDescent="0.2">
      <c r="A14" s="333"/>
      <c r="B14" s="338"/>
      <c r="C14" s="337"/>
      <c r="D14" s="337"/>
      <c r="E14" s="334"/>
      <c r="F14" s="334"/>
      <c r="G14" s="334"/>
      <c r="H14" s="334"/>
    </row>
    <row r="15" spans="1:68" x14ac:dyDescent="0.2">
      <c r="A15" s="330"/>
      <c r="B15" s="331"/>
      <c r="C15" s="336"/>
      <c r="D15" s="336"/>
      <c r="E15" s="332"/>
      <c r="F15" s="332"/>
      <c r="G15" s="332"/>
      <c r="H15" s="332"/>
    </row>
    <row r="16" spans="1:68" x14ac:dyDescent="0.2">
      <c r="A16" s="333"/>
      <c r="B16" s="334"/>
      <c r="C16" s="337"/>
      <c r="D16" s="337"/>
      <c r="E16" s="334"/>
      <c r="F16" s="334"/>
      <c r="G16" s="334"/>
      <c r="H16" s="334"/>
    </row>
    <row r="17" spans="1:8" x14ac:dyDescent="0.2">
      <c r="A17" s="330"/>
      <c r="B17" s="331"/>
      <c r="C17" s="336"/>
      <c r="D17" s="336"/>
      <c r="E17" s="332"/>
      <c r="F17" s="332"/>
      <c r="G17" s="332"/>
      <c r="H17" s="332"/>
    </row>
    <row r="18" spans="1:8" x14ac:dyDescent="0.2">
      <c r="A18" s="333"/>
      <c r="B18" s="338"/>
      <c r="C18" s="337"/>
      <c r="D18" s="337"/>
      <c r="E18" s="334"/>
      <c r="F18" s="334"/>
      <c r="G18" s="334"/>
      <c r="H18" s="334"/>
    </row>
    <row r="19" spans="1:8" x14ac:dyDescent="0.2">
      <c r="A19" s="330"/>
      <c r="B19" s="331"/>
      <c r="C19" s="330"/>
      <c r="D19" s="330"/>
      <c r="E19" s="331"/>
      <c r="F19" s="331"/>
      <c r="G19" s="331"/>
      <c r="H19" s="331"/>
    </row>
    <row r="20" spans="1:8" x14ac:dyDescent="0.2">
      <c r="A20" s="333"/>
      <c r="B20" s="334"/>
      <c r="C20" s="337"/>
      <c r="D20" s="337"/>
      <c r="E20" s="334"/>
      <c r="F20" s="334"/>
      <c r="G20" s="334"/>
      <c r="H20" s="334"/>
    </row>
    <row r="21" spans="1:8" x14ac:dyDescent="0.2">
      <c r="A21" s="330"/>
      <c r="B21" s="331"/>
      <c r="C21" s="336"/>
      <c r="D21" s="336"/>
      <c r="E21" s="332"/>
      <c r="F21" s="332"/>
      <c r="G21" s="332"/>
      <c r="H21" s="332"/>
    </row>
    <row r="22" spans="1:8" x14ac:dyDescent="0.2">
      <c r="A22" s="333"/>
      <c r="B22" s="334"/>
      <c r="C22" s="337"/>
      <c r="D22" s="337"/>
      <c r="E22" s="334"/>
      <c r="F22" s="334"/>
      <c r="G22" s="334"/>
      <c r="H22" s="334"/>
    </row>
    <row r="23" spans="1:8" x14ac:dyDescent="0.2">
      <c r="A23" s="330"/>
      <c r="B23" s="331"/>
      <c r="C23" s="336"/>
      <c r="D23" s="336"/>
      <c r="E23" s="332"/>
      <c r="F23" s="332"/>
      <c r="G23" s="332"/>
      <c r="H23" s="332"/>
    </row>
    <row r="24" spans="1:8" x14ac:dyDescent="0.2">
      <c r="A24" s="333"/>
      <c r="B24" s="338"/>
      <c r="C24" s="337"/>
      <c r="D24" s="337"/>
      <c r="E24" s="334"/>
      <c r="F24" s="334"/>
      <c r="G24" s="334"/>
      <c r="H24" s="334"/>
    </row>
    <row r="25" spans="1:8" x14ac:dyDescent="0.2">
      <c r="A25" s="330"/>
      <c r="B25" s="331"/>
      <c r="C25" s="336"/>
      <c r="D25" s="336"/>
      <c r="E25" s="332"/>
      <c r="F25" s="332"/>
      <c r="G25" s="332"/>
      <c r="H25" s="332"/>
    </row>
    <row r="26" spans="1:8" x14ac:dyDescent="0.2">
      <c r="A26" s="333"/>
      <c r="B26" s="338"/>
      <c r="C26" s="337"/>
      <c r="D26" s="337"/>
      <c r="E26" s="334"/>
      <c r="F26" s="334"/>
      <c r="G26" s="334"/>
      <c r="H26" s="334"/>
    </row>
    <row r="27" spans="1:8" x14ac:dyDescent="0.2">
      <c r="A27" s="330"/>
      <c r="B27" s="332"/>
      <c r="C27" s="336"/>
      <c r="D27" s="336"/>
      <c r="E27" s="332"/>
      <c r="F27" s="332"/>
      <c r="G27" s="332"/>
      <c r="H27" s="332"/>
    </row>
    <row r="28" spans="1:8" x14ac:dyDescent="0.2">
      <c r="A28" s="333"/>
      <c r="B28" s="334"/>
      <c r="C28" s="337"/>
      <c r="D28" s="337"/>
      <c r="E28" s="334"/>
      <c r="F28" s="334"/>
      <c r="G28" s="334"/>
      <c r="H28" s="334"/>
    </row>
    <row r="29" spans="1:8" x14ac:dyDescent="0.2">
      <c r="A29" s="330"/>
      <c r="B29" s="331"/>
      <c r="C29" s="336"/>
      <c r="D29" s="336"/>
      <c r="E29" s="332"/>
      <c r="F29" s="332"/>
      <c r="G29" s="332"/>
      <c r="H29" s="332"/>
    </row>
    <row r="30" spans="1:8" x14ac:dyDescent="0.2">
      <c r="A30" s="333"/>
      <c r="B30" s="338"/>
      <c r="C30" s="337"/>
      <c r="D30" s="337"/>
      <c r="E30" s="334"/>
      <c r="F30" s="334"/>
      <c r="G30" s="334"/>
      <c r="H30" s="334"/>
    </row>
    <row r="31" spans="1:8" x14ac:dyDescent="0.2">
      <c r="A31" s="330"/>
      <c r="B31" s="331"/>
      <c r="C31" s="336"/>
      <c r="D31" s="336"/>
      <c r="E31" s="332"/>
      <c r="F31" s="332"/>
      <c r="G31" s="332"/>
      <c r="H31" s="332"/>
    </row>
    <row r="32" spans="1:8" x14ac:dyDescent="0.2">
      <c r="A32" s="333"/>
      <c r="B32" s="338"/>
      <c r="C32" s="333"/>
      <c r="D32" s="333"/>
      <c r="E32" s="338"/>
      <c r="F32" s="338"/>
      <c r="G32" s="338"/>
      <c r="H32" s="338"/>
    </row>
    <row r="33" spans="1:8" x14ac:dyDescent="0.2">
      <c r="A33" s="330"/>
      <c r="B33" s="331"/>
      <c r="C33" s="330"/>
      <c r="D33" s="330"/>
      <c r="E33" s="331"/>
      <c r="F33" s="331"/>
      <c r="G33" s="331"/>
      <c r="H33" s="331"/>
    </row>
    <row r="34" spans="1:8" x14ac:dyDescent="0.2">
      <c r="A34" s="333"/>
      <c r="B34" s="338"/>
      <c r="C34" s="337"/>
      <c r="D34" s="337"/>
      <c r="E34" s="334"/>
      <c r="F34" s="334"/>
      <c r="G34" s="334"/>
      <c r="H34" s="334"/>
    </row>
    <row r="35" spans="1:8" x14ac:dyDescent="0.2">
      <c r="A35" s="330"/>
      <c r="B35" s="331"/>
      <c r="C35" s="336"/>
      <c r="D35" s="336"/>
      <c r="E35" s="332"/>
      <c r="F35" s="332"/>
      <c r="G35" s="332"/>
      <c r="H35" s="332"/>
    </row>
    <row r="36" spans="1:8" x14ac:dyDescent="0.2">
      <c r="A36" s="333"/>
      <c r="B36" s="339"/>
      <c r="C36" s="337"/>
      <c r="D36" s="337"/>
      <c r="E36" s="334"/>
      <c r="F36" s="334"/>
      <c r="G36" s="334"/>
      <c r="H36" s="334"/>
    </row>
    <row r="37" spans="1:8" x14ac:dyDescent="0.2">
      <c r="A37" s="330"/>
      <c r="B37" s="331"/>
      <c r="C37" s="336"/>
      <c r="D37" s="336"/>
      <c r="E37" s="332"/>
      <c r="F37" s="332"/>
      <c r="G37" s="332"/>
      <c r="H37" s="332"/>
    </row>
    <row r="38" spans="1:8" x14ac:dyDescent="0.2">
      <c r="A38" s="333"/>
      <c r="B38" s="338"/>
      <c r="C38" s="337"/>
      <c r="D38" s="337"/>
      <c r="E38" s="334"/>
      <c r="F38" s="334"/>
      <c r="G38" s="334"/>
      <c r="H38" s="334"/>
    </row>
    <row r="39" spans="1:8" x14ac:dyDescent="0.2">
      <c r="A39" s="330"/>
      <c r="B39" s="331"/>
      <c r="C39" s="336"/>
      <c r="D39" s="336"/>
      <c r="E39" s="332"/>
      <c r="F39" s="332"/>
      <c r="G39" s="332"/>
      <c r="H39" s="332"/>
    </row>
    <row r="40" spans="1:8" x14ac:dyDescent="0.2">
      <c r="A40" s="333"/>
      <c r="B40" s="338"/>
      <c r="C40" s="337"/>
      <c r="D40" s="337"/>
      <c r="E40" s="334"/>
      <c r="F40" s="334"/>
      <c r="G40" s="334"/>
      <c r="H40" s="334"/>
    </row>
    <row r="41" spans="1:8" x14ac:dyDescent="0.2">
      <c r="A41" s="330"/>
      <c r="B41" s="331"/>
      <c r="C41" s="336"/>
      <c r="D41" s="336"/>
      <c r="E41" s="332"/>
      <c r="F41" s="332"/>
      <c r="G41" s="332"/>
      <c r="H41" s="332"/>
    </row>
    <row r="42" spans="1:8" x14ac:dyDescent="0.2">
      <c r="A42" s="333"/>
      <c r="B42" s="338"/>
      <c r="C42" s="337"/>
      <c r="D42" s="337"/>
      <c r="E42" s="334"/>
      <c r="F42" s="334"/>
      <c r="G42" s="334"/>
      <c r="H42" s="334"/>
    </row>
    <row r="43" spans="1:8" x14ac:dyDescent="0.2">
      <c r="A43" s="330"/>
      <c r="B43" s="331"/>
      <c r="C43" s="336"/>
      <c r="D43" s="336"/>
      <c r="E43" s="332"/>
      <c r="F43" s="332"/>
      <c r="G43" s="332"/>
      <c r="H43" s="332"/>
    </row>
    <row r="44" spans="1:8" x14ac:dyDescent="0.2">
      <c r="A44" s="333"/>
      <c r="B44" s="334"/>
      <c r="C44" s="337"/>
      <c r="D44" s="337"/>
      <c r="E44" s="334"/>
      <c r="F44" s="334"/>
      <c r="G44" s="334"/>
      <c r="H44" s="334"/>
    </row>
    <row r="45" spans="1:8" x14ac:dyDescent="0.2">
      <c r="A45" s="330"/>
      <c r="B45" s="331"/>
      <c r="C45" s="336"/>
      <c r="D45" s="336"/>
      <c r="E45" s="332"/>
      <c r="F45" s="332"/>
      <c r="G45" s="332"/>
      <c r="H45" s="332"/>
    </row>
    <row r="46" spans="1:8" x14ac:dyDescent="0.2">
      <c r="A46" s="333"/>
      <c r="B46" s="338"/>
      <c r="C46" s="333"/>
      <c r="D46" s="333"/>
      <c r="E46" s="338"/>
      <c r="F46" s="338"/>
      <c r="G46" s="338"/>
      <c r="H46" s="338"/>
    </row>
    <row r="47" spans="1:8" x14ac:dyDescent="0.2">
      <c r="A47" s="330"/>
      <c r="B47" s="331"/>
      <c r="C47" s="336"/>
      <c r="D47" s="336"/>
      <c r="E47" s="332"/>
      <c r="F47" s="332"/>
      <c r="G47" s="332"/>
      <c r="H47" s="332"/>
    </row>
    <row r="48" spans="1:8" x14ac:dyDescent="0.2">
      <c r="A48" s="333"/>
      <c r="B48" s="338"/>
      <c r="C48" s="337"/>
      <c r="D48" s="337"/>
      <c r="E48" s="334"/>
      <c r="F48" s="334"/>
      <c r="G48" s="334"/>
      <c r="H48" s="334"/>
    </row>
    <row r="49" spans="1:8" x14ac:dyDescent="0.2">
      <c r="A49" s="330"/>
      <c r="B49" s="331"/>
      <c r="C49" s="336"/>
      <c r="D49" s="336"/>
      <c r="E49" s="332"/>
      <c r="F49" s="332"/>
      <c r="G49" s="332"/>
      <c r="H49" s="332"/>
    </row>
    <row r="50" spans="1:8" x14ac:dyDescent="0.2">
      <c r="A50" s="333"/>
      <c r="B50" s="338"/>
      <c r="C50" s="337"/>
      <c r="D50" s="337"/>
      <c r="E50" s="334"/>
      <c r="F50" s="334"/>
      <c r="G50" s="334"/>
      <c r="H50" s="334"/>
    </row>
    <row r="51" spans="1:8" x14ac:dyDescent="0.2">
      <c r="A51" s="330"/>
      <c r="B51" s="331"/>
      <c r="C51" s="336"/>
      <c r="D51" s="336"/>
      <c r="E51" s="332"/>
      <c r="F51" s="332"/>
      <c r="G51" s="332"/>
      <c r="H51" s="332"/>
    </row>
    <row r="52" spans="1:8" x14ac:dyDescent="0.2">
      <c r="A52" s="333"/>
      <c r="B52" s="338"/>
      <c r="C52" s="337"/>
      <c r="D52" s="337"/>
      <c r="E52" s="334"/>
      <c r="F52" s="334"/>
      <c r="G52" s="334"/>
      <c r="H52" s="334"/>
    </row>
    <row r="53" spans="1:8" x14ac:dyDescent="0.2">
      <c r="A53" s="330"/>
      <c r="B53" s="331"/>
      <c r="C53" s="336"/>
      <c r="D53" s="336"/>
      <c r="E53" s="332"/>
      <c r="F53" s="332"/>
      <c r="G53" s="332"/>
      <c r="H53" s="332"/>
    </row>
    <row r="54" spans="1:8" x14ac:dyDescent="0.2">
      <c r="A54" s="333"/>
      <c r="B54" s="338"/>
      <c r="C54" s="337"/>
      <c r="D54" s="337"/>
      <c r="E54" s="334"/>
      <c r="F54" s="334"/>
      <c r="G54" s="334"/>
      <c r="H54" s="334"/>
    </row>
    <row r="55" spans="1:8" x14ac:dyDescent="0.2">
      <c r="A55" s="330"/>
      <c r="B55" s="331"/>
      <c r="C55" s="336"/>
      <c r="D55" s="336"/>
      <c r="E55" s="332"/>
      <c r="F55" s="332"/>
      <c r="G55" s="332"/>
      <c r="H55" s="332"/>
    </row>
    <row r="56" spans="1:8" x14ac:dyDescent="0.2">
      <c r="A56" s="333"/>
      <c r="B56" s="338"/>
      <c r="C56" s="337"/>
      <c r="D56" s="337"/>
      <c r="E56" s="334"/>
      <c r="F56" s="334"/>
      <c r="G56" s="334"/>
      <c r="H56" s="334"/>
    </row>
    <row r="57" spans="1:8" x14ac:dyDescent="0.2">
      <c r="A57" s="330"/>
      <c r="B57" s="332"/>
      <c r="C57" s="336"/>
      <c r="D57" s="336"/>
      <c r="E57" s="332"/>
      <c r="F57" s="332"/>
      <c r="G57" s="332"/>
      <c r="H57" s="332"/>
    </row>
    <row r="58" spans="1:8" x14ac:dyDescent="0.2">
      <c r="A58" s="333"/>
      <c r="B58" s="334"/>
      <c r="C58" s="337"/>
      <c r="D58" s="337"/>
      <c r="E58" s="334"/>
      <c r="F58" s="334"/>
      <c r="G58" s="334"/>
      <c r="H58" s="334"/>
    </row>
    <row r="59" spans="1:8" x14ac:dyDescent="0.2">
      <c r="A59" s="330"/>
      <c r="B59" s="331"/>
      <c r="C59" s="330"/>
      <c r="D59" s="330"/>
      <c r="E59" s="331"/>
      <c r="F59" s="331"/>
      <c r="G59" s="331"/>
      <c r="H59" s="331"/>
    </row>
    <row r="60" spans="1:8" s="322" customFormat="1" x14ac:dyDescent="0.2">
      <c r="B60" s="323"/>
    </row>
    <row r="61" spans="1:8" s="322" customFormat="1" x14ac:dyDescent="0.2">
      <c r="B61" s="323"/>
    </row>
    <row r="62" spans="1:8" s="322" customFormat="1" x14ac:dyDescent="0.2">
      <c r="B62" s="323"/>
    </row>
    <row r="63" spans="1:8" s="322" customFormat="1" x14ac:dyDescent="0.2">
      <c r="B63" s="323"/>
    </row>
    <row r="64" spans="1:8" s="322" customFormat="1" x14ac:dyDescent="0.2">
      <c r="B64" s="323"/>
    </row>
    <row r="65" spans="2:2" s="322" customFormat="1" x14ac:dyDescent="0.2">
      <c r="B65" s="323"/>
    </row>
    <row r="66" spans="2:2" s="322" customFormat="1" x14ac:dyDescent="0.2">
      <c r="B66" s="323"/>
    </row>
    <row r="67" spans="2:2" s="322" customFormat="1" x14ac:dyDescent="0.2">
      <c r="B67" s="323"/>
    </row>
    <row r="68" spans="2:2" s="322" customFormat="1" x14ac:dyDescent="0.2">
      <c r="B68" s="323"/>
    </row>
    <row r="69" spans="2:2" s="322" customFormat="1" x14ac:dyDescent="0.2">
      <c r="B69" s="323"/>
    </row>
    <row r="70" spans="2:2" s="322" customFormat="1" x14ac:dyDescent="0.2">
      <c r="B70" s="323"/>
    </row>
    <row r="71" spans="2:2" s="322" customFormat="1" x14ac:dyDescent="0.2">
      <c r="B71" s="323"/>
    </row>
    <row r="72" spans="2:2" s="322" customFormat="1" x14ac:dyDescent="0.2">
      <c r="B72" s="323"/>
    </row>
    <row r="73" spans="2:2" s="322" customFormat="1" x14ac:dyDescent="0.2">
      <c r="B73" s="323"/>
    </row>
    <row r="74" spans="2:2" s="322" customFormat="1" x14ac:dyDescent="0.2">
      <c r="B74" s="323"/>
    </row>
    <row r="75" spans="2:2" s="322" customFormat="1" x14ac:dyDescent="0.2">
      <c r="B75" s="323"/>
    </row>
    <row r="76" spans="2:2" s="322" customFormat="1" x14ac:dyDescent="0.2">
      <c r="B76" s="323"/>
    </row>
    <row r="77" spans="2:2" s="322" customFormat="1" x14ac:dyDescent="0.2">
      <c r="B77" s="323"/>
    </row>
    <row r="78" spans="2:2" s="322" customFormat="1" x14ac:dyDescent="0.2">
      <c r="B78" s="323"/>
    </row>
    <row r="79" spans="2:2" s="322" customFormat="1" x14ac:dyDescent="0.2">
      <c r="B79" s="323"/>
    </row>
    <row r="80" spans="2:2" s="322" customFormat="1" x14ac:dyDescent="0.2">
      <c r="B80" s="323"/>
    </row>
    <row r="81" spans="2:2" s="322" customFormat="1" x14ac:dyDescent="0.2">
      <c r="B81" s="323"/>
    </row>
    <row r="82" spans="2:2" s="322" customFormat="1" x14ac:dyDescent="0.2">
      <c r="B82" s="323"/>
    </row>
    <row r="83" spans="2:2" s="322" customFormat="1" x14ac:dyDescent="0.2">
      <c r="B83" s="323"/>
    </row>
    <row r="84" spans="2:2" s="322" customFormat="1" x14ac:dyDescent="0.2">
      <c r="B84" s="323"/>
    </row>
    <row r="85" spans="2:2" s="322" customFormat="1" x14ac:dyDescent="0.2">
      <c r="B85" s="323"/>
    </row>
    <row r="86" spans="2:2" s="322" customFormat="1" x14ac:dyDescent="0.2">
      <c r="B86" s="323"/>
    </row>
    <row r="87" spans="2:2" s="322" customFormat="1" x14ac:dyDescent="0.2">
      <c r="B87" s="323"/>
    </row>
    <row r="88" spans="2:2" s="322" customFormat="1" x14ac:dyDescent="0.2">
      <c r="B88" s="323"/>
    </row>
    <row r="89" spans="2:2" s="322" customFormat="1" x14ac:dyDescent="0.2">
      <c r="B89" s="323"/>
    </row>
    <row r="90" spans="2:2" s="322" customFormat="1" x14ac:dyDescent="0.2">
      <c r="B90" s="323"/>
    </row>
    <row r="91" spans="2:2" s="322" customFormat="1" x14ac:dyDescent="0.2">
      <c r="B91" s="323"/>
    </row>
    <row r="92" spans="2:2" s="322" customFormat="1" x14ac:dyDescent="0.2">
      <c r="B92" s="323"/>
    </row>
    <row r="93" spans="2:2" s="322" customFormat="1" x14ac:dyDescent="0.2">
      <c r="B93" s="323"/>
    </row>
    <row r="94" spans="2:2" s="322" customFormat="1" x14ac:dyDescent="0.2">
      <c r="B94" s="323"/>
    </row>
    <row r="95" spans="2:2" s="322" customFormat="1" x14ac:dyDescent="0.2">
      <c r="B95" s="323"/>
    </row>
    <row r="96" spans="2:2" s="322" customFormat="1" x14ac:dyDescent="0.2">
      <c r="B96" s="323"/>
    </row>
    <row r="97" spans="2:2" s="322" customFormat="1" x14ac:dyDescent="0.2">
      <c r="B97" s="323"/>
    </row>
    <row r="98" spans="2:2" s="322" customFormat="1" x14ac:dyDescent="0.2">
      <c r="B98" s="323"/>
    </row>
    <row r="99" spans="2:2" s="322" customFormat="1" x14ac:dyDescent="0.2">
      <c r="B99" s="323"/>
    </row>
    <row r="100" spans="2:2" s="322" customFormat="1" x14ac:dyDescent="0.2">
      <c r="B100" s="323"/>
    </row>
    <row r="101" spans="2:2" s="322" customFormat="1" x14ac:dyDescent="0.2">
      <c r="B101" s="323"/>
    </row>
    <row r="102" spans="2:2" s="322" customFormat="1" x14ac:dyDescent="0.2">
      <c r="B102" s="323"/>
    </row>
    <row r="103" spans="2:2" s="322" customFormat="1" x14ac:dyDescent="0.2">
      <c r="B103" s="323"/>
    </row>
    <row r="104" spans="2:2" s="322" customFormat="1" x14ac:dyDescent="0.2">
      <c r="B104" s="323"/>
    </row>
    <row r="105" spans="2:2" s="322" customFormat="1" x14ac:dyDescent="0.2">
      <c r="B105" s="323"/>
    </row>
    <row r="106" spans="2:2" s="322" customFormat="1" x14ac:dyDescent="0.2">
      <c r="B106" s="323"/>
    </row>
    <row r="107" spans="2:2" s="322" customFormat="1" x14ac:dyDescent="0.2">
      <c r="B107" s="323"/>
    </row>
    <row r="108" spans="2:2" s="322" customFormat="1" x14ac:dyDescent="0.2">
      <c r="B108" s="323"/>
    </row>
    <row r="109" spans="2:2" s="322" customFormat="1" x14ac:dyDescent="0.2">
      <c r="B109" s="323"/>
    </row>
    <row r="110" spans="2:2" s="322" customFormat="1" x14ac:dyDescent="0.2">
      <c r="B110" s="323"/>
    </row>
    <row r="111" spans="2:2" s="322" customFormat="1" x14ac:dyDescent="0.2">
      <c r="B111" s="323"/>
    </row>
    <row r="112" spans="2:2" s="322" customFormat="1" x14ac:dyDescent="0.2">
      <c r="B112" s="323"/>
    </row>
    <row r="113" spans="2:2" s="322" customFormat="1" x14ac:dyDescent="0.2">
      <c r="B113" s="323"/>
    </row>
    <row r="114" spans="2:2" s="322" customFormat="1" x14ac:dyDescent="0.2">
      <c r="B114" s="323"/>
    </row>
    <row r="115" spans="2:2" s="322" customFormat="1" x14ac:dyDescent="0.2">
      <c r="B115" s="323"/>
    </row>
    <row r="116" spans="2:2" s="322" customFormat="1" x14ac:dyDescent="0.2">
      <c r="B116" s="323"/>
    </row>
    <row r="117" spans="2:2" s="322" customFormat="1" x14ac:dyDescent="0.2">
      <c r="B117" s="323"/>
    </row>
    <row r="118" spans="2:2" s="322" customFormat="1" x14ac:dyDescent="0.2">
      <c r="B118" s="323"/>
    </row>
    <row r="119" spans="2:2" s="322" customFormat="1" x14ac:dyDescent="0.2">
      <c r="B119" s="323"/>
    </row>
    <row r="120" spans="2:2" s="322" customFormat="1" x14ac:dyDescent="0.2">
      <c r="B120" s="323"/>
    </row>
    <row r="121" spans="2:2" s="322" customFormat="1" x14ac:dyDescent="0.2">
      <c r="B121" s="323"/>
    </row>
    <row r="122" spans="2:2" s="322" customFormat="1" x14ac:dyDescent="0.2">
      <c r="B122" s="323"/>
    </row>
    <row r="123" spans="2:2" s="322" customFormat="1" x14ac:dyDescent="0.2">
      <c r="B123" s="323"/>
    </row>
    <row r="124" spans="2:2" s="322" customFormat="1" x14ac:dyDescent="0.2">
      <c r="B124" s="323"/>
    </row>
    <row r="125" spans="2:2" s="322" customFormat="1" x14ac:dyDescent="0.2">
      <c r="B125" s="323"/>
    </row>
    <row r="126" spans="2:2" s="322" customFormat="1" x14ac:dyDescent="0.2">
      <c r="B126" s="323"/>
    </row>
    <row r="127" spans="2:2" s="322" customFormat="1" x14ac:dyDescent="0.2">
      <c r="B127" s="323"/>
    </row>
    <row r="128" spans="2:2" s="322" customFormat="1" x14ac:dyDescent="0.2">
      <c r="B128" s="323"/>
    </row>
    <row r="129" spans="2:2" s="322" customFormat="1" x14ac:dyDescent="0.2">
      <c r="B129" s="323"/>
    </row>
    <row r="130" spans="2:2" s="322" customFormat="1" x14ac:dyDescent="0.2">
      <c r="B130" s="323"/>
    </row>
    <row r="131" spans="2:2" s="322" customFormat="1" x14ac:dyDescent="0.2">
      <c r="B131" s="323"/>
    </row>
    <row r="132" spans="2:2" s="322" customFormat="1" x14ac:dyDescent="0.2">
      <c r="B132" s="323"/>
    </row>
    <row r="133" spans="2:2" s="322" customFormat="1" x14ac:dyDescent="0.2">
      <c r="B133" s="323"/>
    </row>
    <row r="134" spans="2:2" s="322" customFormat="1" x14ac:dyDescent="0.2">
      <c r="B134" s="323"/>
    </row>
    <row r="135" spans="2:2" s="322" customFormat="1" x14ac:dyDescent="0.2">
      <c r="B135" s="323"/>
    </row>
    <row r="136" spans="2:2" s="322" customFormat="1" x14ac:dyDescent="0.2">
      <c r="B136" s="323"/>
    </row>
    <row r="137" spans="2:2" s="322" customFormat="1" x14ac:dyDescent="0.2">
      <c r="B137" s="323"/>
    </row>
    <row r="138" spans="2:2" s="322" customFormat="1" x14ac:dyDescent="0.2">
      <c r="B138" s="323"/>
    </row>
    <row r="139" spans="2:2" s="322" customFormat="1" x14ac:dyDescent="0.2">
      <c r="B139" s="323"/>
    </row>
    <row r="140" spans="2:2" s="322" customFormat="1" x14ac:dyDescent="0.2">
      <c r="B140" s="323"/>
    </row>
    <row r="141" spans="2:2" s="322" customFormat="1" x14ac:dyDescent="0.2">
      <c r="B141" s="323"/>
    </row>
    <row r="142" spans="2:2" s="322" customFormat="1" x14ac:dyDescent="0.2">
      <c r="B142" s="323"/>
    </row>
    <row r="143" spans="2:2" s="322" customFormat="1" x14ac:dyDescent="0.2">
      <c r="B143" s="323"/>
    </row>
    <row r="144" spans="2:2" s="322" customFormat="1" x14ac:dyDescent="0.2">
      <c r="B144" s="323"/>
    </row>
    <row r="145" spans="2:2" s="322" customFormat="1" x14ac:dyDescent="0.2">
      <c r="B145" s="323"/>
    </row>
    <row r="146" spans="2:2" s="322" customFormat="1" x14ac:dyDescent="0.2">
      <c r="B146" s="323"/>
    </row>
    <row r="147" spans="2:2" s="322" customFormat="1" x14ac:dyDescent="0.2">
      <c r="B147" s="323"/>
    </row>
    <row r="148" spans="2:2" s="322" customFormat="1" x14ac:dyDescent="0.2">
      <c r="B148" s="323"/>
    </row>
    <row r="149" spans="2:2" s="322" customFormat="1" x14ac:dyDescent="0.2">
      <c r="B149" s="323"/>
    </row>
    <row r="150" spans="2:2" s="322" customFormat="1" x14ac:dyDescent="0.2">
      <c r="B150" s="323"/>
    </row>
    <row r="151" spans="2:2" s="322" customFormat="1" x14ac:dyDescent="0.2">
      <c r="B151" s="323"/>
    </row>
    <row r="152" spans="2:2" s="322" customFormat="1" x14ac:dyDescent="0.2">
      <c r="B152" s="323"/>
    </row>
    <row r="153" spans="2:2" s="322" customFormat="1" x14ac:dyDescent="0.2">
      <c r="B153" s="323"/>
    </row>
    <row r="154" spans="2:2" s="322" customFormat="1" x14ac:dyDescent="0.2">
      <c r="B154" s="323"/>
    </row>
    <row r="155" spans="2:2" s="322" customFormat="1" x14ac:dyDescent="0.2">
      <c r="B155" s="323"/>
    </row>
    <row r="156" spans="2:2" s="322" customFormat="1" x14ac:dyDescent="0.2">
      <c r="B156" s="323"/>
    </row>
    <row r="157" spans="2:2" s="322" customFormat="1" x14ac:dyDescent="0.2">
      <c r="B157" s="323"/>
    </row>
    <row r="158" spans="2:2" s="322" customFormat="1" x14ac:dyDescent="0.2">
      <c r="B158" s="323"/>
    </row>
    <row r="159" spans="2:2" s="322" customFormat="1" x14ac:dyDescent="0.2">
      <c r="B159" s="323"/>
    </row>
    <row r="160" spans="2:2" s="322" customFormat="1" x14ac:dyDescent="0.2">
      <c r="B160" s="323"/>
    </row>
    <row r="161" spans="2:2" s="322" customFormat="1" x14ac:dyDescent="0.2">
      <c r="B161" s="323"/>
    </row>
    <row r="162" spans="2:2" s="322" customFormat="1" x14ac:dyDescent="0.2">
      <c r="B162" s="323"/>
    </row>
    <row r="163" spans="2:2" s="322" customFormat="1" x14ac:dyDescent="0.2">
      <c r="B163" s="323"/>
    </row>
    <row r="164" spans="2:2" s="322" customFormat="1" x14ac:dyDescent="0.2">
      <c r="B164" s="323"/>
    </row>
    <row r="165" spans="2:2" s="322" customFormat="1" x14ac:dyDescent="0.2">
      <c r="B165" s="323"/>
    </row>
    <row r="166" spans="2:2" s="322" customFormat="1" x14ac:dyDescent="0.2">
      <c r="B166" s="323"/>
    </row>
    <row r="167" spans="2:2" s="322" customFormat="1" x14ac:dyDescent="0.2">
      <c r="B167" s="323"/>
    </row>
    <row r="168" spans="2:2" s="322" customFormat="1" x14ac:dyDescent="0.2">
      <c r="B168" s="323"/>
    </row>
    <row r="169" spans="2:2" s="322" customFormat="1" x14ac:dyDescent="0.2">
      <c r="B169" s="323"/>
    </row>
    <row r="170" spans="2:2" s="322" customFormat="1" x14ac:dyDescent="0.2">
      <c r="B170" s="323"/>
    </row>
    <row r="171" spans="2:2" s="322" customFormat="1" x14ac:dyDescent="0.2">
      <c r="B171" s="323"/>
    </row>
    <row r="172" spans="2:2" s="322" customFormat="1" x14ac:dyDescent="0.2">
      <c r="B172" s="323"/>
    </row>
    <row r="173" spans="2:2" s="322" customFormat="1" x14ac:dyDescent="0.2">
      <c r="B173" s="323"/>
    </row>
    <row r="174" spans="2:2" s="322" customFormat="1" x14ac:dyDescent="0.2">
      <c r="B174" s="323"/>
    </row>
    <row r="175" spans="2:2" s="322" customFormat="1" x14ac:dyDescent="0.2">
      <c r="B175" s="323"/>
    </row>
    <row r="176" spans="2:2" s="322" customFormat="1" x14ac:dyDescent="0.2">
      <c r="B176" s="323"/>
    </row>
    <row r="177" spans="2:2" s="322" customFormat="1" x14ac:dyDescent="0.2">
      <c r="B177" s="323"/>
    </row>
    <row r="178" spans="2:2" s="322" customFormat="1" x14ac:dyDescent="0.2">
      <c r="B178" s="323"/>
    </row>
    <row r="179" spans="2:2" s="322" customFormat="1" x14ac:dyDescent="0.2">
      <c r="B179" s="323"/>
    </row>
    <row r="180" spans="2:2" s="322" customFormat="1" x14ac:dyDescent="0.2">
      <c r="B180" s="323"/>
    </row>
    <row r="181" spans="2:2" s="322" customFormat="1" x14ac:dyDescent="0.2">
      <c r="B181" s="323"/>
    </row>
    <row r="182" spans="2:2" s="322" customFormat="1" x14ac:dyDescent="0.2">
      <c r="B182" s="323"/>
    </row>
    <row r="183" spans="2:2" s="322" customFormat="1" x14ac:dyDescent="0.2">
      <c r="B183" s="323"/>
    </row>
    <row r="184" spans="2:2" s="322" customFormat="1" x14ac:dyDescent="0.2">
      <c r="B184" s="323"/>
    </row>
    <row r="185" spans="2:2" s="322" customFormat="1" x14ac:dyDescent="0.2">
      <c r="B185" s="323"/>
    </row>
    <row r="186" spans="2:2" s="322" customFormat="1" x14ac:dyDescent="0.2">
      <c r="B186" s="323"/>
    </row>
    <row r="187" spans="2:2" s="322" customFormat="1" x14ac:dyDescent="0.2">
      <c r="B187" s="323"/>
    </row>
    <row r="188" spans="2:2" s="322" customFormat="1" x14ac:dyDescent="0.2">
      <c r="B188" s="323"/>
    </row>
    <row r="189" spans="2:2" s="322" customFormat="1" x14ac:dyDescent="0.2">
      <c r="B189" s="323"/>
    </row>
    <row r="190" spans="2:2" s="322" customFormat="1" x14ac:dyDescent="0.2">
      <c r="B190" s="323"/>
    </row>
    <row r="191" spans="2:2" s="322" customFormat="1" x14ac:dyDescent="0.2">
      <c r="B191" s="323"/>
    </row>
    <row r="192" spans="2:2" s="322" customFormat="1" x14ac:dyDescent="0.2">
      <c r="B192" s="323"/>
    </row>
    <row r="193" spans="2:2" s="322" customFormat="1" x14ac:dyDescent="0.2">
      <c r="B193" s="323"/>
    </row>
    <row r="194" spans="2:2" s="322" customFormat="1" x14ac:dyDescent="0.2">
      <c r="B194" s="323"/>
    </row>
    <row r="195" spans="2:2" s="322" customFormat="1" x14ac:dyDescent="0.2">
      <c r="B195" s="323"/>
    </row>
    <row r="196" spans="2:2" s="322" customFormat="1" x14ac:dyDescent="0.2">
      <c r="B196" s="323"/>
    </row>
    <row r="197" spans="2:2" s="322" customFormat="1" x14ac:dyDescent="0.2">
      <c r="B197" s="323"/>
    </row>
    <row r="198" spans="2:2" s="322" customFormat="1" x14ac:dyDescent="0.2">
      <c r="B198" s="323"/>
    </row>
    <row r="199" spans="2:2" s="322" customFormat="1" x14ac:dyDescent="0.2">
      <c r="B199" s="323"/>
    </row>
    <row r="200" spans="2:2" s="322" customFormat="1" x14ac:dyDescent="0.2">
      <c r="B200" s="323"/>
    </row>
    <row r="201" spans="2:2" s="322" customFormat="1" x14ac:dyDescent="0.2">
      <c r="B201" s="323"/>
    </row>
    <row r="202" spans="2:2" s="322" customFormat="1" x14ac:dyDescent="0.2">
      <c r="B202" s="323"/>
    </row>
    <row r="203" spans="2:2" s="322" customFormat="1" x14ac:dyDescent="0.2">
      <c r="B203" s="323"/>
    </row>
    <row r="204" spans="2:2" s="322" customFormat="1" x14ac:dyDescent="0.2">
      <c r="B204" s="323"/>
    </row>
    <row r="205" spans="2:2" s="322" customFormat="1" x14ac:dyDescent="0.2">
      <c r="B205" s="323"/>
    </row>
    <row r="206" spans="2:2" s="322" customFormat="1" x14ac:dyDescent="0.2">
      <c r="B206" s="323"/>
    </row>
    <row r="207" spans="2:2" s="322" customFormat="1" x14ac:dyDescent="0.2">
      <c r="B207" s="323"/>
    </row>
    <row r="208" spans="2:2" s="322" customFormat="1" x14ac:dyDescent="0.2">
      <c r="B208" s="323"/>
    </row>
    <row r="209" spans="2:2" s="322" customFormat="1" x14ac:dyDescent="0.2">
      <c r="B209" s="323"/>
    </row>
    <row r="210" spans="2:2" s="322" customFormat="1" x14ac:dyDescent="0.2">
      <c r="B210" s="323"/>
    </row>
    <row r="211" spans="2:2" s="322" customFormat="1" x14ac:dyDescent="0.2">
      <c r="B211" s="323"/>
    </row>
    <row r="212" spans="2:2" s="322" customFormat="1" x14ac:dyDescent="0.2">
      <c r="B212" s="323"/>
    </row>
    <row r="213" spans="2:2" s="322" customFormat="1" x14ac:dyDescent="0.2">
      <c r="B213" s="323"/>
    </row>
    <row r="214" spans="2:2" s="322" customFormat="1" x14ac:dyDescent="0.2">
      <c r="B214" s="323"/>
    </row>
    <row r="215" spans="2:2" s="322" customFormat="1" x14ac:dyDescent="0.2">
      <c r="B215" s="323"/>
    </row>
    <row r="216" spans="2:2" s="322" customFormat="1" x14ac:dyDescent="0.2">
      <c r="B216" s="323"/>
    </row>
    <row r="217" spans="2:2" s="322" customFormat="1" x14ac:dyDescent="0.2">
      <c r="B217" s="323"/>
    </row>
    <row r="218" spans="2:2" s="322" customFormat="1" x14ac:dyDescent="0.2">
      <c r="B218" s="323"/>
    </row>
    <row r="219" spans="2:2" s="322" customFormat="1" x14ac:dyDescent="0.2">
      <c r="B219" s="323"/>
    </row>
    <row r="220" spans="2:2" s="322" customFormat="1" x14ac:dyDescent="0.2">
      <c r="B220" s="323"/>
    </row>
    <row r="221" spans="2:2" s="322" customFormat="1" x14ac:dyDescent="0.2">
      <c r="B221" s="323"/>
    </row>
    <row r="222" spans="2:2" s="322" customFormat="1" x14ac:dyDescent="0.2">
      <c r="B222" s="323"/>
    </row>
    <row r="223" spans="2:2" s="322" customFormat="1" x14ac:dyDescent="0.2">
      <c r="B223" s="323"/>
    </row>
    <row r="224" spans="2:2" s="322" customFormat="1" x14ac:dyDescent="0.2">
      <c r="B224" s="323"/>
    </row>
    <row r="225" spans="2:2" s="322" customFormat="1" x14ac:dyDescent="0.2">
      <c r="B225" s="323"/>
    </row>
    <row r="226" spans="2:2" s="322" customFormat="1" x14ac:dyDescent="0.2">
      <c r="B226" s="323"/>
    </row>
    <row r="227" spans="2:2" s="322" customFormat="1" x14ac:dyDescent="0.2">
      <c r="B227" s="323"/>
    </row>
    <row r="228" spans="2:2" s="322" customFormat="1" x14ac:dyDescent="0.2">
      <c r="B228" s="323"/>
    </row>
    <row r="229" spans="2:2" s="322" customFormat="1" x14ac:dyDescent="0.2">
      <c r="B229" s="323"/>
    </row>
    <row r="230" spans="2:2" s="322" customFormat="1" x14ac:dyDescent="0.2">
      <c r="B230" s="323"/>
    </row>
    <row r="231" spans="2:2" s="322" customFormat="1" x14ac:dyDescent="0.2">
      <c r="B231" s="323"/>
    </row>
    <row r="232" spans="2:2" s="322" customFormat="1" x14ac:dyDescent="0.2">
      <c r="B232" s="323"/>
    </row>
    <row r="233" spans="2:2" s="322" customFormat="1" x14ac:dyDescent="0.2">
      <c r="B233" s="323"/>
    </row>
    <row r="234" spans="2:2" s="322" customFormat="1" x14ac:dyDescent="0.2">
      <c r="B234" s="323"/>
    </row>
    <row r="235" spans="2:2" s="322" customFormat="1" x14ac:dyDescent="0.2">
      <c r="B235" s="323"/>
    </row>
    <row r="236" spans="2:2" s="322" customFormat="1" x14ac:dyDescent="0.2">
      <c r="B236" s="323"/>
    </row>
    <row r="237" spans="2:2" s="322" customFormat="1" x14ac:dyDescent="0.2">
      <c r="B237" s="323"/>
    </row>
    <row r="238" spans="2:2" s="322" customFormat="1" x14ac:dyDescent="0.2">
      <c r="B238" s="323"/>
    </row>
    <row r="239" spans="2:2" s="322" customFormat="1" x14ac:dyDescent="0.2">
      <c r="B239" s="323"/>
    </row>
    <row r="240" spans="2:2" s="322" customFormat="1" x14ac:dyDescent="0.2">
      <c r="B240" s="323"/>
    </row>
    <row r="241" spans="2:2" s="322" customFormat="1" x14ac:dyDescent="0.2">
      <c r="B241" s="323"/>
    </row>
    <row r="242" spans="2:2" s="322" customFormat="1" x14ac:dyDescent="0.2">
      <c r="B242" s="323"/>
    </row>
    <row r="243" spans="2:2" s="322" customFormat="1" x14ac:dyDescent="0.2">
      <c r="B243" s="323"/>
    </row>
    <row r="244" spans="2:2" s="322" customFormat="1" x14ac:dyDescent="0.2">
      <c r="B244" s="323"/>
    </row>
    <row r="245" spans="2:2" s="322" customFormat="1" x14ac:dyDescent="0.2">
      <c r="B245" s="323"/>
    </row>
    <row r="246" spans="2:2" s="322" customFormat="1" x14ac:dyDescent="0.2">
      <c r="B246" s="323"/>
    </row>
    <row r="247" spans="2:2" s="322" customFormat="1" x14ac:dyDescent="0.2">
      <c r="B247" s="323"/>
    </row>
    <row r="248" spans="2:2" s="322" customFormat="1" x14ac:dyDescent="0.2">
      <c r="B248" s="323"/>
    </row>
    <row r="249" spans="2:2" s="322" customFormat="1" x14ac:dyDescent="0.2">
      <c r="B249" s="323"/>
    </row>
    <row r="250" spans="2:2" s="322" customFormat="1" x14ac:dyDescent="0.2">
      <c r="B250" s="323"/>
    </row>
    <row r="251" spans="2:2" s="322" customFormat="1" x14ac:dyDescent="0.2">
      <c r="B251" s="323"/>
    </row>
    <row r="252" spans="2:2" s="322" customFormat="1" x14ac:dyDescent="0.2">
      <c r="B252" s="323"/>
    </row>
    <row r="253" spans="2:2" s="322" customFormat="1" x14ac:dyDescent="0.2">
      <c r="B253" s="323"/>
    </row>
    <row r="254" spans="2:2" s="322" customFormat="1" x14ac:dyDescent="0.2">
      <c r="B254" s="323"/>
    </row>
    <row r="255" spans="2:2" s="322" customFormat="1" x14ac:dyDescent="0.2">
      <c r="B255" s="323"/>
    </row>
    <row r="256" spans="2:2" s="322" customFormat="1" x14ac:dyDescent="0.2">
      <c r="B256" s="323"/>
    </row>
    <row r="257" spans="2:2" s="322" customFormat="1" x14ac:dyDescent="0.2">
      <c r="B257" s="323"/>
    </row>
    <row r="258" spans="2:2" s="322" customFormat="1" x14ac:dyDescent="0.2">
      <c r="B258" s="323"/>
    </row>
    <row r="259" spans="2:2" s="322" customFormat="1" x14ac:dyDescent="0.2">
      <c r="B259" s="323"/>
    </row>
    <row r="260" spans="2:2" s="322" customFormat="1" x14ac:dyDescent="0.2">
      <c r="B260" s="323"/>
    </row>
    <row r="261" spans="2:2" s="322" customFormat="1" x14ac:dyDescent="0.2">
      <c r="B261" s="323"/>
    </row>
    <row r="262" spans="2:2" s="322" customFormat="1" x14ac:dyDescent="0.2">
      <c r="B262" s="323"/>
    </row>
    <row r="263" spans="2:2" s="322" customFormat="1" x14ac:dyDescent="0.2">
      <c r="B263" s="323"/>
    </row>
    <row r="264" spans="2:2" s="322" customFormat="1" x14ac:dyDescent="0.2">
      <c r="B264" s="323"/>
    </row>
    <row r="265" spans="2:2" s="322" customFormat="1" x14ac:dyDescent="0.2">
      <c r="B265" s="323"/>
    </row>
    <row r="266" spans="2:2" s="322" customFormat="1" x14ac:dyDescent="0.2">
      <c r="B266" s="323"/>
    </row>
    <row r="267" spans="2:2" s="322" customFormat="1" x14ac:dyDescent="0.2">
      <c r="B267" s="323"/>
    </row>
    <row r="268" spans="2:2" s="322" customFormat="1" x14ac:dyDescent="0.2">
      <c r="B268" s="323"/>
    </row>
    <row r="269" spans="2:2" s="322" customFormat="1" x14ac:dyDescent="0.2">
      <c r="B269" s="323"/>
    </row>
    <row r="270" spans="2:2" s="322" customFormat="1" x14ac:dyDescent="0.2">
      <c r="B270" s="323"/>
    </row>
    <row r="271" spans="2:2" s="322" customFormat="1" x14ac:dyDescent="0.2">
      <c r="B271" s="323"/>
    </row>
    <row r="272" spans="2:2" s="322" customFormat="1" x14ac:dyDescent="0.2">
      <c r="B272" s="323"/>
    </row>
    <row r="273" spans="2:2" s="322" customFormat="1" x14ac:dyDescent="0.2">
      <c r="B273" s="323"/>
    </row>
    <row r="274" spans="2:2" s="322" customFormat="1" x14ac:dyDescent="0.2">
      <c r="B274" s="323"/>
    </row>
    <row r="275" spans="2:2" s="322" customFormat="1" x14ac:dyDescent="0.2">
      <c r="B275" s="323"/>
    </row>
    <row r="276" spans="2:2" s="322" customFormat="1" x14ac:dyDescent="0.2">
      <c r="B276" s="323"/>
    </row>
    <row r="277" spans="2:2" s="322" customFormat="1" x14ac:dyDescent="0.2">
      <c r="B277" s="323"/>
    </row>
    <row r="278" spans="2:2" s="322" customFormat="1" x14ac:dyDescent="0.2">
      <c r="B278" s="323"/>
    </row>
    <row r="279" spans="2:2" s="322" customFormat="1" x14ac:dyDescent="0.2">
      <c r="B279" s="323"/>
    </row>
    <row r="280" spans="2:2" s="322" customFormat="1" x14ac:dyDescent="0.2">
      <c r="B280" s="323"/>
    </row>
    <row r="281" spans="2:2" s="322" customFormat="1" x14ac:dyDescent="0.2">
      <c r="B281" s="323"/>
    </row>
    <row r="282" spans="2:2" s="322" customFormat="1" x14ac:dyDescent="0.2">
      <c r="B282" s="323"/>
    </row>
    <row r="283" spans="2:2" s="322" customFormat="1" x14ac:dyDescent="0.2">
      <c r="B283" s="323"/>
    </row>
    <row r="284" spans="2:2" s="322" customFormat="1" x14ac:dyDescent="0.2">
      <c r="B284" s="323"/>
    </row>
    <row r="285" spans="2:2" s="322" customFormat="1" x14ac:dyDescent="0.2">
      <c r="B285" s="323"/>
    </row>
    <row r="286" spans="2:2" s="322" customFormat="1" x14ac:dyDescent="0.2">
      <c r="B286" s="323"/>
    </row>
    <row r="287" spans="2:2" s="322" customFormat="1" x14ac:dyDescent="0.2">
      <c r="B287" s="323"/>
    </row>
    <row r="288" spans="2:2" s="322" customFormat="1" x14ac:dyDescent="0.2">
      <c r="B288" s="323"/>
    </row>
    <row r="289" spans="2:2" s="322" customFormat="1" x14ac:dyDescent="0.2">
      <c r="B289" s="323"/>
    </row>
    <row r="290" spans="2:2" s="322" customFormat="1" x14ac:dyDescent="0.2">
      <c r="B290" s="323"/>
    </row>
    <row r="291" spans="2:2" s="322" customFormat="1" x14ac:dyDescent="0.2">
      <c r="B291" s="323"/>
    </row>
    <row r="292" spans="2:2" s="322" customFormat="1" x14ac:dyDescent="0.2">
      <c r="B292" s="323"/>
    </row>
    <row r="293" spans="2:2" s="322" customFormat="1" x14ac:dyDescent="0.2">
      <c r="B293" s="323"/>
    </row>
    <row r="294" spans="2:2" s="322" customFormat="1" x14ac:dyDescent="0.2">
      <c r="B294" s="323"/>
    </row>
    <row r="295" spans="2:2" s="322" customFormat="1" x14ac:dyDescent="0.2">
      <c r="B295" s="323"/>
    </row>
    <row r="296" spans="2:2" s="322" customFormat="1" x14ac:dyDescent="0.2">
      <c r="B296" s="323"/>
    </row>
    <row r="297" spans="2:2" s="322" customFormat="1" x14ac:dyDescent="0.2">
      <c r="B297" s="323"/>
    </row>
    <row r="298" spans="2:2" s="322" customFormat="1" x14ac:dyDescent="0.2">
      <c r="B298" s="323"/>
    </row>
    <row r="299" spans="2:2" s="322" customFormat="1" x14ac:dyDescent="0.2">
      <c r="B299" s="323"/>
    </row>
    <row r="300" spans="2:2" s="322" customFormat="1" x14ac:dyDescent="0.2">
      <c r="B300" s="323"/>
    </row>
    <row r="301" spans="2:2" s="322" customFormat="1" x14ac:dyDescent="0.2">
      <c r="B301" s="323"/>
    </row>
    <row r="302" spans="2:2" s="322" customFormat="1" x14ac:dyDescent="0.2">
      <c r="B302" s="323"/>
    </row>
    <row r="303" spans="2:2" s="322" customFormat="1" x14ac:dyDescent="0.2">
      <c r="B303" s="323"/>
    </row>
    <row r="304" spans="2:2" s="322" customFormat="1" x14ac:dyDescent="0.2">
      <c r="B304" s="323"/>
    </row>
    <row r="305" spans="2:2" s="322" customFormat="1" x14ac:dyDescent="0.2">
      <c r="B305" s="323"/>
    </row>
    <row r="306" spans="2:2" s="322" customFormat="1" x14ac:dyDescent="0.2">
      <c r="B306" s="323"/>
    </row>
    <row r="307" spans="2:2" s="322" customFormat="1" x14ac:dyDescent="0.2">
      <c r="B307" s="323"/>
    </row>
    <row r="308" spans="2:2" s="322" customFormat="1" x14ac:dyDescent="0.2">
      <c r="B308" s="323"/>
    </row>
    <row r="309" spans="2:2" s="322" customFormat="1" x14ac:dyDescent="0.2">
      <c r="B309" s="323"/>
    </row>
    <row r="310" spans="2:2" s="322" customFormat="1" x14ac:dyDescent="0.2">
      <c r="B310" s="323"/>
    </row>
    <row r="311" spans="2:2" s="322" customFormat="1" x14ac:dyDescent="0.2">
      <c r="B311" s="323"/>
    </row>
    <row r="312" spans="2:2" s="322" customFormat="1" x14ac:dyDescent="0.2">
      <c r="B312" s="323"/>
    </row>
    <row r="313" spans="2:2" s="322" customFormat="1" x14ac:dyDescent="0.2">
      <c r="B313" s="323"/>
    </row>
    <row r="314" spans="2:2" s="322" customFormat="1" x14ac:dyDescent="0.2">
      <c r="B314" s="323"/>
    </row>
    <row r="315" spans="2:2" s="322" customFormat="1" x14ac:dyDescent="0.2">
      <c r="B315" s="323"/>
    </row>
    <row r="316" spans="2:2" s="322" customFormat="1" x14ac:dyDescent="0.2">
      <c r="B316" s="323"/>
    </row>
    <row r="317" spans="2:2" s="322" customFormat="1" x14ac:dyDescent="0.2">
      <c r="B317" s="323"/>
    </row>
    <row r="318" spans="2:2" s="322" customFormat="1" x14ac:dyDescent="0.2">
      <c r="B318" s="323"/>
    </row>
    <row r="319" spans="2:2" s="322" customFormat="1" x14ac:dyDescent="0.2">
      <c r="B319" s="323"/>
    </row>
    <row r="320" spans="2:2" s="322" customFormat="1" x14ac:dyDescent="0.2">
      <c r="B320" s="323"/>
    </row>
    <row r="321" spans="2:2" s="322" customFormat="1" x14ac:dyDescent="0.2">
      <c r="B321" s="323"/>
    </row>
    <row r="322" spans="2:2" s="322" customFormat="1" x14ac:dyDescent="0.2">
      <c r="B322" s="323"/>
    </row>
    <row r="323" spans="2:2" s="322" customFormat="1" x14ac:dyDescent="0.2">
      <c r="B323" s="323"/>
    </row>
    <row r="324" spans="2:2" s="322" customFormat="1" x14ac:dyDescent="0.2">
      <c r="B324" s="323"/>
    </row>
    <row r="325" spans="2:2" s="322" customFormat="1" x14ac:dyDescent="0.2">
      <c r="B325" s="323"/>
    </row>
    <row r="326" spans="2:2" s="322" customFormat="1" x14ac:dyDescent="0.2">
      <c r="B326" s="323"/>
    </row>
    <row r="327" spans="2:2" s="322" customFormat="1" x14ac:dyDescent="0.2">
      <c r="B327" s="323"/>
    </row>
    <row r="328" spans="2:2" s="322" customFormat="1" x14ac:dyDescent="0.2">
      <c r="B328" s="323"/>
    </row>
    <row r="329" spans="2:2" s="322" customFormat="1" x14ac:dyDescent="0.2">
      <c r="B329" s="323"/>
    </row>
    <row r="330" spans="2:2" s="322" customFormat="1" x14ac:dyDescent="0.2">
      <c r="B330" s="323"/>
    </row>
    <row r="331" spans="2:2" s="322" customFormat="1" x14ac:dyDescent="0.2">
      <c r="B331" s="323"/>
    </row>
    <row r="332" spans="2:2" s="322" customFormat="1" x14ac:dyDescent="0.2">
      <c r="B332" s="323"/>
    </row>
    <row r="333" spans="2:2" s="322" customFormat="1" x14ac:dyDescent="0.2">
      <c r="B333" s="323"/>
    </row>
    <row r="334" spans="2:2" s="322" customFormat="1" x14ac:dyDescent="0.2">
      <c r="B334" s="323"/>
    </row>
    <row r="335" spans="2:2" s="322" customFormat="1" x14ac:dyDescent="0.2">
      <c r="B335" s="323"/>
    </row>
    <row r="336" spans="2:2" s="322" customFormat="1" x14ac:dyDescent="0.2">
      <c r="B336" s="323"/>
    </row>
    <row r="337" spans="2:2" s="322" customFormat="1" x14ac:dyDescent="0.2">
      <c r="B337" s="323"/>
    </row>
    <row r="338" spans="2:2" s="322" customFormat="1" x14ac:dyDescent="0.2">
      <c r="B338" s="323"/>
    </row>
    <row r="339" spans="2:2" s="322" customFormat="1" x14ac:dyDescent="0.2">
      <c r="B339" s="323"/>
    </row>
    <row r="340" spans="2:2" s="322" customFormat="1" x14ac:dyDescent="0.2">
      <c r="B340" s="323"/>
    </row>
    <row r="341" spans="2:2" s="322" customFormat="1" x14ac:dyDescent="0.2">
      <c r="B341" s="323"/>
    </row>
    <row r="342" spans="2:2" s="322" customFormat="1" x14ac:dyDescent="0.2">
      <c r="B342" s="323"/>
    </row>
    <row r="343" spans="2:2" s="322" customFormat="1" x14ac:dyDescent="0.2">
      <c r="B343" s="323"/>
    </row>
    <row r="344" spans="2:2" s="322" customFormat="1" x14ac:dyDescent="0.2">
      <c r="B344" s="323"/>
    </row>
    <row r="345" spans="2:2" s="322" customFormat="1" x14ac:dyDescent="0.2">
      <c r="B345" s="323"/>
    </row>
    <row r="346" spans="2:2" s="322" customFormat="1" x14ac:dyDescent="0.2">
      <c r="B346" s="323"/>
    </row>
    <row r="347" spans="2:2" s="322" customFormat="1" x14ac:dyDescent="0.2">
      <c r="B347" s="323"/>
    </row>
    <row r="348" spans="2:2" s="322" customFormat="1" x14ac:dyDescent="0.2">
      <c r="B348" s="323"/>
    </row>
    <row r="349" spans="2:2" s="322" customFormat="1" x14ac:dyDescent="0.2">
      <c r="B349" s="323"/>
    </row>
    <row r="350" spans="2:2" s="322" customFormat="1" x14ac:dyDescent="0.2">
      <c r="B350" s="323"/>
    </row>
    <row r="351" spans="2:2" s="322" customFormat="1" x14ac:dyDescent="0.2">
      <c r="B351" s="323"/>
    </row>
    <row r="352" spans="2:2" s="322" customFormat="1" x14ac:dyDescent="0.2">
      <c r="B352" s="323"/>
    </row>
    <row r="353" spans="2:2" s="322" customFormat="1" x14ac:dyDescent="0.2">
      <c r="B353" s="323"/>
    </row>
    <row r="354" spans="2:2" s="322" customFormat="1" x14ac:dyDescent="0.2">
      <c r="B354" s="323"/>
    </row>
    <row r="355" spans="2:2" s="322" customFormat="1" x14ac:dyDescent="0.2">
      <c r="B355" s="323"/>
    </row>
    <row r="356" spans="2:2" s="322" customFormat="1" x14ac:dyDescent="0.2">
      <c r="B356" s="323"/>
    </row>
    <row r="357" spans="2:2" s="322" customFormat="1" x14ac:dyDescent="0.2">
      <c r="B357" s="323"/>
    </row>
    <row r="358" spans="2:2" s="322" customFormat="1" x14ac:dyDescent="0.2">
      <c r="B358" s="323"/>
    </row>
    <row r="359" spans="2:2" s="322" customFormat="1" x14ac:dyDescent="0.2">
      <c r="B359" s="323"/>
    </row>
    <row r="360" spans="2:2" s="322" customFormat="1" x14ac:dyDescent="0.2">
      <c r="B360" s="323"/>
    </row>
    <row r="361" spans="2:2" s="322" customFormat="1" x14ac:dyDescent="0.2">
      <c r="B361" s="323"/>
    </row>
    <row r="362" spans="2:2" s="322" customFormat="1" x14ac:dyDescent="0.2">
      <c r="B362" s="323"/>
    </row>
    <row r="363" spans="2:2" s="322" customFormat="1" x14ac:dyDescent="0.2">
      <c r="B363" s="323"/>
    </row>
    <row r="364" spans="2:2" s="322" customFormat="1" x14ac:dyDescent="0.2">
      <c r="B364" s="323"/>
    </row>
    <row r="365" spans="2:2" s="322" customFormat="1" x14ac:dyDescent="0.2">
      <c r="B365" s="323"/>
    </row>
    <row r="366" spans="2:2" s="322" customFormat="1" x14ac:dyDescent="0.2">
      <c r="B366" s="323"/>
    </row>
    <row r="367" spans="2:2" s="322" customFormat="1" x14ac:dyDescent="0.2">
      <c r="B367" s="323"/>
    </row>
    <row r="368" spans="2:2" s="322" customFormat="1" x14ac:dyDescent="0.2">
      <c r="B368" s="323"/>
    </row>
    <row r="369" spans="2:2" s="322" customFormat="1" x14ac:dyDescent="0.2">
      <c r="B369" s="323"/>
    </row>
    <row r="370" spans="2:2" s="322" customFormat="1" x14ac:dyDescent="0.2">
      <c r="B370" s="323"/>
    </row>
    <row r="371" spans="2:2" s="322" customFormat="1" x14ac:dyDescent="0.2">
      <c r="B371" s="323"/>
    </row>
    <row r="372" spans="2:2" s="322" customFormat="1" x14ac:dyDescent="0.2">
      <c r="B372" s="323"/>
    </row>
    <row r="373" spans="2:2" s="322" customFormat="1" x14ac:dyDescent="0.2">
      <c r="B373" s="323"/>
    </row>
    <row r="374" spans="2:2" s="322" customFormat="1" x14ac:dyDescent="0.2">
      <c r="B374" s="323"/>
    </row>
    <row r="375" spans="2:2" s="322" customFormat="1" x14ac:dyDescent="0.2">
      <c r="B375" s="323"/>
    </row>
    <row r="376" spans="2:2" s="322" customFormat="1" x14ac:dyDescent="0.2">
      <c r="B376" s="323"/>
    </row>
    <row r="377" spans="2:2" s="322" customFormat="1" x14ac:dyDescent="0.2">
      <c r="B377" s="323"/>
    </row>
    <row r="378" spans="2:2" s="322" customFormat="1" x14ac:dyDescent="0.2">
      <c r="B378" s="323"/>
    </row>
    <row r="379" spans="2:2" s="322" customFormat="1" x14ac:dyDescent="0.2">
      <c r="B379" s="323"/>
    </row>
    <row r="380" spans="2:2" s="322" customFormat="1" x14ac:dyDescent="0.2">
      <c r="B380" s="323"/>
    </row>
    <row r="381" spans="2:2" s="322" customFormat="1" x14ac:dyDescent="0.2">
      <c r="B381" s="323"/>
    </row>
    <row r="382" spans="2:2" s="322" customFormat="1" x14ac:dyDescent="0.2">
      <c r="B382" s="323"/>
    </row>
    <row r="383" spans="2:2" s="322" customFormat="1" x14ac:dyDescent="0.2">
      <c r="B383" s="323"/>
    </row>
    <row r="384" spans="2:2" s="322" customFormat="1" x14ac:dyDescent="0.2">
      <c r="B384" s="323"/>
    </row>
    <row r="385" spans="2:2" s="322" customFormat="1" x14ac:dyDescent="0.2">
      <c r="B385" s="323"/>
    </row>
    <row r="386" spans="2:2" s="322" customFormat="1" x14ac:dyDescent="0.2">
      <c r="B386" s="323"/>
    </row>
    <row r="387" spans="2:2" s="322" customFormat="1" x14ac:dyDescent="0.2">
      <c r="B387" s="323"/>
    </row>
    <row r="388" spans="2:2" s="322" customFormat="1" x14ac:dyDescent="0.2">
      <c r="B388" s="323"/>
    </row>
    <row r="389" spans="2:2" s="322" customFormat="1" x14ac:dyDescent="0.2">
      <c r="B389" s="323"/>
    </row>
    <row r="390" spans="2:2" s="322" customFormat="1" x14ac:dyDescent="0.2">
      <c r="B390" s="323"/>
    </row>
    <row r="391" spans="2:2" s="322" customFormat="1" x14ac:dyDescent="0.2">
      <c r="B391" s="323"/>
    </row>
    <row r="392" spans="2:2" s="322" customFormat="1" x14ac:dyDescent="0.2">
      <c r="B392" s="323"/>
    </row>
    <row r="393" spans="2:2" s="322" customFormat="1" x14ac:dyDescent="0.2">
      <c r="B393" s="323"/>
    </row>
    <row r="394" spans="2:2" s="322" customFormat="1" x14ac:dyDescent="0.2">
      <c r="B394" s="323"/>
    </row>
    <row r="395" spans="2:2" s="322" customFormat="1" x14ac:dyDescent="0.2">
      <c r="B395" s="323"/>
    </row>
    <row r="396" spans="2:2" s="322" customFormat="1" x14ac:dyDescent="0.2">
      <c r="B396" s="323"/>
    </row>
    <row r="397" spans="2:2" s="322" customFormat="1" x14ac:dyDescent="0.2">
      <c r="B397" s="323"/>
    </row>
    <row r="398" spans="2:2" s="322" customFormat="1" x14ac:dyDescent="0.2">
      <c r="B398" s="323"/>
    </row>
    <row r="399" spans="2:2" s="322" customFormat="1" x14ac:dyDescent="0.2">
      <c r="B399" s="323"/>
    </row>
    <row r="400" spans="2:2" s="322" customFormat="1" x14ac:dyDescent="0.2">
      <c r="B400" s="323"/>
    </row>
    <row r="401" spans="2:2" s="322" customFormat="1" x14ac:dyDescent="0.2">
      <c r="B401" s="323"/>
    </row>
    <row r="402" spans="2:2" s="322" customFormat="1" x14ac:dyDescent="0.2">
      <c r="B402" s="323"/>
    </row>
    <row r="403" spans="2:2" s="322" customFormat="1" x14ac:dyDescent="0.2">
      <c r="B403" s="323"/>
    </row>
    <row r="404" spans="2:2" s="322" customFormat="1" x14ac:dyDescent="0.2">
      <c r="B404" s="323"/>
    </row>
    <row r="405" spans="2:2" s="322" customFormat="1" x14ac:dyDescent="0.2">
      <c r="B405" s="323"/>
    </row>
    <row r="406" spans="2:2" s="322" customFormat="1" x14ac:dyDescent="0.2">
      <c r="B406" s="323"/>
    </row>
    <row r="407" spans="2:2" s="322" customFormat="1" x14ac:dyDescent="0.2">
      <c r="B407" s="323"/>
    </row>
    <row r="408" spans="2:2" s="322" customFormat="1" x14ac:dyDescent="0.2">
      <c r="B408" s="323"/>
    </row>
    <row r="409" spans="2:2" s="322" customFormat="1" x14ac:dyDescent="0.2">
      <c r="B409" s="323"/>
    </row>
    <row r="410" spans="2:2" s="322" customFormat="1" x14ac:dyDescent="0.2">
      <c r="B410" s="323"/>
    </row>
    <row r="411" spans="2:2" s="322" customFormat="1" x14ac:dyDescent="0.2">
      <c r="B411" s="323"/>
    </row>
    <row r="412" spans="2:2" s="322" customFormat="1" x14ac:dyDescent="0.2">
      <c r="B412" s="323"/>
    </row>
    <row r="413" spans="2:2" s="322" customFormat="1" x14ac:dyDescent="0.2">
      <c r="B413" s="323"/>
    </row>
    <row r="414" spans="2:2" s="322" customFormat="1" x14ac:dyDescent="0.2">
      <c r="B414" s="323"/>
    </row>
    <row r="415" spans="2:2" s="322" customFormat="1" x14ac:dyDescent="0.2">
      <c r="B415" s="323"/>
    </row>
    <row r="416" spans="2:2" s="322" customFormat="1" x14ac:dyDescent="0.2">
      <c r="B416" s="323"/>
    </row>
    <row r="417" spans="2:2" s="322" customFormat="1" x14ac:dyDescent="0.2">
      <c r="B417" s="323"/>
    </row>
    <row r="418" spans="2:2" s="322" customFormat="1" x14ac:dyDescent="0.2">
      <c r="B418" s="323"/>
    </row>
    <row r="419" spans="2:2" s="322" customFormat="1" x14ac:dyDescent="0.2">
      <c r="B419" s="323"/>
    </row>
    <row r="420" spans="2:2" s="322" customFormat="1" x14ac:dyDescent="0.2">
      <c r="B420" s="323"/>
    </row>
    <row r="421" spans="2:2" s="322" customFormat="1" x14ac:dyDescent="0.2">
      <c r="B421" s="323"/>
    </row>
    <row r="422" spans="2:2" s="322" customFormat="1" x14ac:dyDescent="0.2">
      <c r="B422" s="323"/>
    </row>
    <row r="423" spans="2:2" s="322" customFormat="1" x14ac:dyDescent="0.2">
      <c r="B423" s="323"/>
    </row>
    <row r="424" spans="2:2" s="322" customFormat="1" x14ac:dyDescent="0.2">
      <c r="B424" s="323"/>
    </row>
    <row r="425" spans="2:2" s="322" customFormat="1" x14ac:dyDescent="0.2">
      <c r="B425" s="323"/>
    </row>
    <row r="426" spans="2:2" s="322" customFormat="1" x14ac:dyDescent="0.2">
      <c r="B426" s="323"/>
    </row>
    <row r="427" spans="2:2" s="322" customFormat="1" x14ac:dyDescent="0.2">
      <c r="B427" s="323"/>
    </row>
    <row r="428" spans="2:2" s="322" customFormat="1" x14ac:dyDescent="0.2">
      <c r="B428" s="323"/>
    </row>
    <row r="429" spans="2:2" s="322" customFormat="1" x14ac:dyDescent="0.2">
      <c r="B429" s="323"/>
    </row>
    <row r="430" spans="2:2" s="322" customFormat="1" x14ac:dyDescent="0.2">
      <c r="B430" s="323"/>
    </row>
    <row r="431" spans="2:2" s="322" customFormat="1" x14ac:dyDescent="0.2">
      <c r="B431" s="323"/>
    </row>
    <row r="432" spans="2:2" s="322" customFormat="1" x14ac:dyDescent="0.2">
      <c r="B432" s="323"/>
    </row>
    <row r="433" spans="2:2" s="322" customFormat="1" x14ac:dyDescent="0.2">
      <c r="B433" s="323"/>
    </row>
    <row r="434" spans="2:2" s="322" customFormat="1" x14ac:dyDescent="0.2">
      <c r="B434" s="323"/>
    </row>
    <row r="435" spans="2:2" s="322" customFormat="1" x14ac:dyDescent="0.2">
      <c r="B435" s="323"/>
    </row>
    <row r="436" spans="2:2" s="322" customFormat="1" x14ac:dyDescent="0.2">
      <c r="B436" s="323"/>
    </row>
    <row r="437" spans="2:2" s="322" customFormat="1" x14ac:dyDescent="0.2">
      <c r="B437" s="323"/>
    </row>
    <row r="438" spans="2:2" s="322" customFormat="1" x14ac:dyDescent="0.2">
      <c r="B438" s="323"/>
    </row>
    <row r="439" spans="2:2" s="322" customFormat="1" x14ac:dyDescent="0.2">
      <c r="B439" s="323"/>
    </row>
    <row r="440" spans="2:2" s="322" customFormat="1" x14ac:dyDescent="0.2">
      <c r="B440" s="323"/>
    </row>
    <row r="441" spans="2:2" s="322" customFormat="1" x14ac:dyDescent="0.2">
      <c r="B441" s="323"/>
    </row>
    <row r="442" spans="2:2" s="322" customFormat="1" x14ac:dyDescent="0.2">
      <c r="B442" s="323"/>
    </row>
    <row r="443" spans="2:2" s="322" customFormat="1" x14ac:dyDescent="0.2">
      <c r="B443" s="323"/>
    </row>
    <row r="444" spans="2:2" s="322" customFormat="1" x14ac:dyDescent="0.2">
      <c r="B444" s="323"/>
    </row>
    <row r="445" spans="2:2" s="322" customFormat="1" x14ac:dyDescent="0.2">
      <c r="B445" s="323"/>
    </row>
    <row r="446" spans="2:2" s="322" customFormat="1" x14ac:dyDescent="0.2">
      <c r="B446" s="323"/>
    </row>
    <row r="447" spans="2:2" s="322" customFormat="1" x14ac:dyDescent="0.2">
      <c r="B447" s="323"/>
    </row>
    <row r="448" spans="2:2" s="322" customFormat="1" x14ac:dyDescent="0.2">
      <c r="B448" s="323"/>
    </row>
    <row r="449" spans="2:2" s="322" customFormat="1" x14ac:dyDescent="0.2">
      <c r="B449" s="323"/>
    </row>
    <row r="450" spans="2:2" s="322" customFormat="1" x14ac:dyDescent="0.2">
      <c r="B450" s="323"/>
    </row>
    <row r="451" spans="2:2" s="322" customFormat="1" x14ac:dyDescent="0.2">
      <c r="B451" s="323"/>
    </row>
    <row r="452" spans="2:2" s="322" customFormat="1" x14ac:dyDescent="0.2">
      <c r="B452" s="323"/>
    </row>
    <row r="453" spans="2:2" s="322" customFormat="1" x14ac:dyDescent="0.2">
      <c r="B453" s="323"/>
    </row>
    <row r="454" spans="2:2" s="322" customFormat="1" x14ac:dyDescent="0.2">
      <c r="B454" s="323"/>
    </row>
    <row r="455" spans="2:2" s="322" customFormat="1" x14ac:dyDescent="0.2">
      <c r="B455" s="323"/>
    </row>
    <row r="456" spans="2:2" s="322" customFormat="1" x14ac:dyDescent="0.2">
      <c r="B456" s="323"/>
    </row>
    <row r="457" spans="2:2" s="322" customFormat="1" x14ac:dyDescent="0.2">
      <c r="B457" s="323"/>
    </row>
    <row r="458" spans="2:2" s="322" customFormat="1" x14ac:dyDescent="0.2">
      <c r="B458" s="323"/>
    </row>
    <row r="459" spans="2:2" s="322" customFormat="1" x14ac:dyDescent="0.2">
      <c r="B459" s="323"/>
    </row>
    <row r="460" spans="2:2" s="322" customFormat="1" x14ac:dyDescent="0.2">
      <c r="B460" s="323"/>
    </row>
    <row r="461" spans="2:2" s="322" customFormat="1" x14ac:dyDescent="0.2">
      <c r="B461" s="323"/>
    </row>
    <row r="462" spans="2:2" s="322" customFormat="1" x14ac:dyDescent="0.2">
      <c r="B462" s="323"/>
    </row>
    <row r="463" spans="2:2" s="322" customFormat="1" x14ac:dyDescent="0.2">
      <c r="B463" s="323"/>
    </row>
    <row r="464" spans="2:2" s="322" customFormat="1" x14ac:dyDescent="0.2">
      <c r="B464" s="323"/>
    </row>
    <row r="465" spans="2:2" s="322" customFormat="1" x14ac:dyDescent="0.2">
      <c r="B465" s="323"/>
    </row>
    <row r="466" spans="2:2" s="322" customFormat="1" x14ac:dyDescent="0.2">
      <c r="B466" s="323"/>
    </row>
    <row r="467" spans="2:2" s="322" customFormat="1" x14ac:dyDescent="0.2">
      <c r="B467" s="323"/>
    </row>
    <row r="468" spans="2:2" s="322" customFormat="1" x14ac:dyDescent="0.2">
      <c r="B468" s="323"/>
    </row>
    <row r="469" spans="2:2" s="322" customFormat="1" x14ac:dyDescent="0.2">
      <c r="B469" s="323"/>
    </row>
    <row r="470" spans="2:2" s="322" customFormat="1" x14ac:dyDescent="0.2">
      <c r="B470" s="323"/>
    </row>
    <row r="471" spans="2:2" s="322" customFormat="1" x14ac:dyDescent="0.2">
      <c r="B471" s="323"/>
    </row>
    <row r="472" spans="2:2" s="322" customFormat="1" x14ac:dyDescent="0.2">
      <c r="B472" s="323"/>
    </row>
    <row r="473" spans="2:2" s="322" customFormat="1" x14ac:dyDescent="0.2">
      <c r="B473" s="323"/>
    </row>
    <row r="474" spans="2:2" s="322" customFormat="1" x14ac:dyDescent="0.2">
      <c r="B474" s="323"/>
    </row>
    <row r="475" spans="2:2" s="322" customFormat="1" x14ac:dyDescent="0.2">
      <c r="B475" s="323"/>
    </row>
    <row r="476" spans="2:2" s="322" customFormat="1" x14ac:dyDescent="0.2">
      <c r="B476" s="323"/>
    </row>
    <row r="477" spans="2:2" s="322" customFormat="1" x14ac:dyDescent="0.2">
      <c r="B477" s="323"/>
    </row>
    <row r="478" spans="2:2" s="322" customFormat="1" x14ac:dyDescent="0.2">
      <c r="B478" s="323"/>
    </row>
    <row r="479" spans="2:2" s="322" customFormat="1" x14ac:dyDescent="0.2">
      <c r="B479" s="323"/>
    </row>
    <row r="480" spans="2:2" s="322" customFormat="1" x14ac:dyDescent="0.2">
      <c r="B480" s="323"/>
    </row>
    <row r="481" spans="2:2" s="322" customFormat="1" x14ac:dyDescent="0.2">
      <c r="B481" s="323"/>
    </row>
    <row r="482" spans="2:2" s="322" customFormat="1" x14ac:dyDescent="0.2">
      <c r="B482" s="323"/>
    </row>
    <row r="483" spans="2:2" s="322" customFormat="1" x14ac:dyDescent="0.2">
      <c r="B483" s="323"/>
    </row>
    <row r="484" spans="2:2" s="322" customFormat="1" x14ac:dyDescent="0.2">
      <c r="B484" s="323"/>
    </row>
    <row r="485" spans="2:2" s="322" customFormat="1" x14ac:dyDescent="0.2">
      <c r="B485" s="323"/>
    </row>
    <row r="486" spans="2:2" s="322" customFormat="1" x14ac:dyDescent="0.2">
      <c r="B486" s="323"/>
    </row>
    <row r="487" spans="2:2" s="322" customFormat="1" x14ac:dyDescent="0.2">
      <c r="B487" s="323"/>
    </row>
    <row r="488" spans="2:2" s="322" customFormat="1" x14ac:dyDescent="0.2">
      <c r="B488" s="323"/>
    </row>
    <row r="489" spans="2:2" s="322" customFormat="1" x14ac:dyDescent="0.2">
      <c r="B489" s="323"/>
    </row>
    <row r="490" spans="2:2" s="322" customFormat="1" x14ac:dyDescent="0.2">
      <c r="B490" s="323"/>
    </row>
    <row r="491" spans="2:2" s="322" customFormat="1" x14ac:dyDescent="0.2">
      <c r="B491" s="323"/>
    </row>
    <row r="492" spans="2:2" s="322" customFormat="1" x14ac:dyDescent="0.2">
      <c r="B492" s="323"/>
    </row>
    <row r="493" spans="2:2" s="322" customFormat="1" x14ac:dyDescent="0.2">
      <c r="B493" s="323"/>
    </row>
    <row r="494" spans="2:2" s="322" customFormat="1" x14ac:dyDescent="0.2">
      <c r="B494" s="323"/>
    </row>
    <row r="495" spans="2:2" s="322" customFormat="1" x14ac:dyDescent="0.2">
      <c r="B495" s="323"/>
    </row>
    <row r="496" spans="2:2" s="322" customFormat="1" x14ac:dyDescent="0.2">
      <c r="B496" s="323"/>
    </row>
    <row r="497" spans="2:2" s="322" customFormat="1" x14ac:dyDescent="0.2">
      <c r="B497" s="323"/>
    </row>
    <row r="498" spans="2:2" s="322" customFormat="1" x14ac:dyDescent="0.2">
      <c r="B498" s="323"/>
    </row>
    <row r="499" spans="2:2" s="322" customFormat="1" x14ac:dyDescent="0.2">
      <c r="B499" s="323"/>
    </row>
    <row r="500" spans="2:2" s="322" customFormat="1" x14ac:dyDescent="0.2">
      <c r="B500" s="323"/>
    </row>
    <row r="501" spans="2:2" s="322" customFormat="1" x14ac:dyDescent="0.2">
      <c r="B501" s="323"/>
    </row>
    <row r="502" spans="2:2" s="322" customFormat="1" x14ac:dyDescent="0.2">
      <c r="B502" s="323"/>
    </row>
    <row r="503" spans="2:2" s="322" customFormat="1" x14ac:dyDescent="0.2">
      <c r="B503" s="323"/>
    </row>
    <row r="504" spans="2:2" s="322" customFormat="1" x14ac:dyDescent="0.2">
      <c r="B504" s="323"/>
    </row>
    <row r="505" spans="2:2" s="322" customFormat="1" x14ac:dyDescent="0.2">
      <c r="B505" s="323"/>
    </row>
    <row r="506" spans="2:2" s="322" customFormat="1" x14ac:dyDescent="0.2">
      <c r="B506" s="323"/>
    </row>
    <row r="507" spans="2:2" s="322" customFormat="1" x14ac:dyDescent="0.2">
      <c r="B507" s="323"/>
    </row>
    <row r="508" spans="2:2" s="322" customFormat="1" x14ac:dyDescent="0.2">
      <c r="B508" s="323"/>
    </row>
    <row r="509" spans="2:2" s="322" customFormat="1" x14ac:dyDescent="0.2">
      <c r="B509" s="323"/>
    </row>
    <row r="510" spans="2:2" s="322" customFormat="1" x14ac:dyDescent="0.2">
      <c r="B510" s="323"/>
    </row>
    <row r="511" spans="2:2" s="322" customFormat="1" x14ac:dyDescent="0.2">
      <c r="B511" s="323"/>
    </row>
    <row r="512" spans="2:2" s="322" customFormat="1" x14ac:dyDescent="0.2">
      <c r="B512" s="323"/>
    </row>
    <row r="513" spans="2:2" s="322" customFormat="1" x14ac:dyDescent="0.2">
      <c r="B513" s="323"/>
    </row>
    <row r="514" spans="2:2" s="322" customFormat="1" x14ac:dyDescent="0.2">
      <c r="B514" s="323"/>
    </row>
    <row r="515" spans="2:2" s="322" customFormat="1" x14ac:dyDescent="0.2">
      <c r="B515" s="323"/>
    </row>
    <row r="516" spans="2:2" s="322" customFormat="1" x14ac:dyDescent="0.2">
      <c r="B516" s="323"/>
    </row>
    <row r="517" spans="2:2" s="322" customFormat="1" x14ac:dyDescent="0.2">
      <c r="B517" s="323"/>
    </row>
    <row r="518" spans="2:2" s="322" customFormat="1" x14ac:dyDescent="0.2">
      <c r="B518" s="323"/>
    </row>
    <row r="519" spans="2:2" s="322" customFormat="1" x14ac:dyDescent="0.2">
      <c r="B519" s="323"/>
    </row>
    <row r="520" spans="2:2" s="322" customFormat="1" x14ac:dyDescent="0.2">
      <c r="B520" s="323"/>
    </row>
    <row r="521" spans="2:2" s="322" customFormat="1" x14ac:dyDescent="0.2">
      <c r="B521" s="323"/>
    </row>
    <row r="522" spans="2:2" s="322" customFormat="1" x14ac:dyDescent="0.2">
      <c r="B522" s="323"/>
    </row>
    <row r="523" spans="2:2" s="322" customFormat="1" x14ac:dyDescent="0.2">
      <c r="B523" s="323"/>
    </row>
    <row r="524" spans="2:2" s="322" customFormat="1" x14ac:dyDescent="0.2">
      <c r="B524" s="323"/>
    </row>
    <row r="525" spans="2:2" s="322" customFormat="1" x14ac:dyDescent="0.2">
      <c r="B525" s="323"/>
    </row>
    <row r="526" spans="2:2" s="322" customFormat="1" x14ac:dyDescent="0.2">
      <c r="B526" s="323"/>
    </row>
    <row r="527" spans="2:2" s="322" customFormat="1" x14ac:dyDescent="0.2">
      <c r="B527" s="323"/>
    </row>
    <row r="528" spans="2:2" s="322" customFormat="1" x14ac:dyDescent="0.2">
      <c r="B528" s="323"/>
    </row>
    <row r="529" spans="2:2" s="322" customFormat="1" x14ac:dyDescent="0.2">
      <c r="B529" s="323"/>
    </row>
    <row r="530" spans="2:2" s="322" customFormat="1" x14ac:dyDescent="0.2">
      <c r="B530" s="323"/>
    </row>
    <row r="531" spans="2:2" s="322" customFormat="1" x14ac:dyDescent="0.2">
      <c r="B531" s="323"/>
    </row>
    <row r="532" spans="2:2" s="322" customFormat="1" x14ac:dyDescent="0.2">
      <c r="B532" s="323"/>
    </row>
    <row r="533" spans="2:2" s="322" customFormat="1" x14ac:dyDescent="0.2">
      <c r="B533" s="323"/>
    </row>
    <row r="534" spans="2:2" s="322" customFormat="1" x14ac:dyDescent="0.2">
      <c r="B534" s="323"/>
    </row>
    <row r="535" spans="2:2" s="322" customFormat="1" x14ac:dyDescent="0.2">
      <c r="B535" s="323"/>
    </row>
    <row r="536" spans="2:2" s="322" customFormat="1" x14ac:dyDescent="0.2">
      <c r="B536" s="323"/>
    </row>
    <row r="537" spans="2:2" s="322" customFormat="1" x14ac:dyDescent="0.2">
      <c r="B537" s="323"/>
    </row>
    <row r="538" spans="2:2" s="322" customFormat="1" x14ac:dyDescent="0.2">
      <c r="B538" s="323"/>
    </row>
    <row r="539" spans="2:2" s="322" customFormat="1" x14ac:dyDescent="0.2">
      <c r="B539" s="323"/>
    </row>
    <row r="540" spans="2:2" s="322" customFormat="1" x14ac:dyDescent="0.2">
      <c r="B540" s="323"/>
    </row>
    <row r="541" spans="2:2" s="322" customFormat="1" x14ac:dyDescent="0.2">
      <c r="B541" s="323"/>
    </row>
    <row r="542" spans="2:2" s="322" customFormat="1" x14ac:dyDescent="0.2">
      <c r="B542" s="323"/>
    </row>
    <row r="543" spans="2:2" s="322" customFormat="1" x14ac:dyDescent="0.2">
      <c r="B543" s="323"/>
    </row>
    <row r="544" spans="2:2" s="322" customFormat="1" x14ac:dyDescent="0.2">
      <c r="B544" s="323"/>
    </row>
    <row r="545" spans="2:2" s="322" customFormat="1" x14ac:dyDescent="0.2">
      <c r="B545" s="323"/>
    </row>
    <row r="546" spans="2:2" s="322" customFormat="1" x14ac:dyDescent="0.2">
      <c r="B546" s="323"/>
    </row>
    <row r="547" spans="2:2" s="322" customFormat="1" x14ac:dyDescent="0.2">
      <c r="B547" s="323"/>
    </row>
    <row r="548" spans="2:2" s="322" customFormat="1" x14ac:dyDescent="0.2">
      <c r="B548" s="323"/>
    </row>
    <row r="549" spans="2:2" s="322" customFormat="1" x14ac:dyDescent="0.2">
      <c r="B549" s="323"/>
    </row>
    <row r="550" spans="2:2" s="322" customFormat="1" x14ac:dyDescent="0.2">
      <c r="B550" s="323"/>
    </row>
    <row r="551" spans="2:2" s="322" customFormat="1" x14ac:dyDescent="0.2">
      <c r="B551" s="323"/>
    </row>
    <row r="552" spans="2:2" s="322" customFormat="1" x14ac:dyDescent="0.2">
      <c r="B552" s="323"/>
    </row>
    <row r="553" spans="2:2" s="322" customFormat="1" x14ac:dyDescent="0.2">
      <c r="B553" s="323"/>
    </row>
    <row r="554" spans="2:2" s="322" customFormat="1" x14ac:dyDescent="0.2">
      <c r="B554" s="323"/>
    </row>
    <row r="555" spans="2:2" s="322" customFormat="1" x14ac:dyDescent="0.2">
      <c r="B555" s="323"/>
    </row>
    <row r="556" spans="2:2" s="322" customFormat="1" x14ac:dyDescent="0.2">
      <c r="B556" s="323"/>
    </row>
    <row r="557" spans="2:2" s="322" customFormat="1" x14ac:dyDescent="0.2">
      <c r="B557" s="323"/>
    </row>
    <row r="558" spans="2:2" s="322" customFormat="1" x14ac:dyDescent="0.2">
      <c r="B558" s="323"/>
    </row>
    <row r="559" spans="2:2" s="322" customFormat="1" x14ac:dyDescent="0.2">
      <c r="B559" s="323"/>
    </row>
    <row r="560" spans="2:2" s="322" customFormat="1" x14ac:dyDescent="0.2">
      <c r="B560" s="323"/>
    </row>
    <row r="561" spans="2:2" s="322" customFormat="1" x14ac:dyDescent="0.2">
      <c r="B561" s="323"/>
    </row>
    <row r="562" spans="2:2" s="322" customFormat="1" x14ac:dyDescent="0.2">
      <c r="B562" s="323"/>
    </row>
    <row r="563" spans="2:2" s="322" customFormat="1" x14ac:dyDescent="0.2">
      <c r="B563" s="323"/>
    </row>
    <row r="564" spans="2:2" s="322" customFormat="1" x14ac:dyDescent="0.2">
      <c r="B564" s="323"/>
    </row>
    <row r="565" spans="2:2" s="322" customFormat="1" x14ac:dyDescent="0.2">
      <c r="B565" s="323"/>
    </row>
    <row r="566" spans="2:2" s="322" customFormat="1" x14ac:dyDescent="0.2">
      <c r="B566" s="323"/>
    </row>
    <row r="567" spans="2:2" s="322" customFormat="1" x14ac:dyDescent="0.2">
      <c r="B567" s="323"/>
    </row>
    <row r="568" spans="2:2" s="322" customFormat="1" x14ac:dyDescent="0.2">
      <c r="B568" s="323"/>
    </row>
    <row r="569" spans="2:2" s="322" customFormat="1" x14ac:dyDescent="0.2">
      <c r="B569" s="323"/>
    </row>
    <row r="570" spans="2:2" s="322" customFormat="1" x14ac:dyDescent="0.2">
      <c r="B570" s="323"/>
    </row>
    <row r="571" spans="2:2" s="322" customFormat="1" x14ac:dyDescent="0.2">
      <c r="B571" s="323"/>
    </row>
    <row r="572" spans="2:2" s="322" customFormat="1" x14ac:dyDescent="0.2">
      <c r="B572" s="323"/>
    </row>
    <row r="573" spans="2:2" s="322" customFormat="1" x14ac:dyDescent="0.2">
      <c r="B573" s="323"/>
    </row>
    <row r="574" spans="2:2" s="322" customFormat="1" x14ac:dyDescent="0.2">
      <c r="B574" s="323"/>
    </row>
    <row r="575" spans="2:2" s="322" customFormat="1" x14ac:dyDescent="0.2">
      <c r="B575" s="323"/>
    </row>
    <row r="576" spans="2:2" s="322" customFormat="1" x14ac:dyDescent="0.2">
      <c r="B576" s="323"/>
    </row>
    <row r="577" spans="2:2" s="322" customFormat="1" x14ac:dyDescent="0.2">
      <c r="B577" s="323"/>
    </row>
    <row r="578" spans="2:2" s="322" customFormat="1" x14ac:dyDescent="0.2">
      <c r="B578" s="323"/>
    </row>
    <row r="579" spans="2:2" s="322" customFormat="1" x14ac:dyDescent="0.2">
      <c r="B579" s="323"/>
    </row>
    <row r="580" spans="2:2" s="322" customFormat="1" x14ac:dyDescent="0.2">
      <c r="B580" s="323"/>
    </row>
    <row r="581" spans="2:2" s="322" customFormat="1" x14ac:dyDescent="0.2">
      <c r="B581" s="323"/>
    </row>
    <row r="582" spans="2:2" s="322" customFormat="1" x14ac:dyDescent="0.2">
      <c r="B582" s="323"/>
    </row>
    <row r="583" spans="2:2" s="322" customFormat="1" x14ac:dyDescent="0.2">
      <c r="B583" s="323"/>
    </row>
    <row r="584" spans="2:2" s="322" customFormat="1" x14ac:dyDescent="0.2">
      <c r="B584" s="323"/>
    </row>
    <row r="585" spans="2:2" s="322" customFormat="1" x14ac:dyDescent="0.2">
      <c r="B585" s="323"/>
    </row>
    <row r="586" spans="2:2" s="322" customFormat="1" x14ac:dyDescent="0.2">
      <c r="B586" s="323"/>
    </row>
    <row r="587" spans="2:2" s="322" customFormat="1" x14ac:dyDescent="0.2">
      <c r="B587" s="323"/>
    </row>
    <row r="588" spans="2:2" s="322" customFormat="1" x14ac:dyDescent="0.2">
      <c r="B588" s="323"/>
    </row>
    <row r="589" spans="2:2" s="322" customFormat="1" x14ac:dyDescent="0.2">
      <c r="B589" s="323"/>
    </row>
    <row r="590" spans="2:2" s="322" customFormat="1" x14ac:dyDescent="0.2">
      <c r="B590" s="323"/>
    </row>
    <row r="591" spans="2:2" s="322" customFormat="1" x14ac:dyDescent="0.2">
      <c r="B591" s="323"/>
    </row>
    <row r="592" spans="2:2" s="322" customFormat="1" x14ac:dyDescent="0.2">
      <c r="B592" s="323"/>
    </row>
    <row r="593" spans="2:2" s="322" customFormat="1" x14ac:dyDescent="0.2">
      <c r="B593" s="323"/>
    </row>
    <row r="594" spans="2:2" s="322" customFormat="1" x14ac:dyDescent="0.2">
      <c r="B594" s="323"/>
    </row>
    <row r="595" spans="2:2" s="322" customFormat="1" x14ac:dyDescent="0.2">
      <c r="B595" s="323"/>
    </row>
    <row r="596" spans="2:2" s="322" customFormat="1" x14ac:dyDescent="0.2">
      <c r="B596" s="323"/>
    </row>
    <row r="597" spans="2:2" s="322" customFormat="1" x14ac:dyDescent="0.2">
      <c r="B597" s="323"/>
    </row>
    <row r="598" spans="2:2" s="322" customFormat="1" x14ac:dyDescent="0.2">
      <c r="B598" s="323"/>
    </row>
    <row r="599" spans="2:2" s="322" customFormat="1" x14ac:dyDescent="0.2">
      <c r="B599" s="323"/>
    </row>
    <row r="600" spans="2:2" s="322" customFormat="1" x14ac:dyDescent="0.2">
      <c r="B600" s="323"/>
    </row>
    <row r="601" spans="2:2" s="322" customFormat="1" x14ac:dyDescent="0.2">
      <c r="B601" s="323"/>
    </row>
    <row r="602" spans="2:2" s="322" customFormat="1" x14ac:dyDescent="0.2">
      <c r="B602" s="323"/>
    </row>
    <row r="603" spans="2:2" s="322" customFormat="1" x14ac:dyDescent="0.2">
      <c r="B603" s="323"/>
    </row>
    <row r="604" spans="2:2" s="322" customFormat="1" x14ac:dyDescent="0.2">
      <c r="B604" s="323"/>
    </row>
    <row r="605" spans="2:2" s="322" customFormat="1" x14ac:dyDescent="0.2">
      <c r="B605" s="323"/>
    </row>
    <row r="606" spans="2:2" s="322" customFormat="1" x14ac:dyDescent="0.2">
      <c r="B606" s="323"/>
    </row>
    <row r="607" spans="2:2" s="322" customFormat="1" x14ac:dyDescent="0.2">
      <c r="B607" s="323"/>
    </row>
    <row r="608" spans="2:2" s="322" customFormat="1" x14ac:dyDescent="0.2">
      <c r="B608" s="323"/>
    </row>
    <row r="609" spans="2:2" s="322" customFormat="1" x14ac:dyDescent="0.2">
      <c r="B609" s="323"/>
    </row>
    <row r="610" spans="2:2" s="322" customFormat="1" x14ac:dyDescent="0.2">
      <c r="B610" s="323"/>
    </row>
    <row r="611" spans="2:2" s="322" customFormat="1" x14ac:dyDescent="0.2">
      <c r="B611" s="323"/>
    </row>
    <row r="612" spans="2:2" s="322" customFormat="1" x14ac:dyDescent="0.2">
      <c r="B612" s="323"/>
    </row>
    <row r="613" spans="2:2" s="322" customFormat="1" x14ac:dyDescent="0.2">
      <c r="B613" s="323"/>
    </row>
    <row r="614" spans="2:2" s="322" customFormat="1" x14ac:dyDescent="0.2">
      <c r="B614" s="323"/>
    </row>
    <row r="615" spans="2:2" s="322" customFormat="1" x14ac:dyDescent="0.2">
      <c r="B615" s="323"/>
    </row>
    <row r="616" spans="2:2" s="322" customFormat="1" x14ac:dyDescent="0.2">
      <c r="B616" s="323"/>
    </row>
    <row r="617" spans="2:2" s="322" customFormat="1" x14ac:dyDescent="0.2">
      <c r="B617" s="323"/>
    </row>
    <row r="618" spans="2:2" s="322" customFormat="1" x14ac:dyDescent="0.2">
      <c r="B618" s="323"/>
    </row>
    <row r="619" spans="2:2" s="322" customFormat="1" x14ac:dyDescent="0.2">
      <c r="B619" s="323"/>
    </row>
    <row r="620" spans="2:2" s="322" customFormat="1" x14ac:dyDescent="0.2">
      <c r="B620" s="323"/>
    </row>
    <row r="621" spans="2:2" s="322" customFormat="1" x14ac:dyDescent="0.2">
      <c r="B621" s="323"/>
    </row>
    <row r="622" spans="2:2" s="322" customFormat="1" x14ac:dyDescent="0.2">
      <c r="B622" s="323"/>
    </row>
    <row r="623" spans="2:2" s="322" customFormat="1" x14ac:dyDescent="0.2">
      <c r="B623" s="323"/>
    </row>
    <row r="624" spans="2:2" s="322" customFormat="1" x14ac:dyDescent="0.2">
      <c r="B624" s="323"/>
    </row>
    <row r="625" spans="2:2" s="322" customFormat="1" x14ac:dyDescent="0.2">
      <c r="B625" s="323"/>
    </row>
    <row r="626" spans="2:2" s="322" customFormat="1" x14ac:dyDescent="0.2">
      <c r="B626" s="323"/>
    </row>
    <row r="627" spans="2:2" s="322" customFormat="1" x14ac:dyDescent="0.2">
      <c r="B627" s="323"/>
    </row>
    <row r="628" spans="2:2" s="322" customFormat="1" x14ac:dyDescent="0.2">
      <c r="B628" s="323"/>
    </row>
    <row r="629" spans="2:2" s="322" customFormat="1" x14ac:dyDescent="0.2">
      <c r="B629" s="323"/>
    </row>
    <row r="630" spans="2:2" s="322" customFormat="1" x14ac:dyDescent="0.2">
      <c r="B630" s="323"/>
    </row>
  </sheetData>
  <mergeCells count="5">
    <mergeCell ref="E2:H2"/>
    <mergeCell ref="A2:A3"/>
    <mergeCell ref="B2:B3"/>
    <mergeCell ref="C2:C3"/>
    <mergeCell ref="D2:D3"/>
  </mergeCells>
  <pageMargins left="0.7" right="0.7" top="0.75" bottom="0.75" header="0.3" footer="0.3"/>
  <pageSetup orientation="portrait" horizontalDpi="360" verticalDpi="36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Y197"/>
  <sheetViews>
    <sheetView topLeftCell="A130" zoomScaleNormal="100" workbookViewId="0">
      <selection activeCell="B9" sqref="B9:C156"/>
    </sheetView>
  </sheetViews>
  <sheetFormatPr baseColWidth="10" defaultRowHeight="15" x14ac:dyDescent="0.25"/>
  <cols>
    <col min="1" max="2" width="24.140625" style="5" customWidth="1"/>
    <col min="3" max="3" width="13.85546875" style="5" bestFit="1" customWidth="1"/>
    <col min="4" max="4" width="13.85546875" style="5" customWidth="1"/>
    <col min="5" max="5" width="22.140625" style="5" customWidth="1"/>
    <col min="6" max="6" width="20.5703125" style="5" customWidth="1"/>
    <col min="7" max="7" width="16.85546875" style="5" customWidth="1"/>
    <col min="8" max="8" width="15.28515625" style="5" customWidth="1"/>
    <col min="9" max="9" width="16.140625" style="5" customWidth="1"/>
    <col min="10" max="10" width="18.85546875" style="5" customWidth="1"/>
    <col min="11" max="11" width="18.7109375" style="5" customWidth="1"/>
    <col min="12" max="13" width="11.42578125" style="30"/>
    <col min="14" max="14" width="19.140625" style="30" bestFit="1" customWidth="1"/>
    <col min="15" max="15" width="24.140625" style="30" bestFit="1" customWidth="1"/>
    <col min="16" max="16" width="11.42578125" style="30"/>
    <col min="17" max="24" width="11.42578125" style="28"/>
    <col min="26" max="16384" width="11.42578125" style="3"/>
  </cols>
  <sheetData>
    <row r="1" spans="1:25" s="190" customFormat="1" x14ac:dyDescent="0.25">
      <c r="A1" s="187" t="s">
        <v>1004</v>
      </c>
      <c r="B1" s="187"/>
      <c r="C1" s="187" t="s">
        <v>1005</v>
      </c>
      <c r="D1" s="187"/>
      <c r="E1" s="187" t="s">
        <v>1121</v>
      </c>
      <c r="F1" s="187" t="s">
        <v>1004</v>
      </c>
      <c r="G1" s="188"/>
      <c r="H1" s="188"/>
      <c r="I1" s="189"/>
      <c r="J1" s="189"/>
      <c r="K1" s="189"/>
      <c r="Q1" s="28"/>
      <c r="R1" s="28"/>
      <c r="S1" s="28"/>
      <c r="T1" s="28"/>
      <c r="U1" s="28"/>
      <c r="V1" s="28"/>
      <c r="W1" s="28"/>
      <c r="X1" s="28"/>
      <c r="Y1" s="28"/>
    </row>
    <row r="2" spans="1:25" s="190" customFormat="1" x14ac:dyDescent="0.25">
      <c r="A2" s="30" t="s">
        <v>1128</v>
      </c>
      <c r="B2" s="30" t="s">
        <v>1180</v>
      </c>
      <c r="C2" s="30" t="s">
        <v>1003</v>
      </c>
      <c r="D2" s="30"/>
      <c r="E2" s="188" t="s">
        <v>480</v>
      </c>
      <c r="F2" s="30" t="s">
        <v>1128</v>
      </c>
      <c r="G2" s="188"/>
      <c r="H2" s="188"/>
      <c r="I2" s="189"/>
      <c r="J2" s="189"/>
      <c r="K2" s="189"/>
      <c r="Q2" s="28"/>
      <c r="R2" s="28"/>
      <c r="S2" s="28"/>
      <c r="T2" s="28"/>
      <c r="U2" s="28"/>
      <c r="V2" s="28"/>
      <c r="W2" s="28"/>
      <c r="X2" s="28"/>
      <c r="Y2" s="28"/>
    </row>
    <row r="3" spans="1:25" s="190" customFormat="1" x14ac:dyDescent="0.25">
      <c r="A3" s="30" t="s">
        <v>1145</v>
      </c>
      <c r="B3" s="30" t="s">
        <v>992</v>
      </c>
      <c r="C3" s="30" t="s">
        <v>1002</v>
      </c>
      <c r="D3" s="30"/>
      <c r="E3" s="188" t="s">
        <v>480</v>
      </c>
      <c r="F3" s="30" t="s">
        <v>1129</v>
      </c>
      <c r="G3" s="188"/>
      <c r="H3" s="188"/>
      <c r="I3" s="189"/>
      <c r="J3" s="189"/>
      <c r="K3" s="189"/>
      <c r="Q3" s="28"/>
      <c r="R3" s="28"/>
      <c r="S3" s="28"/>
      <c r="T3" s="28"/>
      <c r="U3" s="28"/>
      <c r="V3" s="28"/>
      <c r="W3" s="28"/>
      <c r="X3" s="28"/>
      <c r="Y3" s="28"/>
    </row>
    <row r="4" spans="1:25" s="190" customFormat="1" x14ac:dyDescent="0.25">
      <c r="A4" s="30" t="s">
        <v>1145</v>
      </c>
      <c r="B4" s="30" t="s">
        <v>992</v>
      </c>
      <c r="C4" s="30" t="s">
        <v>1001</v>
      </c>
      <c r="D4" s="30"/>
      <c r="E4" s="188" t="s">
        <v>480</v>
      </c>
      <c r="F4" s="30" t="s">
        <v>1130</v>
      </c>
      <c r="G4" s="188"/>
      <c r="H4" s="188"/>
      <c r="I4" s="189"/>
      <c r="J4" s="189"/>
      <c r="K4" s="189"/>
      <c r="Q4" s="28"/>
      <c r="R4" s="28"/>
      <c r="S4" s="28"/>
      <c r="T4" s="28"/>
      <c r="U4" s="28"/>
      <c r="V4" s="28"/>
      <c r="W4" s="28"/>
      <c r="X4" s="28"/>
      <c r="Y4" s="28"/>
    </row>
    <row r="5" spans="1:25" s="190" customFormat="1" x14ac:dyDescent="0.25">
      <c r="A5" s="30" t="s">
        <v>1145</v>
      </c>
      <c r="B5" s="30" t="s">
        <v>992</v>
      </c>
      <c r="C5" s="30" t="s">
        <v>1000</v>
      </c>
      <c r="D5" s="30"/>
      <c r="E5" s="188" t="s">
        <v>481</v>
      </c>
      <c r="F5" s="30" t="s">
        <v>1131</v>
      </c>
      <c r="G5" s="188"/>
      <c r="H5" s="188"/>
      <c r="I5" s="189"/>
      <c r="J5" s="189"/>
      <c r="K5" s="189"/>
      <c r="Q5" s="28"/>
      <c r="R5" s="28"/>
      <c r="S5" s="28"/>
      <c r="T5" s="28"/>
      <c r="U5" s="28"/>
      <c r="V5" s="28"/>
      <c r="W5" s="28"/>
      <c r="X5" s="28"/>
      <c r="Y5" s="28"/>
    </row>
    <row r="6" spans="1:25" s="190" customFormat="1" x14ac:dyDescent="0.25">
      <c r="A6" s="30" t="s">
        <v>1145</v>
      </c>
      <c r="B6" s="30" t="s">
        <v>992</v>
      </c>
      <c r="C6" s="30" t="s">
        <v>999</v>
      </c>
      <c r="D6" s="30"/>
      <c r="E6" s="188" t="s">
        <v>481</v>
      </c>
      <c r="F6" s="30" t="s">
        <v>1155</v>
      </c>
      <c r="G6" s="188"/>
      <c r="H6" s="188"/>
      <c r="I6" s="189"/>
      <c r="J6" s="189"/>
      <c r="K6" s="189"/>
      <c r="Q6" s="28"/>
      <c r="R6" s="28"/>
      <c r="S6" s="28"/>
      <c r="T6" s="28"/>
      <c r="U6" s="28"/>
      <c r="V6" s="28"/>
      <c r="W6" s="28"/>
      <c r="X6" s="28"/>
      <c r="Y6" s="28"/>
    </row>
    <row r="7" spans="1:25" s="190" customFormat="1" x14ac:dyDescent="0.25">
      <c r="A7" s="30" t="s">
        <v>1145</v>
      </c>
      <c r="B7" s="30" t="s">
        <v>992</v>
      </c>
      <c r="C7" s="30" t="s">
        <v>998</v>
      </c>
      <c r="D7" s="30"/>
      <c r="E7" s="188" t="s">
        <v>481</v>
      </c>
      <c r="F7" s="30" t="s">
        <v>1156</v>
      </c>
      <c r="G7" s="188"/>
      <c r="H7" s="188"/>
      <c r="I7" s="189"/>
      <c r="J7" s="189"/>
      <c r="K7" s="189"/>
      <c r="Q7" s="28"/>
      <c r="R7" s="28"/>
      <c r="S7" s="28"/>
      <c r="T7" s="28"/>
      <c r="U7" s="28"/>
      <c r="V7" s="28"/>
      <c r="W7" s="28"/>
      <c r="X7" s="28"/>
      <c r="Y7" s="28"/>
    </row>
    <row r="8" spans="1:25" s="190" customFormat="1" x14ac:dyDescent="0.25">
      <c r="A8" s="30" t="s">
        <v>1145</v>
      </c>
      <c r="B8" s="30" t="s">
        <v>992</v>
      </c>
      <c r="C8" s="30" t="s">
        <v>997</v>
      </c>
      <c r="D8" s="30"/>
      <c r="E8" s="188" t="s">
        <v>482</v>
      </c>
      <c r="F8" s="30" t="s">
        <v>1132</v>
      </c>
      <c r="G8" s="188"/>
      <c r="H8" s="188"/>
      <c r="I8" s="189"/>
      <c r="J8" s="189"/>
      <c r="K8" s="189"/>
      <c r="Q8" s="28"/>
      <c r="R8" s="28"/>
      <c r="S8" s="28"/>
      <c r="T8" s="28"/>
      <c r="U8" s="28"/>
      <c r="V8" s="28"/>
      <c r="W8" s="28"/>
      <c r="X8" s="28"/>
      <c r="Y8" s="28"/>
    </row>
    <row r="9" spans="1:25" s="190" customFormat="1" x14ac:dyDescent="0.25">
      <c r="A9" s="30" t="s">
        <v>1145</v>
      </c>
      <c r="B9" s="30" t="s">
        <v>992</v>
      </c>
      <c r="C9" s="30" t="s">
        <v>996</v>
      </c>
      <c r="D9" s="30"/>
      <c r="E9" s="188" t="s">
        <v>482</v>
      </c>
      <c r="F9" s="30" t="s">
        <v>1133</v>
      </c>
      <c r="G9" s="188"/>
      <c r="H9" s="188"/>
      <c r="I9" s="189"/>
      <c r="J9" s="189"/>
      <c r="K9" s="189"/>
      <c r="Q9" s="28"/>
      <c r="R9" s="28"/>
      <c r="S9" s="28"/>
      <c r="T9" s="28"/>
      <c r="U9" s="28"/>
      <c r="V9" s="28"/>
      <c r="W9" s="28"/>
      <c r="X9" s="28"/>
      <c r="Y9" s="28"/>
    </row>
    <row r="10" spans="1:25" s="190" customFormat="1" x14ac:dyDescent="0.25">
      <c r="A10" s="30" t="s">
        <v>1145</v>
      </c>
      <c r="B10" s="30" t="s">
        <v>992</v>
      </c>
      <c r="C10" s="30" t="s">
        <v>995</v>
      </c>
      <c r="D10" s="30"/>
      <c r="E10" s="188" t="s">
        <v>482</v>
      </c>
      <c r="F10" s="30" t="s">
        <v>1134</v>
      </c>
      <c r="G10" s="188"/>
      <c r="H10" s="188"/>
      <c r="I10" s="189"/>
      <c r="J10" s="189"/>
      <c r="K10" s="189"/>
      <c r="Q10" s="28"/>
      <c r="R10" s="28"/>
      <c r="S10" s="28"/>
      <c r="T10" s="28"/>
      <c r="U10" s="28"/>
      <c r="V10" s="28"/>
      <c r="W10" s="28"/>
      <c r="X10" s="28"/>
      <c r="Y10" s="28"/>
    </row>
    <row r="11" spans="1:25" s="190" customFormat="1" x14ac:dyDescent="0.25">
      <c r="A11" s="30" t="s">
        <v>1145</v>
      </c>
      <c r="B11" s="30" t="s">
        <v>992</v>
      </c>
      <c r="C11" s="30" t="s">
        <v>993</v>
      </c>
      <c r="D11" s="30"/>
      <c r="E11" s="188" t="s">
        <v>483</v>
      </c>
      <c r="F11" s="30" t="s">
        <v>1135</v>
      </c>
      <c r="G11" s="188"/>
      <c r="H11" s="188"/>
      <c r="I11" s="189"/>
      <c r="J11" s="189"/>
      <c r="K11" s="189"/>
      <c r="Q11" s="28"/>
      <c r="R11" s="28"/>
      <c r="S11" s="28"/>
      <c r="T11" s="28"/>
      <c r="U11" s="28"/>
      <c r="V11" s="28"/>
      <c r="W11" s="28"/>
      <c r="X11" s="28"/>
      <c r="Y11" s="28"/>
    </row>
    <row r="12" spans="1:25" s="190" customFormat="1" x14ac:dyDescent="0.25">
      <c r="A12" s="30" t="s">
        <v>1145</v>
      </c>
      <c r="B12" s="30" t="s">
        <v>992</v>
      </c>
      <c r="C12" s="30" t="s">
        <v>991</v>
      </c>
      <c r="D12" s="30"/>
      <c r="E12" s="188" t="s">
        <v>483</v>
      </c>
      <c r="F12" s="30" t="s">
        <v>1136</v>
      </c>
      <c r="G12" s="188"/>
      <c r="H12" s="189"/>
      <c r="I12" s="189"/>
      <c r="J12" s="189"/>
      <c r="K12" s="189"/>
      <c r="Q12" s="28"/>
      <c r="R12" s="28"/>
      <c r="S12" s="28"/>
      <c r="T12" s="28"/>
      <c r="U12" s="28"/>
      <c r="V12" s="28"/>
      <c r="W12" s="28"/>
      <c r="X12" s="28"/>
      <c r="Y12" s="28"/>
    </row>
    <row r="13" spans="1:25" s="190" customFormat="1" x14ac:dyDescent="0.25">
      <c r="A13" s="30" t="s">
        <v>1137</v>
      </c>
      <c r="B13" s="30" t="s">
        <v>985</v>
      </c>
      <c r="C13" s="30" t="s">
        <v>990</v>
      </c>
      <c r="D13" s="30"/>
      <c r="E13" s="188" t="s">
        <v>483</v>
      </c>
      <c r="F13" s="30" t="s">
        <v>1153</v>
      </c>
      <c r="G13" s="188"/>
      <c r="H13" s="189"/>
      <c r="I13" s="189"/>
      <c r="J13" s="189"/>
      <c r="K13" s="189"/>
      <c r="Q13" s="28"/>
      <c r="R13" s="28"/>
      <c r="S13" s="28"/>
      <c r="T13" s="28"/>
      <c r="U13" s="28"/>
      <c r="V13" s="28"/>
      <c r="W13" s="28"/>
      <c r="X13" s="28"/>
      <c r="Y13" s="28"/>
    </row>
    <row r="14" spans="1:25" s="190" customFormat="1" x14ac:dyDescent="0.25">
      <c r="A14" s="30" t="s">
        <v>1137</v>
      </c>
      <c r="B14" s="30" t="s">
        <v>985</v>
      </c>
      <c r="C14" s="30" t="s">
        <v>988</v>
      </c>
      <c r="D14" s="30"/>
      <c r="E14" s="188" t="s">
        <v>483</v>
      </c>
      <c r="F14" s="30" t="s">
        <v>1154</v>
      </c>
      <c r="G14" s="188"/>
      <c r="H14" s="189"/>
      <c r="I14" s="189"/>
      <c r="J14" s="189"/>
      <c r="K14" s="189"/>
      <c r="Q14" s="28"/>
      <c r="R14" s="28"/>
      <c r="S14" s="28"/>
      <c r="T14" s="28"/>
      <c r="U14" s="28"/>
      <c r="V14" s="28"/>
      <c r="W14" s="28"/>
      <c r="X14" s="28"/>
      <c r="Y14" s="28"/>
    </row>
    <row r="15" spans="1:25" s="190" customFormat="1" x14ac:dyDescent="0.25">
      <c r="A15" s="30" t="s">
        <v>1137</v>
      </c>
      <c r="B15" s="30" t="s">
        <v>985</v>
      </c>
      <c r="C15" s="30" t="s">
        <v>987</v>
      </c>
      <c r="D15" s="30"/>
      <c r="E15" s="188" t="s">
        <v>484</v>
      </c>
      <c r="F15" s="30" t="s">
        <v>1137</v>
      </c>
      <c r="G15" s="188"/>
      <c r="H15" s="189"/>
      <c r="I15" s="189"/>
      <c r="J15" s="189"/>
      <c r="K15" s="189"/>
      <c r="Q15" s="28"/>
      <c r="R15" s="28"/>
      <c r="S15" s="28"/>
      <c r="T15" s="28"/>
      <c r="U15" s="28"/>
      <c r="V15" s="28"/>
      <c r="W15" s="28"/>
      <c r="X15" s="28"/>
      <c r="Y15" s="28"/>
    </row>
    <row r="16" spans="1:25" s="190" customFormat="1" x14ac:dyDescent="0.25">
      <c r="A16" s="30" t="s">
        <v>1137</v>
      </c>
      <c r="B16" s="30" t="s">
        <v>985</v>
      </c>
      <c r="C16" s="30" t="s">
        <v>986</v>
      </c>
      <c r="D16" s="30"/>
      <c r="E16" s="188" t="s">
        <v>484</v>
      </c>
      <c r="F16" s="30" t="s">
        <v>1138</v>
      </c>
      <c r="G16" s="188"/>
      <c r="H16" s="189"/>
      <c r="I16" s="189"/>
      <c r="J16" s="189"/>
      <c r="K16" s="189"/>
      <c r="Q16" s="28"/>
      <c r="R16" s="28"/>
      <c r="S16" s="28"/>
      <c r="T16" s="28"/>
      <c r="U16" s="28"/>
      <c r="V16" s="28"/>
      <c r="W16" s="28"/>
      <c r="X16" s="28"/>
      <c r="Y16" s="28"/>
    </row>
    <row r="17" spans="1:25" s="190" customFormat="1" x14ac:dyDescent="0.25">
      <c r="A17" s="30" t="s">
        <v>1137</v>
      </c>
      <c r="B17" s="30" t="s">
        <v>985</v>
      </c>
      <c r="C17" s="30" t="s">
        <v>984</v>
      </c>
      <c r="D17" s="30"/>
      <c r="E17" s="188" t="s">
        <v>484</v>
      </c>
      <c r="F17" s="30" t="s">
        <v>1139</v>
      </c>
      <c r="G17" s="188"/>
      <c r="H17" s="189"/>
      <c r="I17" s="189"/>
      <c r="J17" s="189"/>
      <c r="K17" s="189"/>
      <c r="Q17" s="28"/>
      <c r="R17" s="28"/>
      <c r="S17" s="28"/>
      <c r="T17" s="28"/>
      <c r="U17" s="28"/>
      <c r="V17" s="28"/>
      <c r="W17" s="28"/>
      <c r="X17" s="28"/>
      <c r="Y17" s="28"/>
    </row>
    <row r="18" spans="1:25" s="190" customFormat="1" x14ac:dyDescent="0.25">
      <c r="A18" s="30" t="s">
        <v>1138</v>
      </c>
      <c r="B18" s="30" t="s">
        <v>970</v>
      </c>
      <c r="C18" s="30" t="s">
        <v>983</v>
      </c>
      <c r="D18" s="30"/>
      <c r="E18" s="188" t="s">
        <v>484</v>
      </c>
      <c r="F18" s="30" t="s">
        <v>1140</v>
      </c>
      <c r="G18" s="188"/>
      <c r="H18" s="189"/>
      <c r="I18" s="189"/>
      <c r="J18" s="189"/>
      <c r="K18" s="189"/>
      <c r="Q18" s="28"/>
      <c r="R18" s="28"/>
      <c r="S18" s="28"/>
      <c r="T18" s="28"/>
      <c r="U18" s="28"/>
      <c r="V18" s="28"/>
      <c r="W18" s="28"/>
      <c r="X18" s="28"/>
      <c r="Y18" s="28"/>
    </row>
    <row r="19" spans="1:25" s="190" customFormat="1" x14ac:dyDescent="0.25">
      <c r="A19" s="30" t="s">
        <v>1138</v>
      </c>
      <c r="B19" s="30" t="s">
        <v>970</v>
      </c>
      <c r="C19" s="30" t="s">
        <v>982</v>
      </c>
      <c r="D19" s="30"/>
      <c r="E19" s="188" t="s">
        <v>485</v>
      </c>
      <c r="F19" s="30" t="s">
        <v>1141</v>
      </c>
      <c r="G19" s="188"/>
      <c r="H19" s="189"/>
      <c r="I19" s="189"/>
      <c r="J19" s="189"/>
      <c r="K19" s="189"/>
      <c r="Q19" s="28"/>
      <c r="R19" s="28"/>
      <c r="S19" s="28"/>
      <c r="T19" s="28"/>
      <c r="U19" s="28"/>
      <c r="V19" s="28"/>
      <c r="W19" s="28"/>
      <c r="X19" s="28"/>
      <c r="Y19" s="28"/>
    </row>
    <row r="20" spans="1:25" s="190" customFormat="1" x14ac:dyDescent="0.25">
      <c r="A20" s="30" t="s">
        <v>1138</v>
      </c>
      <c r="B20" s="30" t="s">
        <v>970</v>
      </c>
      <c r="C20" s="30" t="s">
        <v>980</v>
      </c>
      <c r="D20" s="30"/>
      <c r="E20" s="188" t="s">
        <v>485</v>
      </c>
      <c r="F20" s="30" t="s">
        <v>1142</v>
      </c>
      <c r="G20" s="188"/>
      <c r="H20" s="189"/>
      <c r="I20" s="189"/>
      <c r="J20" s="189"/>
      <c r="K20" s="189"/>
      <c r="Q20" s="28"/>
      <c r="R20" s="28"/>
      <c r="S20" s="28"/>
      <c r="T20" s="28"/>
      <c r="U20" s="28"/>
      <c r="V20" s="28"/>
      <c r="W20" s="28"/>
      <c r="X20" s="28"/>
      <c r="Y20" s="28"/>
    </row>
    <row r="21" spans="1:25" s="190" customFormat="1" x14ac:dyDescent="0.25">
      <c r="A21" s="30" t="s">
        <v>1138</v>
      </c>
      <c r="B21" s="30" t="s">
        <v>970</v>
      </c>
      <c r="C21" s="30" t="s">
        <v>979</v>
      </c>
      <c r="D21" s="30"/>
      <c r="E21" s="188" t="s">
        <v>485</v>
      </c>
      <c r="F21" s="30" t="s">
        <v>1143</v>
      </c>
      <c r="G21" s="188"/>
      <c r="H21" s="189"/>
      <c r="I21" s="189"/>
      <c r="J21" s="189"/>
      <c r="K21" s="189"/>
      <c r="Q21" s="28"/>
      <c r="R21" s="28"/>
      <c r="S21" s="28"/>
      <c r="T21" s="28"/>
      <c r="U21" s="28"/>
      <c r="V21" s="28"/>
      <c r="W21" s="28"/>
      <c r="X21" s="28"/>
      <c r="Y21" s="28"/>
    </row>
    <row r="22" spans="1:25" s="190" customFormat="1" x14ac:dyDescent="0.25">
      <c r="A22" s="30" t="s">
        <v>1138</v>
      </c>
      <c r="B22" s="30" t="s">
        <v>970</v>
      </c>
      <c r="C22" s="30" t="s">
        <v>977</v>
      </c>
      <c r="D22" s="30"/>
      <c r="E22" s="188" t="s">
        <v>485</v>
      </c>
      <c r="F22" s="30" t="s">
        <v>1144</v>
      </c>
      <c r="G22" s="188"/>
      <c r="H22" s="189"/>
      <c r="I22" s="189"/>
      <c r="J22" s="189"/>
      <c r="K22" s="189"/>
      <c r="Q22" s="28"/>
      <c r="R22" s="28"/>
      <c r="S22" s="28"/>
      <c r="T22" s="28"/>
      <c r="U22" s="28"/>
      <c r="V22" s="28"/>
      <c r="W22" s="28"/>
      <c r="X22" s="28"/>
      <c r="Y22" s="28"/>
    </row>
    <row r="23" spans="1:25" s="190" customFormat="1" x14ac:dyDescent="0.25">
      <c r="A23" s="30" t="s">
        <v>1138</v>
      </c>
      <c r="B23" s="30" t="s">
        <v>970</v>
      </c>
      <c r="C23" s="30" t="s">
        <v>975</v>
      </c>
      <c r="D23" s="30"/>
      <c r="E23" s="188" t="s">
        <v>485</v>
      </c>
      <c r="F23" s="30" t="s">
        <v>1157</v>
      </c>
      <c r="G23" s="188"/>
      <c r="H23" s="189"/>
      <c r="I23" s="189"/>
      <c r="J23" s="189"/>
      <c r="K23" s="189"/>
      <c r="Q23" s="28"/>
      <c r="R23" s="28"/>
      <c r="S23" s="28"/>
      <c r="T23" s="28"/>
      <c r="U23" s="28"/>
      <c r="V23" s="28"/>
      <c r="W23" s="28"/>
      <c r="X23" s="28"/>
      <c r="Y23" s="28"/>
    </row>
    <row r="24" spans="1:25" s="190" customFormat="1" x14ac:dyDescent="0.25">
      <c r="A24" s="30" t="s">
        <v>1138</v>
      </c>
      <c r="B24" s="30" t="s">
        <v>970</v>
      </c>
      <c r="C24" s="30" t="s">
        <v>974</v>
      </c>
      <c r="D24" s="30"/>
      <c r="E24" s="188" t="s">
        <v>486</v>
      </c>
      <c r="F24" s="30" t="s">
        <v>1145</v>
      </c>
      <c r="G24" s="188"/>
      <c r="H24" s="189"/>
      <c r="I24" s="189"/>
      <c r="J24" s="189"/>
      <c r="K24" s="189"/>
      <c r="Q24" s="28"/>
      <c r="R24" s="28"/>
      <c r="S24" s="28"/>
      <c r="T24" s="28"/>
      <c r="U24" s="28"/>
      <c r="V24" s="28"/>
      <c r="W24" s="28"/>
      <c r="X24" s="28"/>
      <c r="Y24" s="28"/>
    </row>
    <row r="25" spans="1:25" s="190" customFormat="1" x14ac:dyDescent="0.25">
      <c r="A25" s="30" t="s">
        <v>1138</v>
      </c>
      <c r="B25" s="30" t="s">
        <v>970</v>
      </c>
      <c r="C25" s="30" t="s">
        <v>973</v>
      </c>
      <c r="D25" s="30"/>
      <c r="E25" s="188" t="s">
        <v>486</v>
      </c>
      <c r="F25" s="30" t="s">
        <v>1152</v>
      </c>
      <c r="G25" s="188"/>
      <c r="H25" s="189"/>
      <c r="I25" s="189"/>
      <c r="J25" s="189"/>
      <c r="K25" s="189"/>
      <c r="Q25" s="28"/>
      <c r="R25" s="28"/>
      <c r="S25" s="28"/>
      <c r="T25" s="28"/>
      <c r="U25" s="28"/>
      <c r="V25" s="28"/>
      <c r="W25" s="28"/>
      <c r="X25" s="28"/>
      <c r="Y25" s="28"/>
    </row>
    <row r="26" spans="1:25" s="190" customFormat="1" x14ac:dyDescent="0.25">
      <c r="A26" s="30" t="s">
        <v>1138</v>
      </c>
      <c r="B26" s="30" t="s">
        <v>970</v>
      </c>
      <c r="C26" s="30" t="s">
        <v>972</v>
      </c>
      <c r="D26" s="30"/>
      <c r="E26" s="188" t="s">
        <v>486</v>
      </c>
      <c r="F26" s="30" t="s">
        <v>1146</v>
      </c>
      <c r="G26" s="188"/>
      <c r="H26" s="189"/>
      <c r="I26" s="189"/>
      <c r="J26" s="189"/>
      <c r="K26" s="189"/>
      <c r="Q26" s="28"/>
      <c r="R26" s="28"/>
      <c r="S26" s="28"/>
      <c r="T26" s="28"/>
      <c r="U26" s="28"/>
      <c r="V26" s="28"/>
      <c r="W26" s="28"/>
      <c r="X26" s="28"/>
      <c r="Y26" s="28"/>
    </row>
    <row r="27" spans="1:25" s="190" customFormat="1" x14ac:dyDescent="0.25">
      <c r="A27" s="30" t="s">
        <v>1138</v>
      </c>
      <c r="B27" s="30" t="s">
        <v>970</v>
      </c>
      <c r="C27" s="30" t="s">
        <v>971</v>
      </c>
      <c r="D27" s="30"/>
      <c r="E27" s="188" t="s">
        <v>487</v>
      </c>
      <c r="F27" s="30" t="s">
        <v>1151</v>
      </c>
      <c r="G27" s="188"/>
      <c r="H27" s="189"/>
      <c r="I27" s="189"/>
      <c r="J27" s="189"/>
      <c r="K27" s="189"/>
      <c r="Q27" s="28"/>
      <c r="R27" s="28"/>
      <c r="S27" s="28"/>
      <c r="T27" s="28"/>
      <c r="U27" s="28"/>
      <c r="V27" s="28"/>
      <c r="W27" s="28"/>
      <c r="X27" s="28"/>
      <c r="Y27" s="28"/>
    </row>
    <row r="28" spans="1:25" s="190" customFormat="1" x14ac:dyDescent="0.25">
      <c r="A28" s="30" t="s">
        <v>1138</v>
      </c>
      <c r="B28" s="30" t="s">
        <v>970</v>
      </c>
      <c r="C28" s="30" t="s">
        <v>969</v>
      </c>
      <c r="D28" s="30"/>
      <c r="E28" s="188" t="s">
        <v>487</v>
      </c>
      <c r="F28" s="30" t="s">
        <v>1147</v>
      </c>
      <c r="G28" s="188"/>
      <c r="H28" s="189"/>
      <c r="I28" s="189"/>
      <c r="J28" s="189"/>
      <c r="K28" s="189"/>
      <c r="Q28" s="28"/>
      <c r="R28" s="28"/>
      <c r="S28" s="28"/>
      <c r="T28" s="28"/>
      <c r="U28" s="28"/>
      <c r="V28" s="28"/>
      <c r="W28" s="28"/>
      <c r="X28" s="28"/>
      <c r="Y28" s="28"/>
    </row>
    <row r="29" spans="1:25" s="190" customFormat="1" x14ac:dyDescent="0.25">
      <c r="A29" s="30" t="s">
        <v>1151</v>
      </c>
      <c r="B29" s="30" t="s">
        <v>1160</v>
      </c>
      <c r="C29" s="30" t="s">
        <v>968</v>
      </c>
      <c r="D29" s="30"/>
      <c r="E29" s="188" t="s">
        <v>487</v>
      </c>
      <c r="F29" s="30" t="s">
        <v>1159</v>
      </c>
      <c r="G29" s="188"/>
      <c r="H29" s="189"/>
      <c r="I29" s="189"/>
      <c r="J29" s="189"/>
      <c r="K29" s="189"/>
      <c r="Q29" s="28"/>
      <c r="R29" s="28"/>
      <c r="S29" s="28"/>
      <c r="T29" s="28"/>
      <c r="U29" s="28"/>
      <c r="V29" s="28"/>
      <c r="W29" s="28"/>
      <c r="X29" s="28"/>
      <c r="Y29" s="28"/>
    </row>
    <row r="30" spans="1:25" s="190" customFormat="1" x14ac:dyDescent="0.25">
      <c r="A30" s="30" t="s">
        <v>1151</v>
      </c>
      <c r="B30" s="30" t="s">
        <v>1160</v>
      </c>
      <c r="C30" s="30" t="s">
        <v>967</v>
      </c>
      <c r="D30" s="30"/>
      <c r="E30" s="188" t="s">
        <v>487</v>
      </c>
      <c r="F30" s="30" t="s">
        <v>1148</v>
      </c>
      <c r="G30" s="188"/>
      <c r="H30" s="189"/>
      <c r="I30" s="189"/>
      <c r="J30" s="189"/>
      <c r="K30" s="189"/>
      <c r="Q30" s="28"/>
      <c r="R30" s="28"/>
      <c r="S30" s="28"/>
      <c r="T30" s="28"/>
      <c r="U30" s="28"/>
      <c r="V30" s="28"/>
      <c r="W30" s="28"/>
      <c r="X30" s="28"/>
      <c r="Y30" s="28"/>
    </row>
    <row r="31" spans="1:25" s="190" customFormat="1" x14ac:dyDescent="0.25">
      <c r="A31" s="30" t="s">
        <v>1151</v>
      </c>
      <c r="B31" s="30" t="s">
        <v>1160</v>
      </c>
      <c r="C31" s="30" t="s">
        <v>965</v>
      </c>
      <c r="D31" s="30"/>
      <c r="E31" s="188" t="s">
        <v>488</v>
      </c>
      <c r="F31" s="30" t="s">
        <v>1149</v>
      </c>
      <c r="G31" s="188"/>
      <c r="H31" s="189"/>
      <c r="I31" s="189"/>
      <c r="J31" s="189"/>
      <c r="K31" s="189"/>
      <c r="Q31" s="28"/>
      <c r="R31" s="28"/>
      <c r="S31" s="28"/>
      <c r="T31" s="28"/>
      <c r="U31" s="28"/>
      <c r="V31" s="28"/>
      <c r="W31" s="28"/>
      <c r="X31" s="28"/>
      <c r="Y31" s="28"/>
    </row>
    <row r="32" spans="1:25" s="190" customFormat="1" x14ac:dyDescent="0.25">
      <c r="A32" s="30" t="s">
        <v>1151</v>
      </c>
      <c r="B32" s="30" t="s">
        <v>1160</v>
      </c>
      <c r="C32" s="30" t="s">
        <v>964</v>
      </c>
      <c r="D32" s="30"/>
      <c r="E32" s="188" t="s">
        <v>488</v>
      </c>
      <c r="F32" s="30" t="s">
        <v>1150</v>
      </c>
      <c r="G32" s="188"/>
      <c r="H32" s="189"/>
      <c r="I32" s="189"/>
      <c r="J32" s="189"/>
      <c r="K32" s="189"/>
      <c r="Q32" s="28"/>
      <c r="R32" s="28"/>
      <c r="S32" s="28"/>
      <c r="T32" s="28"/>
      <c r="U32" s="28"/>
      <c r="V32" s="28"/>
      <c r="W32" s="28"/>
      <c r="X32" s="28"/>
      <c r="Y32" s="28"/>
    </row>
    <row r="33" spans="1:25" s="190" customFormat="1" x14ac:dyDescent="0.25">
      <c r="A33" s="30" t="s">
        <v>1151</v>
      </c>
      <c r="B33" s="30" t="s">
        <v>1160</v>
      </c>
      <c r="C33" s="30" t="s">
        <v>963</v>
      </c>
      <c r="D33" s="30"/>
      <c r="E33" s="188" t="s">
        <v>488</v>
      </c>
      <c r="F33" s="30" t="s">
        <v>1158</v>
      </c>
      <c r="G33" s="188"/>
      <c r="H33" s="189"/>
      <c r="I33" s="189"/>
      <c r="J33" s="189"/>
      <c r="K33" s="189"/>
      <c r="Q33" s="28"/>
      <c r="R33" s="28"/>
      <c r="S33" s="28"/>
      <c r="T33" s="28"/>
      <c r="U33" s="28"/>
      <c r="V33" s="28"/>
      <c r="W33" s="28"/>
      <c r="X33" s="28"/>
      <c r="Y33" s="28"/>
    </row>
    <row r="34" spans="1:25" s="190" customFormat="1" x14ac:dyDescent="0.25">
      <c r="A34" s="30" t="s">
        <v>1135</v>
      </c>
      <c r="B34" s="30" t="s">
        <v>955</v>
      </c>
      <c r="C34" s="30" t="s">
        <v>961</v>
      </c>
      <c r="D34" s="30"/>
      <c r="E34" s="30"/>
      <c r="F34" s="30"/>
      <c r="G34" s="188"/>
      <c r="H34" s="189"/>
      <c r="I34" s="189"/>
      <c r="J34" s="189"/>
      <c r="K34" s="189"/>
      <c r="Q34" s="28"/>
      <c r="R34" s="28"/>
      <c r="S34" s="28"/>
      <c r="T34" s="28"/>
      <c r="U34" s="28"/>
      <c r="V34" s="28"/>
      <c r="W34" s="28"/>
      <c r="X34" s="28"/>
      <c r="Y34" s="28"/>
    </row>
    <row r="35" spans="1:25" s="190" customFormat="1" x14ac:dyDescent="0.25">
      <c r="A35" s="30" t="s">
        <v>1135</v>
      </c>
      <c r="B35" s="30" t="s">
        <v>955</v>
      </c>
      <c r="C35" s="30" t="s">
        <v>960</v>
      </c>
      <c r="D35" s="30"/>
      <c r="E35" s="30"/>
      <c r="F35" s="30"/>
      <c r="G35" s="188"/>
      <c r="H35" s="189"/>
      <c r="I35" s="189"/>
      <c r="J35" s="189"/>
      <c r="K35" s="189"/>
      <c r="Q35" s="28"/>
      <c r="R35" s="28"/>
      <c r="S35" s="28"/>
      <c r="T35" s="28"/>
      <c r="U35" s="28"/>
      <c r="V35" s="28"/>
      <c r="W35" s="28"/>
      <c r="X35" s="28"/>
      <c r="Y35" s="28"/>
    </row>
    <row r="36" spans="1:25" s="190" customFormat="1" x14ac:dyDescent="0.25">
      <c r="A36" s="30" t="s">
        <v>1135</v>
      </c>
      <c r="B36" s="30" t="s">
        <v>955</v>
      </c>
      <c r="C36" s="30" t="s">
        <v>959</v>
      </c>
      <c r="D36" s="30"/>
      <c r="E36" s="30"/>
      <c r="F36" s="30"/>
      <c r="G36" s="188"/>
      <c r="H36" s="189"/>
      <c r="I36" s="189"/>
      <c r="J36" s="189"/>
      <c r="K36" s="189"/>
      <c r="Q36" s="28"/>
      <c r="R36" s="28"/>
      <c r="S36" s="28"/>
      <c r="T36" s="28"/>
      <c r="U36" s="28"/>
      <c r="V36" s="28"/>
      <c r="W36" s="28"/>
      <c r="X36" s="28"/>
      <c r="Y36" s="28"/>
    </row>
    <row r="37" spans="1:25" s="190" customFormat="1" x14ac:dyDescent="0.25">
      <c r="A37" s="30" t="s">
        <v>1135</v>
      </c>
      <c r="B37" s="30" t="s">
        <v>955</v>
      </c>
      <c r="C37" s="30" t="s">
        <v>958</v>
      </c>
      <c r="D37" s="30"/>
      <c r="E37" s="30"/>
      <c r="F37" s="30"/>
      <c r="G37" s="188"/>
      <c r="H37" s="189"/>
      <c r="I37" s="189"/>
      <c r="J37" s="189"/>
      <c r="K37" s="189"/>
      <c r="Q37" s="28"/>
      <c r="R37" s="28"/>
      <c r="S37" s="28"/>
      <c r="T37" s="28"/>
      <c r="U37" s="28"/>
      <c r="V37" s="28"/>
      <c r="W37" s="28"/>
      <c r="X37" s="28"/>
      <c r="Y37" s="28"/>
    </row>
    <row r="38" spans="1:25" s="190" customFormat="1" x14ac:dyDescent="0.25">
      <c r="A38" s="30" t="s">
        <v>1135</v>
      </c>
      <c r="B38" s="30" t="s">
        <v>955</v>
      </c>
      <c r="C38" s="30" t="s">
        <v>957</v>
      </c>
      <c r="D38" s="30"/>
      <c r="E38" s="30"/>
      <c r="F38" s="30"/>
      <c r="G38" s="188"/>
      <c r="H38" s="189"/>
      <c r="I38" s="189"/>
      <c r="J38" s="189"/>
      <c r="K38" s="189"/>
      <c r="Q38" s="28"/>
      <c r="R38" s="28"/>
      <c r="S38" s="28"/>
      <c r="T38" s="28"/>
      <c r="U38" s="28"/>
      <c r="V38" s="28"/>
      <c r="W38" s="28"/>
      <c r="X38" s="28"/>
      <c r="Y38" s="28"/>
    </row>
    <row r="39" spans="1:25" s="190" customFormat="1" x14ac:dyDescent="0.25">
      <c r="A39" s="30" t="s">
        <v>1135</v>
      </c>
      <c r="B39" s="30" t="s">
        <v>955</v>
      </c>
      <c r="C39" s="30" t="s">
        <v>956</v>
      </c>
      <c r="D39" s="30"/>
      <c r="E39" s="30"/>
      <c r="F39" s="30"/>
      <c r="G39" s="188"/>
      <c r="H39" s="189"/>
      <c r="I39" s="189"/>
      <c r="J39" s="189"/>
      <c r="K39" s="189"/>
      <c r="Q39" s="28"/>
      <c r="R39" s="28"/>
      <c r="S39" s="28"/>
      <c r="T39" s="28"/>
      <c r="U39" s="28"/>
      <c r="V39" s="28"/>
      <c r="W39" s="28"/>
      <c r="X39" s="28"/>
      <c r="Y39" s="28"/>
    </row>
    <row r="40" spans="1:25" s="190" customFormat="1" x14ac:dyDescent="0.25">
      <c r="A40" s="30" t="s">
        <v>1135</v>
      </c>
      <c r="B40" s="30" t="s">
        <v>955</v>
      </c>
      <c r="C40" s="30" t="s">
        <v>954</v>
      </c>
      <c r="D40" s="30"/>
      <c r="E40" s="30"/>
      <c r="F40" s="30"/>
      <c r="G40" s="188"/>
      <c r="H40" s="189"/>
      <c r="I40" s="189"/>
      <c r="J40" s="189"/>
      <c r="K40" s="189"/>
      <c r="Q40" s="28"/>
      <c r="R40" s="28"/>
      <c r="S40" s="28"/>
      <c r="T40" s="28"/>
      <c r="U40" s="28"/>
      <c r="V40" s="28"/>
      <c r="W40" s="28"/>
      <c r="X40" s="28"/>
      <c r="Y40" s="28"/>
    </row>
    <row r="41" spans="1:25" s="190" customFormat="1" x14ac:dyDescent="0.25">
      <c r="A41" s="30" t="s">
        <v>1141</v>
      </c>
      <c r="B41" s="30" t="s">
        <v>1161</v>
      </c>
      <c r="C41" s="30" t="s">
        <v>953</v>
      </c>
      <c r="D41" s="30"/>
      <c r="E41" s="30"/>
      <c r="F41" s="30"/>
      <c r="G41" s="188"/>
      <c r="H41" s="189"/>
      <c r="I41" s="189"/>
      <c r="J41" s="189"/>
      <c r="K41" s="189"/>
      <c r="Q41" s="28"/>
      <c r="R41" s="28"/>
      <c r="S41" s="28"/>
      <c r="T41" s="28"/>
      <c r="U41" s="28"/>
      <c r="V41" s="28"/>
      <c r="W41" s="28"/>
      <c r="X41" s="28"/>
      <c r="Y41" s="28"/>
    </row>
    <row r="42" spans="1:25" s="190" customFormat="1" x14ac:dyDescent="0.25">
      <c r="A42" s="30" t="s">
        <v>1141</v>
      </c>
      <c r="B42" s="30" t="s">
        <v>1161</v>
      </c>
      <c r="C42" s="30" t="s">
        <v>1006</v>
      </c>
      <c r="D42" s="30"/>
      <c r="E42" s="30"/>
      <c r="F42" s="30"/>
      <c r="G42" s="188"/>
      <c r="H42" s="189"/>
      <c r="I42" s="189"/>
      <c r="J42" s="189"/>
      <c r="K42" s="189"/>
      <c r="Q42" s="28"/>
      <c r="R42" s="28"/>
      <c r="S42" s="28"/>
      <c r="T42" s="28"/>
      <c r="U42" s="28"/>
      <c r="V42" s="28"/>
      <c r="W42" s="28"/>
      <c r="X42" s="28"/>
      <c r="Y42" s="28"/>
    </row>
    <row r="43" spans="1:25" s="190" customFormat="1" x14ac:dyDescent="0.25">
      <c r="A43" s="30" t="s">
        <v>1152</v>
      </c>
      <c r="B43" s="30" t="s">
        <v>1162</v>
      </c>
      <c r="C43" s="30" t="s">
        <v>1007</v>
      </c>
      <c r="D43" s="30"/>
      <c r="E43" s="30"/>
      <c r="F43" s="30"/>
      <c r="G43" s="188"/>
      <c r="H43" s="189"/>
      <c r="I43" s="189"/>
      <c r="J43" s="189"/>
      <c r="K43" s="189"/>
      <c r="Q43" s="28"/>
      <c r="R43" s="28"/>
      <c r="S43" s="28"/>
      <c r="T43" s="28"/>
      <c r="U43" s="28"/>
      <c r="V43" s="28"/>
      <c r="W43" s="28"/>
      <c r="X43" s="28"/>
      <c r="Y43" s="28"/>
    </row>
    <row r="44" spans="1:25" s="190" customFormat="1" x14ac:dyDescent="0.25">
      <c r="A44" s="30" t="s">
        <v>1152</v>
      </c>
      <c r="B44" s="30" t="s">
        <v>1162</v>
      </c>
      <c r="C44" s="30" t="s">
        <v>1008</v>
      </c>
      <c r="D44" s="30"/>
      <c r="E44" s="30"/>
      <c r="F44" s="30"/>
      <c r="G44" s="188"/>
      <c r="H44" s="189"/>
      <c r="I44" s="189"/>
      <c r="J44" s="189"/>
      <c r="K44" s="189"/>
      <c r="Q44" s="28"/>
      <c r="R44" s="28"/>
      <c r="S44" s="28"/>
      <c r="T44" s="28"/>
      <c r="U44" s="28"/>
      <c r="V44" s="28"/>
      <c r="W44" s="28"/>
      <c r="X44" s="28"/>
      <c r="Y44" s="28"/>
    </row>
    <row r="45" spans="1:25" s="190" customFormat="1" x14ac:dyDescent="0.25">
      <c r="A45" s="30" t="s">
        <v>1152</v>
      </c>
      <c r="B45" s="30" t="s">
        <v>1162</v>
      </c>
      <c r="C45" s="30" t="s">
        <v>1009</v>
      </c>
      <c r="D45" s="30"/>
      <c r="E45" s="30"/>
      <c r="F45" s="30"/>
      <c r="G45" s="188"/>
      <c r="H45" s="189"/>
      <c r="I45" s="189"/>
      <c r="J45" s="189"/>
      <c r="K45" s="189"/>
      <c r="Q45" s="28"/>
      <c r="R45" s="28"/>
      <c r="S45" s="28"/>
      <c r="T45" s="28"/>
      <c r="U45" s="28"/>
      <c r="V45" s="28"/>
      <c r="W45" s="28"/>
      <c r="X45" s="28"/>
      <c r="Y45" s="28"/>
    </row>
    <row r="46" spans="1:25" s="190" customFormat="1" x14ac:dyDescent="0.25">
      <c r="A46" s="30" t="s">
        <v>1152</v>
      </c>
      <c r="B46" s="30" t="s">
        <v>1162</v>
      </c>
      <c r="C46" s="30" t="s">
        <v>1010</v>
      </c>
      <c r="D46" s="30"/>
      <c r="E46" s="30"/>
      <c r="F46" s="30"/>
      <c r="G46" s="188"/>
      <c r="H46" s="189"/>
      <c r="I46" s="189"/>
      <c r="J46" s="189"/>
      <c r="K46" s="189"/>
      <c r="Q46" s="28"/>
      <c r="R46" s="28"/>
      <c r="S46" s="28"/>
      <c r="T46" s="28"/>
      <c r="U46" s="28"/>
      <c r="V46" s="28"/>
      <c r="W46" s="28"/>
      <c r="X46" s="28"/>
      <c r="Y46" s="28"/>
    </row>
    <row r="47" spans="1:25" s="190" customFormat="1" x14ac:dyDescent="0.25">
      <c r="A47" s="30" t="s">
        <v>1152</v>
      </c>
      <c r="B47" s="30" t="s">
        <v>1162</v>
      </c>
      <c r="C47" s="30" t="s">
        <v>1011</v>
      </c>
      <c r="D47" s="30"/>
      <c r="E47" s="30"/>
      <c r="F47" s="30"/>
      <c r="G47" s="188"/>
      <c r="H47" s="189"/>
      <c r="I47" s="189"/>
      <c r="J47" s="189"/>
      <c r="K47" s="189"/>
      <c r="Q47" s="28"/>
      <c r="R47" s="28"/>
      <c r="S47" s="28"/>
      <c r="T47" s="28"/>
      <c r="U47" s="28"/>
      <c r="V47" s="28"/>
      <c r="W47" s="28"/>
      <c r="X47" s="28"/>
      <c r="Y47" s="28"/>
    </row>
    <row r="48" spans="1:25" s="190" customFormat="1" x14ac:dyDescent="0.25">
      <c r="A48" s="30" t="s">
        <v>1152</v>
      </c>
      <c r="B48" s="30" t="s">
        <v>1162</v>
      </c>
      <c r="C48" s="30" t="s">
        <v>1012</v>
      </c>
      <c r="D48" s="30"/>
      <c r="E48" s="30"/>
      <c r="F48" s="30"/>
      <c r="G48" s="188"/>
      <c r="H48" s="189"/>
      <c r="I48" s="189"/>
      <c r="J48" s="189"/>
      <c r="K48" s="189"/>
      <c r="Q48" s="28"/>
      <c r="R48" s="28"/>
      <c r="S48" s="28"/>
      <c r="T48" s="28"/>
      <c r="U48" s="28"/>
      <c r="V48" s="28"/>
      <c r="W48" s="28"/>
      <c r="X48" s="28"/>
      <c r="Y48" s="28"/>
    </row>
    <row r="49" spans="1:25" s="190" customFormat="1" x14ac:dyDescent="0.25">
      <c r="A49" s="30" t="s">
        <v>1132</v>
      </c>
      <c r="B49" s="30" t="s">
        <v>994</v>
      </c>
      <c r="C49" s="30" t="s">
        <v>1013</v>
      </c>
      <c r="D49" s="30"/>
      <c r="E49" s="30"/>
      <c r="F49" s="30"/>
      <c r="G49" s="188"/>
      <c r="H49" s="189"/>
      <c r="I49" s="189"/>
      <c r="J49" s="189"/>
      <c r="K49" s="189"/>
      <c r="Q49" s="28"/>
      <c r="R49" s="28"/>
      <c r="S49" s="28"/>
      <c r="T49" s="28"/>
      <c r="U49" s="28"/>
      <c r="V49" s="28"/>
      <c r="W49" s="28"/>
      <c r="X49" s="28"/>
      <c r="Y49" s="28"/>
    </row>
    <row r="50" spans="1:25" s="190" customFormat="1" x14ac:dyDescent="0.25">
      <c r="A50" s="30" t="s">
        <v>1132</v>
      </c>
      <c r="B50" s="30" t="s">
        <v>994</v>
      </c>
      <c r="C50" s="30" t="s">
        <v>1014</v>
      </c>
      <c r="D50" s="30"/>
      <c r="E50" s="30"/>
      <c r="F50" s="30"/>
      <c r="G50" s="188"/>
      <c r="H50" s="189"/>
      <c r="I50" s="189"/>
      <c r="J50" s="189"/>
      <c r="K50" s="189"/>
      <c r="Q50" s="28"/>
      <c r="R50" s="28"/>
      <c r="S50" s="28"/>
      <c r="T50" s="28"/>
      <c r="U50" s="28"/>
      <c r="V50" s="28"/>
      <c r="W50" s="28"/>
      <c r="X50" s="28"/>
      <c r="Y50" s="28"/>
    </row>
    <row r="51" spans="1:25" s="190" customFormat="1" x14ac:dyDescent="0.25">
      <c r="A51" s="30" t="s">
        <v>1132</v>
      </c>
      <c r="B51" s="30" t="s">
        <v>994</v>
      </c>
      <c r="C51" s="30" t="s">
        <v>1015</v>
      </c>
      <c r="D51" s="30"/>
      <c r="E51" s="30"/>
      <c r="F51" s="30"/>
      <c r="G51" s="188"/>
      <c r="H51" s="189"/>
      <c r="I51" s="189"/>
      <c r="J51" s="189"/>
      <c r="K51" s="189"/>
      <c r="Q51" s="28"/>
      <c r="R51" s="28"/>
      <c r="S51" s="28"/>
      <c r="T51" s="28"/>
      <c r="U51" s="28"/>
      <c r="V51" s="28"/>
      <c r="W51" s="28"/>
      <c r="X51" s="28"/>
      <c r="Y51" s="28"/>
    </row>
    <row r="52" spans="1:25" s="190" customFormat="1" x14ac:dyDescent="0.25">
      <c r="A52" s="30" t="s">
        <v>1132</v>
      </c>
      <c r="B52" s="30" t="s">
        <v>994</v>
      </c>
      <c r="C52" s="30" t="s">
        <v>1016</v>
      </c>
      <c r="D52" s="30"/>
      <c r="E52" s="30"/>
      <c r="F52" s="30"/>
      <c r="G52" s="188"/>
      <c r="H52" s="189"/>
      <c r="I52" s="189"/>
      <c r="J52" s="189"/>
      <c r="K52" s="189"/>
      <c r="Q52" s="28"/>
      <c r="R52" s="28"/>
      <c r="S52" s="28"/>
      <c r="T52" s="28"/>
      <c r="U52" s="28"/>
      <c r="V52" s="28"/>
      <c r="W52" s="28"/>
      <c r="X52" s="28"/>
      <c r="Y52" s="28"/>
    </row>
    <row r="53" spans="1:25" s="190" customFormat="1" x14ac:dyDescent="0.25">
      <c r="A53" s="30" t="s">
        <v>1142</v>
      </c>
      <c r="B53" s="30" t="s">
        <v>1163</v>
      </c>
      <c r="C53" s="30" t="s">
        <v>1017</v>
      </c>
      <c r="D53" s="30"/>
      <c r="E53" s="30"/>
      <c r="F53" s="30"/>
      <c r="G53" s="188"/>
      <c r="H53" s="189"/>
      <c r="I53" s="189"/>
      <c r="J53" s="189"/>
      <c r="K53" s="189"/>
      <c r="Q53" s="28"/>
      <c r="R53" s="28"/>
      <c r="S53" s="28"/>
      <c r="T53" s="28"/>
      <c r="U53" s="28"/>
      <c r="V53" s="28"/>
      <c r="W53" s="28"/>
      <c r="X53" s="28"/>
      <c r="Y53" s="28"/>
    </row>
    <row r="54" spans="1:25" s="190" customFormat="1" x14ac:dyDescent="0.25">
      <c r="A54" s="30" t="s">
        <v>1142</v>
      </c>
      <c r="B54" s="30" t="s">
        <v>1163</v>
      </c>
      <c r="C54" s="30" t="s">
        <v>1018</v>
      </c>
      <c r="D54" s="30"/>
      <c r="E54" s="30"/>
      <c r="F54" s="30"/>
      <c r="G54" s="188"/>
      <c r="H54" s="189"/>
      <c r="I54" s="189"/>
      <c r="J54" s="189"/>
      <c r="K54" s="189"/>
      <c r="Q54" s="28"/>
      <c r="R54" s="28"/>
      <c r="S54" s="28"/>
      <c r="T54" s="28"/>
      <c r="U54" s="28"/>
      <c r="V54" s="28"/>
      <c r="W54" s="28"/>
      <c r="X54" s="28"/>
      <c r="Y54" s="28"/>
    </row>
    <row r="55" spans="1:25" s="190" customFormat="1" x14ac:dyDescent="0.25">
      <c r="A55" s="30" t="s">
        <v>1142</v>
      </c>
      <c r="B55" s="30" t="s">
        <v>1163</v>
      </c>
      <c r="C55" s="30" t="s">
        <v>1019</v>
      </c>
      <c r="D55" s="30"/>
      <c r="E55" s="30"/>
      <c r="F55" s="30"/>
      <c r="G55" s="188"/>
      <c r="H55" s="189"/>
      <c r="I55" s="189"/>
      <c r="J55" s="189"/>
      <c r="K55" s="189"/>
      <c r="Q55" s="28"/>
      <c r="R55" s="28"/>
      <c r="S55" s="28"/>
      <c r="T55" s="28"/>
      <c r="U55" s="28"/>
      <c r="V55" s="28"/>
      <c r="W55" s="28"/>
      <c r="X55" s="28"/>
      <c r="Y55" s="28"/>
    </row>
    <row r="56" spans="1:25" s="190" customFormat="1" x14ac:dyDescent="0.25">
      <c r="A56" s="30" t="s">
        <v>1136</v>
      </c>
      <c r="B56" s="30" t="s">
        <v>1164</v>
      </c>
      <c r="C56" s="30" t="s">
        <v>1020</v>
      </c>
      <c r="D56" s="30"/>
      <c r="E56" s="30"/>
      <c r="F56" s="30"/>
      <c r="G56" s="188"/>
      <c r="H56" s="189"/>
      <c r="I56" s="189"/>
      <c r="J56" s="189"/>
      <c r="K56" s="189"/>
      <c r="Q56" s="28"/>
      <c r="R56" s="28"/>
      <c r="S56" s="28"/>
      <c r="T56" s="28"/>
      <c r="U56" s="28"/>
      <c r="V56" s="28"/>
      <c r="W56" s="28"/>
      <c r="X56" s="28"/>
      <c r="Y56" s="28"/>
    </row>
    <row r="57" spans="1:25" s="190" customFormat="1" x14ac:dyDescent="0.25">
      <c r="A57" s="30" t="s">
        <v>1136</v>
      </c>
      <c r="B57" s="30" t="s">
        <v>1164</v>
      </c>
      <c r="C57" s="30" t="s">
        <v>1021</v>
      </c>
      <c r="D57" s="30"/>
      <c r="E57" s="30"/>
      <c r="F57" s="30"/>
      <c r="G57" s="188"/>
      <c r="H57" s="189"/>
      <c r="I57" s="189"/>
      <c r="J57" s="189"/>
      <c r="K57" s="189"/>
      <c r="Q57" s="28"/>
      <c r="R57" s="28"/>
      <c r="S57" s="28"/>
      <c r="T57" s="28"/>
      <c r="U57" s="28"/>
      <c r="V57" s="28"/>
      <c r="W57" s="28"/>
      <c r="X57" s="28"/>
      <c r="Y57" s="28"/>
    </row>
    <row r="58" spans="1:25" s="190" customFormat="1" x14ac:dyDescent="0.25">
      <c r="A58" s="30" t="s">
        <v>1136</v>
      </c>
      <c r="B58" s="30" t="s">
        <v>1164</v>
      </c>
      <c r="C58" s="30" t="s">
        <v>1022</v>
      </c>
      <c r="D58" s="30"/>
      <c r="E58" s="30"/>
      <c r="F58" s="30"/>
      <c r="G58" s="188"/>
      <c r="H58" s="189"/>
      <c r="I58" s="189"/>
      <c r="J58" s="189"/>
      <c r="K58" s="189"/>
      <c r="Q58" s="28"/>
      <c r="R58" s="28"/>
      <c r="S58" s="28"/>
      <c r="T58" s="28"/>
      <c r="U58" s="28"/>
      <c r="V58" s="28"/>
      <c r="W58" s="28"/>
      <c r="X58" s="28"/>
      <c r="Y58" s="28"/>
    </row>
    <row r="59" spans="1:25" s="190" customFormat="1" x14ac:dyDescent="0.25">
      <c r="A59" s="30" t="s">
        <v>1139</v>
      </c>
      <c r="B59" s="30" t="s">
        <v>989</v>
      </c>
      <c r="C59" s="30" t="s">
        <v>1023</v>
      </c>
      <c r="D59" s="30"/>
      <c r="E59" s="30"/>
      <c r="F59" s="30"/>
      <c r="G59" s="188"/>
      <c r="H59" s="189"/>
      <c r="I59" s="189"/>
      <c r="J59" s="189"/>
      <c r="K59" s="189"/>
      <c r="Q59" s="28"/>
      <c r="R59" s="28"/>
      <c r="S59" s="28"/>
      <c r="T59" s="28"/>
      <c r="U59" s="28"/>
      <c r="V59" s="28"/>
      <c r="W59" s="28"/>
      <c r="X59" s="28"/>
      <c r="Y59" s="28"/>
    </row>
    <row r="60" spans="1:25" s="190" customFormat="1" x14ac:dyDescent="0.25">
      <c r="A60" s="30" t="s">
        <v>1139</v>
      </c>
      <c r="B60" s="30" t="s">
        <v>989</v>
      </c>
      <c r="C60" s="30" t="s">
        <v>1024</v>
      </c>
      <c r="D60" s="30"/>
      <c r="E60" s="30"/>
      <c r="F60" s="30"/>
      <c r="G60" s="188"/>
      <c r="H60" s="189"/>
      <c r="I60" s="189"/>
      <c r="J60" s="189"/>
      <c r="K60" s="189"/>
      <c r="Q60" s="28"/>
      <c r="R60" s="28"/>
      <c r="S60" s="28"/>
      <c r="T60" s="28"/>
      <c r="U60" s="28"/>
      <c r="V60" s="28"/>
      <c r="W60" s="28"/>
      <c r="X60" s="28"/>
      <c r="Y60" s="28"/>
    </row>
    <row r="61" spans="1:25" s="190" customFormat="1" x14ac:dyDescent="0.25">
      <c r="A61" s="30" t="s">
        <v>1139</v>
      </c>
      <c r="B61" s="30" t="s">
        <v>989</v>
      </c>
      <c r="C61" s="30" t="s">
        <v>1025</v>
      </c>
      <c r="D61" s="30"/>
      <c r="E61" s="30"/>
      <c r="F61" s="30"/>
      <c r="G61" s="188"/>
      <c r="H61" s="189"/>
      <c r="I61" s="189"/>
      <c r="J61" s="189"/>
      <c r="K61" s="189"/>
      <c r="Q61" s="28"/>
      <c r="R61" s="28"/>
      <c r="S61" s="28"/>
      <c r="T61" s="28"/>
      <c r="U61" s="28"/>
      <c r="V61" s="28"/>
      <c r="W61" s="28"/>
      <c r="X61" s="28"/>
      <c r="Y61" s="28"/>
    </row>
    <row r="62" spans="1:25" s="190" customFormat="1" x14ac:dyDescent="0.25">
      <c r="A62" s="30" t="s">
        <v>1139</v>
      </c>
      <c r="B62" s="30" t="s">
        <v>989</v>
      </c>
      <c r="C62" s="30" t="s">
        <v>1026</v>
      </c>
      <c r="D62" s="30"/>
      <c r="E62" s="30"/>
      <c r="F62" s="30"/>
      <c r="G62" s="188"/>
      <c r="H62" s="189"/>
      <c r="I62" s="189"/>
      <c r="J62" s="189"/>
      <c r="K62" s="189"/>
      <c r="Q62" s="28"/>
      <c r="R62" s="28"/>
      <c r="S62" s="28"/>
      <c r="T62" s="28"/>
      <c r="U62" s="28"/>
      <c r="V62" s="28"/>
      <c r="W62" s="28"/>
      <c r="X62" s="28"/>
      <c r="Y62" s="28"/>
    </row>
    <row r="63" spans="1:25" s="190" customFormat="1" x14ac:dyDescent="0.25">
      <c r="A63" s="30" t="s">
        <v>1139</v>
      </c>
      <c r="B63" s="30" t="s">
        <v>989</v>
      </c>
      <c r="C63" s="30" t="s">
        <v>1027</v>
      </c>
      <c r="D63" s="30"/>
      <c r="E63" s="30"/>
      <c r="F63" s="30"/>
      <c r="G63" s="188"/>
      <c r="H63" s="189"/>
      <c r="I63" s="189"/>
      <c r="J63" s="189"/>
      <c r="K63" s="189"/>
      <c r="Q63" s="28"/>
      <c r="R63" s="28"/>
      <c r="S63" s="28"/>
      <c r="T63" s="28"/>
      <c r="U63" s="28"/>
      <c r="V63" s="28"/>
      <c r="W63" s="28"/>
      <c r="X63" s="28"/>
      <c r="Y63" s="28"/>
    </row>
    <row r="64" spans="1:25" s="190" customFormat="1" x14ac:dyDescent="0.25">
      <c r="A64" s="30" t="s">
        <v>1139</v>
      </c>
      <c r="B64" s="30" t="s">
        <v>989</v>
      </c>
      <c r="C64" s="30" t="s">
        <v>1028</v>
      </c>
      <c r="D64" s="30"/>
      <c r="E64" s="30"/>
      <c r="F64" s="30"/>
      <c r="G64" s="188"/>
      <c r="H64" s="189"/>
      <c r="I64" s="189"/>
      <c r="J64" s="189"/>
      <c r="K64" s="189"/>
      <c r="Q64" s="28"/>
      <c r="R64" s="28"/>
      <c r="S64" s="28"/>
      <c r="T64" s="28"/>
      <c r="U64" s="28"/>
      <c r="V64" s="28"/>
      <c r="W64" s="28"/>
      <c r="X64" s="28"/>
      <c r="Y64" s="28"/>
    </row>
    <row r="65" spans="1:25" s="190" customFormat="1" x14ac:dyDescent="0.25">
      <c r="A65" s="30" t="s">
        <v>1143</v>
      </c>
      <c r="B65" s="30" t="s">
        <v>1165</v>
      </c>
      <c r="C65" s="30" t="s">
        <v>1029</v>
      </c>
      <c r="D65" s="30"/>
      <c r="E65" s="30"/>
      <c r="F65" s="30"/>
      <c r="G65" s="188"/>
      <c r="H65" s="189"/>
      <c r="I65" s="189"/>
      <c r="J65" s="189"/>
      <c r="K65" s="189"/>
      <c r="Q65" s="28"/>
      <c r="R65" s="28"/>
      <c r="S65" s="28"/>
      <c r="T65" s="28"/>
      <c r="U65" s="28"/>
      <c r="V65" s="28"/>
      <c r="W65" s="28"/>
      <c r="X65" s="28"/>
      <c r="Y65" s="28"/>
    </row>
    <row r="66" spans="1:25" s="190" customFormat="1" x14ac:dyDescent="0.25">
      <c r="A66" s="30" t="s">
        <v>1143</v>
      </c>
      <c r="B66" s="30" t="s">
        <v>1165</v>
      </c>
      <c r="C66" s="30" t="s">
        <v>1030</v>
      </c>
      <c r="D66" s="30"/>
      <c r="E66" s="30"/>
      <c r="F66" s="30"/>
      <c r="G66" s="188"/>
      <c r="H66" s="189"/>
      <c r="I66" s="189"/>
      <c r="J66" s="189"/>
      <c r="K66" s="189"/>
      <c r="Q66" s="28"/>
      <c r="R66" s="28"/>
      <c r="S66" s="28"/>
      <c r="T66" s="28"/>
      <c r="U66" s="28"/>
      <c r="V66" s="28"/>
      <c r="W66" s="28"/>
      <c r="X66" s="28"/>
      <c r="Y66" s="28"/>
    </row>
    <row r="67" spans="1:25" s="190" customFormat="1" x14ac:dyDescent="0.25">
      <c r="A67" s="30" t="s">
        <v>1144</v>
      </c>
      <c r="B67" s="30" t="s">
        <v>1166</v>
      </c>
      <c r="C67" s="30" t="s">
        <v>1031</v>
      </c>
      <c r="D67" s="30"/>
      <c r="E67" s="30"/>
      <c r="F67" s="30"/>
      <c r="G67" s="188"/>
      <c r="H67" s="189"/>
      <c r="I67" s="189"/>
      <c r="J67" s="189"/>
      <c r="K67" s="189"/>
      <c r="Q67" s="28"/>
      <c r="R67" s="28"/>
      <c r="S67" s="28"/>
      <c r="T67" s="28"/>
      <c r="U67" s="28"/>
      <c r="V67" s="28"/>
      <c r="W67" s="28"/>
      <c r="X67" s="28"/>
      <c r="Y67" s="28"/>
    </row>
    <row r="68" spans="1:25" s="190" customFormat="1" x14ac:dyDescent="0.25">
      <c r="A68" s="30" t="s">
        <v>1144</v>
      </c>
      <c r="B68" s="30" t="s">
        <v>1166</v>
      </c>
      <c r="C68" s="30" t="s">
        <v>1032</v>
      </c>
      <c r="D68" s="30"/>
      <c r="E68" s="30"/>
      <c r="F68" s="30"/>
      <c r="G68" s="188"/>
      <c r="H68" s="189"/>
      <c r="I68" s="189"/>
      <c r="J68" s="189"/>
      <c r="K68" s="189"/>
      <c r="Q68" s="28"/>
      <c r="R68" s="28"/>
      <c r="S68" s="28"/>
      <c r="T68" s="28"/>
      <c r="U68" s="28"/>
      <c r="V68" s="28"/>
      <c r="W68" s="28"/>
      <c r="X68" s="28"/>
      <c r="Y68" s="28"/>
    </row>
    <row r="69" spans="1:25" s="190" customFormat="1" x14ac:dyDescent="0.25">
      <c r="A69" s="30" t="s">
        <v>1144</v>
      </c>
      <c r="B69" s="30" t="s">
        <v>1166</v>
      </c>
      <c r="C69" s="30" t="s">
        <v>1033</v>
      </c>
      <c r="D69" s="30"/>
      <c r="E69" s="30"/>
      <c r="F69" s="30"/>
      <c r="G69" s="188"/>
      <c r="H69" s="189"/>
      <c r="I69" s="189"/>
      <c r="J69" s="189"/>
      <c r="K69" s="189"/>
      <c r="Q69" s="28"/>
      <c r="R69" s="28"/>
      <c r="S69" s="28"/>
      <c r="T69" s="28"/>
      <c r="U69" s="28"/>
      <c r="V69" s="28"/>
      <c r="W69" s="28"/>
      <c r="X69" s="28"/>
      <c r="Y69" s="28"/>
    </row>
    <row r="70" spans="1:25" s="190" customFormat="1" x14ac:dyDescent="0.25">
      <c r="A70" s="30" t="s">
        <v>1149</v>
      </c>
      <c r="B70" s="30" t="s">
        <v>1167</v>
      </c>
      <c r="C70" s="30" t="s">
        <v>1034</v>
      </c>
      <c r="D70" s="30"/>
      <c r="E70" s="30"/>
      <c r="F70" s="30"/>
      <c r="G70" s="188"/>
      <c r="H70" s="189"/>
      <c r="I70" s="189"/>
      <c r="J70" s="189"/>
      <c r="K70" s="189"/>
      <c r="Q70" s="28"/>
      <c r="R70" s="28"/>
      <c r="S70" s="28"/>
      <c r="T70" s="28"/>
      <c r="U70" s="28"/>
      <c r="V70" s="28"/>
      <c r="W70" s="28"/>
      <c r="X70" s="28"/>
      <c r="Y70" s="28"/>
    </row>
    <row r="71" spans="1:25" s="190" customFormat="1" x14ac:dyDescent="0.25">
      <c r="A71" s="30" t="s">
        <v>1149</v>
      </c>
      <c r="B71" s="30" t="s">
        <v>1167</v>
      </c>
      <c r="C71" s="30" t="s">
        <v>1035</v>
      </c>
      <c r="D71" s="30"/>
      <c r="E71" s="30"/>
      <c r="F71" s="30"/>
      <c r="G71" s="188"/>
      <c r="H71" s="189"/>
      <c r="I71" s="189"/>
      <c r="J71" s="189"/>
      <c r="K71" s="189"/>
      <c r="Q71" s="28"/>
      <c r="R71" s="28"/>
      <c r="S71" s="28"/>
      <c r="T71" s="28"/>
      <c r="U71" s="28"/>
      <c r="V71" s="28"/>
      <c r="W71" s="28"/>
      <c r="X71" s="28"/>
      <c r="Y71" s="28"/>
    </row>
    <row r="72" spans="1:25" s="190" customFormat="1" x14ac:dyDescent="0.25">
      <c r="A72" s="30" t="s">
        <v>1149</v>
      </c>
      <c r="B72" s="30" t="s">
        <v>1167</v>
      </c>
      <c r="C72" s="30" t="s">
        <v>1036</v>
      </c>
      <c r="D72" s="30"/>
      <c r="E72" s="30"/>
      <c r="F72" s="30"/>
      <c r="G72" s="188"/>
      <c r="H72" s="189"/>
      <c r="I72" s="189"/>
      <c r="J72" s="189"/>
      <c r="K72" s="189"/>
      <c r="Q72" s="28"/>
      <c r="R72" s="28"/>
      <c r="S72" s="28"/>
      <c r="T72" s="28"/>
      <c r="U72" s="28"/>
      <c r="V72" s="28"/>
      <c r="W72" s="28"/>
      <c r="X72" s="28"/>
      <c r="Y72" s="28"/>
    </row>
    <row r="73" spans="1:25" s="190" customFormat="1" x14ac:dyDescent="0.25">
      <c r="A73" s="30" t="s">
        <v>1149</v>
      </c>
      <c r="B73" s="30" t="s">
        <v>1167</v>
      </c>
      <c r="C73" s="30" t="s">
        <v>1037</v>
      </c>
      <c r="D73" s="30"/>
      <c r="E73" s="30"/>
      <c r="F73" s="30"/>
      <c r="G73" s="188"/>
      <c r="H73" s="189"/>
      <c r="I73" s="189"/>
      <c r="J73" s="189"/>
      <c r="K73" s="189"/>
      <c r="Q73" s="28"/>
      <c r="R73" s="28"/>
      <c r="S73" s="28"/>
      <c r="T73" s="28"/>
      <c r="U73" s="28"/>
      <c r="V73" s="28"/>
      <c r="W73" s="28"/>
      <c r="X73" s="28"/>
      <c r="Y73" s="28"/>
    </row>
    <row r="74" spans="1:25" s="190" customFormat="1" x14ac:dyDescent="0.25">
      <c r="A74" s="30" t="s">
        <v>1153</v>
      </c>
      <c r="B74" s="30" t="s">
        <v>1169</v>
      </c>
      <c r="C74" s="30" t="s">
        <v>1038</v>
      </c>
      <c r="D74" s="30"/>
      <c r="E74" s="30"/>
      <c r="F74" s="30"/>
      <c r="G74" s="188"/>
      <c r="H74" s="189"/>
      <c r="I74" s="189"/>
      <c r="J74" s="189"/>
      <c r="K74" s="189"/>
      <c r="Q74" s="28"/>
      <c r="R74" s="28"/>
      <c r="S74" s="28"/>
      <c r="T74" s="28"/>
      <c r="U74" s="28"/>
      <c r="V74" s="28"/>
      <c r="W74" s="28"/>
      <c r="X74" s="28"/>
      <c r="Y74" s="28"/>
    </row>
    <row r="75" spans="1:25" s="190" customFormat="1" x14ac:dyDescent="0.25">
      <c r="A75" s="30" t="s">
        <v>1153</v>
      </c>
      <c r="B75" s="30" t="s">
        <v>1169</v>
      </c>
      <c r="C75" s="30" t="s">
        <v>1039</v>
      </c>
      <c r="D75" s="30"/>
      <c r="E75" s="30"/>
      <c r="F75" s="30"/>
      <c r="G75" s="188"/>
      <c r="H75" s="189"/>
      <c r="I75" s="189"/>
      <c r="J75" s="189"/>
      <c r="K75" s="189"/>
      <c r="Q75" s="28"/>
      <c r="R75" s="28"/>
      <c r="S75" s="28"/>
      <c r="T75" s="28"/>
      <c r="U75" s="28"/>
      <c r="V75" s="28"/>
      <c r="W75" s="28"/>
      <c r="X75" s="28"/>
      <c r="Y75" s="28"/>
    </row>
    <row r="76" spans="1:25" s="190" customFormat="1" x14ac:dyDescent="0.25">
      <c r="A76" s="30" t="s">
        <v>1153</v>
      </c>
      <c r="B76" s="30" t="s">
        <v>1169</v>
      </c>
      <c r="C76" s="30" t="s">
        <v>1040</v>
      </c>
      <c r="D76" s="30"/>
      <c r="E76" s="30"/>
      <c r="F76" s="30"/>
      <c r="G76" s="188"/>
      <c r="H76" s="189"/>
      <c r="I76" s="189"/>
      <c r="J76" s="189"/>
      <c r="K76" s="189"/>
      <c r="Q76" s="28"/>
      <c r="R76" s="28"/>
      <c r="S76" s="28"/>
      <c r="T76" s="28"/>
      <c r="U76" s="28"/>
      <c r="V76" s="28"/>
      <c r="W76" s="28"/>
      <c r="X76" s="28"/>
      <c r="Y76" s="28"/>
    </row>
    <row r="77" spans="1:25" s="190" customFormat="1" x14ac:dyDescent="0.25">
      <c r="A77" s="30" t="s">
        <v>1153</v>
      </c>
      <c r="B77" s="30" t="s">
        <v>1169</v>
      </c>
      <c r="C77" s="30" t="s">
        <v>1041</v>
      </c>
      <c r="D77" s="30"/>
      <c r="E77" s="30"/>
      <c r="F77" s="30"/>
      <c r="G77" s="188"/>
      <c r="H77" s="189"/>
      <c r="I77" s="189"/>
      <c r="J77" s="189"/>
      <c r="K77" s="189"/>
      <c r="Q77" s="28"/>
      <c r="R77" s="28"/>
      <c r="S77" s="28"/>
      <c r="T77" s="28"/>
      <c r="U77" s="28"/>
      <c r="V77" s="28"/>
      <c r="W77" s="28"/>
      <c r="X77" s="28"/>
      <c r="Y77" s="28"/>
    </row>
    <row r="78" spans="1:25" s="190" customFormat="1" x14ac:dyDescent="0.25">
      <c r="A78" s="30" t="s">
        <v>1150</v>
      </c>
      <c r="B78" s="30" t="s">
        <v>1170</v>
      </c>
      <c r="C78" s="30" t="s">
        <v>1042</v>
      </c>
      <c r="D78" s="30"/>
      <c r="E78" s="30"/>
      <c r="F78" s="30"/>
      <c r="G78" s="188"/>
      <c r="H78" s="189"/>
      <c r="I78" s="189"/>
      <c r="J78" s="189"/>
      <c r="K78" s="189"/>
      <c r="Q78" s="28"/>
      <c r="R78" s="28"/>
      <c r="S78" s="28"/>
      <c r="T78" s="28"/>
      <c r="U78" s="28"/>
      <c r="V78" s="28"/>
      <c r="W78" s="28"/>
      <c r="X78" s="28"/>
      <c r="Y78" s="28"/>
    </row>
    <row r="79" spans="1:25" s="190" customFormat="1" x14ac:dyDescent="0.25">
      <c r="A79" s="30" t="s">
        <v>1150</v>
      </c>
      <c r="B79" s="30" t="s">
        <v>1170</v>
      </c>
      <c r="C79" s="30" t="s">
        <v>1043</v>
      </c>
      <c r="D79" s="30"/>
      <c r="E79" s="30"/>
      <c r="F79" s="30"/>
      <c r="G79" s="188"/>
      <c r="H79" s="189"/>
      <c r="I79" s="189"/>
      <c r="J79" s="189"/>
      <c r="K79" s="189"/>
      <c r="Q79" s="28"/>
      <c r="R79" s="28"/>
      <c r="S79" s="28"/>
      <c r="T79" s="28"/>
      <c r="U79" s="28"/>
      <c r="V79" s="28"/>
      <c r="W79" s="28"/>
      <c r="X79" s="28"/>
      <c r="Y79" s="28"/>
    </row>
    <row r="80" spans="1:25" s="190" customFormat="1" x14ac:dyDescent="0.25">
      <c r="A80" s="30" t="s">
        <v>1150</v>
      </c>
      <c r="B80" s="30" t="s">
        <v>1170</v>
      </c>
      <c r="C80" s="30" t="s">
        <v>1044</v>
      </c>
      <c r="D80" s="30"/>
      <c r="E80" s="30"/>
      <c r="F80" s="30"/>
      <c r="G80" s="188"/>
      <c r="H80" s="189"/>
      <c r="I80" s="189"/>
      <c r="J80" s="189"/>
      <c r="K80" s="189"/>
      <c r="Q80" s="28"/>
      <c r="R80" s="28"/>
      <c r="S80" s="28"/>
      <c r="T80" s="28"/>
      <c r="U80" s="28"/>
      <c r="V80" s="28"/>
      <c r="W80" s="28"/>
      <c r="X80" s="28"/>
      <c r="Y80" s="28"/>
    </row>
    <row r="81" spans="1:25" s="190" customFormat="1" x14ac:dyDescent="0.25">
      <c r="A81" s="30" t="s">
        <v>1147</v>
      </c>
      <c r="B81" s="30" t="s">
        <v>981</v>
      </c>
      <c r="C81" s="30" t="s">
        <v>1045</v>
      </c>
      <c r="D81" s="30"/>
      <c r="E81" s="30"/>
      <c r="F81" s="30"/>
      <c r="G81" s="188"/>
      <c r="H81" s="189"/>
      <c r="I81" s="189"/>
      <c r="J81" s="189"/>
      <c r="K81" s="189"/>
      <c r="Q81" s="28"/>
      <c r="R81" s="28"/>
      <c r="S81" s="28"/>
      <c r="T81" s="28"/>
      <c r="U81" s="28"/>
      <c r="V81" s="28"/>
      <c r="W81" s="28"/>
      <c r="X81" s="28"/>
      <c r="Y81" s="28"/>
    </row>
    <row r="82" spans="1:25" s="190" customFormat="1" x14ac:dyDescent="0.25">
      <c r="A82" s="30" t="s">
        <v>1147</v>
      </c>
      <c r="B82" s="30" t="s">
        <v>981</v>
      </c>
      <c r="C82" s="30" t="s">
        <v>1046</v>
      </c>
      <c r="D82" s="30"/>
      <c r="E82" s="30"/>
      <c r="F82" s="30"/>
      <c r="G82" s="188"/>
      <c r="H82" s="189"/>
      <c r="I82" s="189"/>
      <c r="J82" s="189"/>
      <c r="K82" s="189"/>
      <c r="Q82" s="28"/>
      <c r="R82" s="28"/>
      <c r="S82" s="28"/>
      <c r="T82" s="28"/>
      <c r="U82" s="28"/>
      <c r="V82" s="28"/>
      <c r="W82" s="28"/>
      <c r="X82" s="28"/>
      <c r="Y82" s="28"/>
    </row>
    <row r="83" spans="1:25" s="190" customFormat="1" x14ac:dyDescent="0.25">
      <c r="A83" s="30" t="s">
        <v>1147</v>
      </c>
      <c r="B83" s="30" t="s">
        <v>981</v>
      </c>
      <c r="C83" s="30" t="s">
        <v>1047</v>
      </c>
      <c r="D83" s="30"/>
      <c r="E83" s="30"/>
      <c r="F83" s="30"/>
      <c r="G83" s="188"/>
      <c r="H83" s="189"/>
      <c r="I83" s="189"/>
      <c r="J83" s="189"/>
      <c r="K83" s="189"/>
      <c r="Q83" s="28"/>
      <c r="R83" s="28"/>
      <c r="S83" s="28"/>
      <c r="T83" s="28"/>
      <c r="U83" s="28"/>
      <c r="V83" s="28"/>
      <c r="W83" s="28"/>
      <c r="X83" s="28"/>
      <c r="Y83" s="28"/>
    </row>
    <row r="84" spans="1:25" s="190" customFormat="1" x14ac:dyDescent="0.25">
      <c r="A84" s="30" t="s">
        <v>1147</v>
      </c>
      <c r="B84" s="30" t="s">
        <v>981</v>
      </c>
      <c r="C84" s="30" t="s">
        <v>1048</v>
      </c>
      <c r="D84" s="30"/>
      <c r="E84" s="30"/>
      <c r="F84" s="30"/>
      <c r="G84" s="188"/>
      <c r="H84" s="189"/>
      <c r="I84" s="189"/>
      <c r="J84" s="189"/>
      <c r="K84" s="189"/>
      <c r="Q84" s="28"/>
      <c r="R84" s="28"/>
      <c r="S84" s="28"/>
      <c r="T84" s="28"/>
      <c r="U84" s="28"/>
      <c r="V84" s="28"/>
      <c r="W84" s="28"/>
      <c r="X84" s="28"/>
      <c r="Y84" s="28"/>
    </row>
    <row r="85" spans="1:25" s="190" customFormat="1" x14ac:dyDescent="0.25">
      <c r="A85" s="30" t="s">
        <v>1147</v>
      </c>
      <c r="B85" s="30" t="s">
        <v>981</v>
      </c>
      <c r="C85" s="30" t="s">
        <v>1049</v>
      </c>
      <c r="D85" s="30"/>
      <c r="E85" s="30"/>
      <c r="F85" s="30"/>
      <c r="G85" s="188"/>
      <c r="H85" s="189"/>
      <c r="I85" s="189"/>
      <c r="J85" s="189"/>
      <c r="K85" s="189"/>
      <c r="Q85" s="28"/>
      <c r="R85" s="28"/>
      <c r="S85" s="28"/>
      <c r="T85" s="28"/>
      <c r="U85" s="28"/>
      <c r="V85" s="28"/>
      <c r="W85" s="28"/>
      <c r="X85" s="28"/>
      <c r="Y85" s="28"/>
    </row>
    <row r="86" spans="1:25" s="190" customFormat="1" x14ac:dyDescent="0.25">
      <c r="A86" s="30" t="s">
        <v>1147</v>
      </c>
      <c r="B86" s="30" t="s">
        <v>981</v>
      </c>
      <c r="C86" s="30" t="s">
        <v>1050</v>
      </c>
      <c r="D86" s="30"/>
      <c r="E86" s="30"/>
      <c r="F86" s="30"/>
      <c r="G86" s="188"/>
      <c r="H86" s="189"/>
      <c r="I86" s="189"/>
      <c r="J86" s="189"/>
      <c r="K86" s="189"/>
      <c r="Q86" s="28"/>
      <c r="R86" s="28"/>
      <c r="S86" s="28"/>
      <c r="T86" s="28"/>
      <c r="U86" s="28"/>
      <c r="V86" s="28"/>
      <c r="W86" s="28"/>
      <c r="X86" s="28"/>
      <c r="Y86" s="28"/>
    </row>
    <row r="87" spans="1:25" s="190" customFormat="1" x14ac:dyDescent="0.25">
      <c r="A87" s="30" t="s">
        <v>1129</v>
      </c>
      <c r="B87" s="30" t="s">
        <v>1168</v>
      </c>
      <c r="C87" s="30" t="s">
        <v>1051</v>
      </c>
      <c r="D87" s="30"/>
      <c r="E87" s="30"/>
      <c r="F87" s="30"/>
      <c r="G87" s="188"/>
      <c r="H87" s="189"/>
      <c r="I87" s="189"/>
      <c r="J87" s="189"/>
      <c r="K87" s="189"/>
      <c r="Q87" s="28"/>
      <c r="R87" s="28"/>
      <c r="S87" s="28"/>
      <c r="T87" s="28"/>
      <c r="U87" s="28"/>
      <c r="V87" s="28"/>
      <c r="W87" s="28"/>
      <c r="X87" s="28"/>
      <c r="Y87" s="28"/>
    </row>
    <row r="88" spans="1:25" s="190" customFormat="1" x14ac:dyDescent="0.25">
      <c r="A88" s="30" t="s">
        <v>1129</v>
      </c>
      <c r="B88" s="30" t="s">
        <v>1168</v>
      </c>
      <c r="C88" s="30" t="s">
        <v>1052</v>
      </c>
      <c r="D88" s="30"/>
      <c r="E88" s="30"/>
      <c r="F88" s="30"/>
      <c r="G88" s="188"/>
      <c r="H88" s="189"/>
      <c r="I88" s="189"/>
      <c r="J88" s="189"/>
      <c r="K88" s="189"/>
      <c r="Q88" s="28"/>
      <c r="R88" s="28"/>
      <c r="S88" s="28"/>
      <c r="T88" s="28"/>
      <c r="U88" s="28"/>
      <c r="V88" s="28"/>
      <c r="W88" s="28"/>
      <c r="X88" s="28"/>
      <c r="Y88" s="28"/>
    </row>
    <row r="89" spans="1:25" s="190" customFormat="1" x14ac:dyDescent="0.25">
      <c r="A89" s="30" t="s">
        <v>1129</v>
      </c>
      <c r="B89" s="30" t="s">
        <v>1168</v>
      </c>
      <c r="C89" s="30" t="s">
        <v>1053</v>
      </c>
      <c r="D89" s="30"/>
      <c r="E89" s="30"/>
      <c r="F89" s="30"/>
      <c r="G89" s="188"/>
      <c r="H89" s="189"/>
      <c r="I89" s="189"/>
      <c r="J89" s="189"/>
      <c r="K89" s="189"/>
      <c r="Q89" s="28"/>
      <c r="R89" s="28"/>
      <c r="S89" s="28"/>
      <c r="T89" s="28"/>
      <c r="U89" s="28"/>
      <c r="V89" s="28"/>
      <c r="W89" s="28"/>
      <c r="X89" s="28"/>
      <c r="Y89" s="28"/>
    </row>
    <row r="90" spans="1:25" s="190" customFormat="1" x14ac:dyDescent="0.25">
      <c r="A90" s="30" t="s">
        <v>1129</v>
      </c>
      <c r="B90" s="30" t="s">
        <v>1168</v>
      </c>
      <c r="C90" s="30" t="s">
        <v>1054</v>
      </c>
      <c r="D90" s="30"/>
      <c r="E90" s="30"/>
      <c r="F90" s="30"/>
      <c r="G90" s="188"/>
      <c r="H90" s="189"/>
      <c r="I90" s="189"/>
      <c r="J90" s="189"/>
      <c r="K90" s="189"/>
      <c r="Q90" s="28"/>
      <c r="R90" s="28"/>
      <c r="S90" s="28"/>
      <c r="T90" s="28"/>
      <c r="U90" s="28"/>
      <c r="V90" s="28"/>
      <c r="W90" s="28"/>
      <c r="X90" s="28"/>
      <c r="Y90" s="28"/>
    </row>
    <row r="91" spans="1:25" s="190" customFormat="1" x14ac:dyDescent="0.25">
      <c r="A91" s="30" t="s">
        <v>1129</v>
      </c>
      <c r="B91" s="30" t="s">
        <v>1168</v>
      </c>
      <c r="C91" s="30" t="s">
        <v>1055</v>
      </c>
      <c r="D91" s="30"/>
      <c r="E91" s="30"/>
      <c r="F91" s="30"/>
      <c r="G91" s="188"/>
      <c r="H91" s="189"/>
      <c r="I91" s="189"/>
      <c r="J91" s="189"/>
      <c r="K91" s="189"/>
      <c r="Q91" s="28"/>
      <c r="R91" s="28"/>
      <c r="S91" s="28"/>
      <c r="T91" s="28"/>
      <c r="U91" s="28"/>
      <c r="V91" s="28"/>
      <c r="W91" s="28"/>
      <c r="X91" s="28"/>
      <c r="Y91" s="28"/>
    </row>
    <row r="92" spans="1:25" s="190" customFormat="1" x14ac:dyDescent="0.25">
      <c r="A92" s="30" t="s">
        <v>1140</v>
      </c>
      <c r="B92" s="30" t="s">
        <v>978</v>
      </c>
      <c r="C92" s="30" t="s">
        <v>1056</v>
      </c>
      <c r="D92" s="30"/>
      <c r="E92" s="30"/>
      <c r="F92" s="30"/>
      <c r="G92" s="188"/>
      <c r="H92" s="189"/>
      <c r="I92" s="189"/>
      <c r="J92" s="189"/>
      <c r="K92" s="189"/>
      <c r="Q92" s="28"/>
      <c r="R92" s="28"/>
      <c r="S92" s="28"/>
      <c r="T92" s="28"/>
      <c r="U92" s="28"/>
      <c r="V92" s="28"/>
      <c r="W92" s="28"/>
      <c r="X92" s="28"/>
      <c r="Y92" s="28"/>
    </row>
    <row r="93" spans="1:25" s="190" customFormat="1" x14ac:dyDescent="0.25">
      <c r="A93" s="30" t="s">
        <v>1140</v>
      </c>
      <c r="B93" s="30" t="s">
        <v>978</v>
      </c>
      <c r="C93" s="30" t="s">
        <v>1057</v>
      </c>
      <c r="D93" s="30"/>
      <c r="E93" s="30"/>
      <c r="F93" s="30"/>
      <c r="G93" s="188"/>
      <c r="H93" s="189"/>
      <c r="I93" s="189"/>
      <c r="J93" s="189"/>
      <c r="K93" s="189"/>
      <c r="Q93" s="28"/>
      <c r="R93" s="28"/>
      <c r="S93" s="28"/>
      <c r="T93" s="28"/>
      <c r="U93" s="28"/>
      <c r="V93" s="28"/>
      <c r="W93" s="28"/>
      <c r="X93" s="28"/>
      <c r="Y93" s="28"/>
    </row>
    <row r="94" spans="1:25" s="190" customFormat="1" x14ac:dyDescent="0.25">
      <c r="A94" s="30" t="s">
        <v>1131</v>
      </c>
      <c r="B94" s="30" t="s">
        <v>976</v>
      </c>
      <c r="C94" s="30" t="s">
        <v>1058</v>
      </c>
      <c r="D94" s="30"/>
      <c r="E94" s="30"/>
      <c r="F94" s="30"/>
      <c r="G94" s="188"/>
      <c r="H94" s="189"/>
      <c r="I94" s="189"/>
      <c r="J94" s="189"/>
      <c r="K94" s="189"/>
      <c r="Q94" s="28"/>
      <c r="R94" s="28"/>
      <c r="S94" s="28"/>
      <c r="T94" s="28"/>
      <c r="U94" s="28"/>
      <c r="V94" s="28"/>
      <c r="W94" s="28"/>
      <c r="X94" s="28"/>
      <c r="Y94" s="28"/>
    </row>
    <row r="95" spans="1:25" s="190" customFormat="1" x14ac:dyDescent="0.25">
      <c r="A95" s="30" t="s">
        <v>1131</v>
      </c>
      <c r="B95" s="30" t="s">
        <v>976</v>
      </c>
      <c r="C95" s="30" t="s">
        <v>1059</v>
      </c>
      <c r="D95" s="30"/>
      <c r="E95" s="30"/>
      <c r="F95" s="30"/>
      <c r="G95" s="188"/>
      <c r="H95" s="189"/>
      <c r="I95" s="189"/>
      <c r="J95" s="189"/>
      <c r="K95" s="189"/>
      <c r="Q95" s="28"/>
      <c r="R95" s="28"/>
      <c r="S95" s="28"/>
      <c r="T95" s="28"/>
      <c r="U95" s="28"/>
      <c r="V95" s="28"/>
      <c r="W95" s="28"/>
      <c r="X95" s="28"/>
      <c r="Y95" s="28"/>
    </row>
    <row r="96" spans="1:25" s="190" customFormat="1" x14ac:dyDescent="0.25">
      <c r="A96" s="30" t="s">
        <v>1133</v>
      </c>
      <c r="B96" s="30" t="s">
        <v>1171</v>
      </c>
      <c r="C96" s="30" t="s">
        <v>1060</v>
      </c>
      <c r="D96" s="30"/>
      <c r="E96" s="30"/>
      <c r="F96" s="30"/>
      <c r="G96" s="188"/>
      <c r="H96" s="189"/>
      <c r="I96" s="189"/>
      <c r="J96" s="189"/>
      <c r="K96" s="189"/>
      <c r="Q96" s="28"/>
      <c r="R96" s="28"/>
      <c r="S96" s="28"/>
      <c r="T96" s="28"/>
      <c r="U96" s="28"/>
      <c r="V96" s="28"/>
      <c r="W96" s="28"/>
      <c r="X96" s="28"/>
      <c r="Y96" s="28"/>
    </row>
    <row r="97" spans="1:25" s="190" customFormat="1" x14ac:dyDescent="0.25">
      <c r="A97" s="30" t="s">
        <v>1133</v>
      </c>
      <c r="B97" s="30" t="s">
        <v>1171</v>
      </c>
      <c r="C97" s="30" t="s">
        <v>1061</v>
      </c>
      <c r="D97" s="30"/>
      <c r="E97" s="30"/>
      <c r="F97" s="30"/>
      <c r="G97" s="188"/>
      <c r="H97" s="189"/>
      <c r="I97" s="189"/>
      <c r="J97" s="189"/>
      <c r="K97" s="189"/>
      <c r="Q97" s="28"/>
      <c r="R97" s="28"/>
      <c r="S97" s="28"/>
      <c r="T97" s="28"/>
      <c r="U97" s="28"/>
      <c r="V97" s="28"/>
      <c r="W97" s="28"/>
      <c r="X97" s="28"/>
      <c r="Y97" s="28"/>
    </row>
    <row r="98" spans="1:25" s="190" customFormat="1" x14ac:dyDescent="0.25">
      <c r="A98" s="30" t="s">
        <v>1133</v>
      </c>
      <c r="B98" s="30" t="s">
        <v>1171</v>
      </c>
      <c r="C98" s="30" t="s">
        <v>1062</v>
      </c>
      <c r="D98" s="30"/>
      <c r="E98" s="30"/>
      <c r="F98" s="30"/>
      <c r="G98" s="188"/>
      <c r="H98" s="189"/>
      <c r="I98" s="189"/>
      <c r="J98" s="189"/>
      <c r="K98" s="189"/>
      <c r="Q98" s="28"/>
      <c r="R98" s="28"/>
      <c r="S98" s="28"/>
      <c r="T98" s="28"/>
      <c r="U98" s="28"/>
      <c r="V98" s="28"/>
      <c r="W98" s="28"/>
      <c r="X98" s="28"/>
      <c r="Y98" s="28"/>
    </row>
    <row r="99" spans="1:25" s="190" customFormat="1" x14ac:dyDescent="0.25">
      <c r="A99" s="30" t="s">
        <v>1133</v>
      </c>
      <c r="B99" s="30" t="s">
        <v>1171</v>
      </c>
      <c r="C99" s="30" t="s">
        <v>1063</v>
      </c>
      <c r="D99" s="30"/>
      <c r="E99" s="30"/>
      <c r="F99" s="30"/>
      <c r="G99" s="188"/>
      <c r="H99" s="189"/>
      <c r="I99" s="189"/>
      <c r="J99" s="189"/>
      <c r="K99" s="189"/>
      <c r="Q99" s="28"/>
      <c r="R99" s="28"/>
      <c r="S99" s="28"/>
      <c r="T99" s="28"/>
      <c r="U99" s="28"/>
      <c r="V99" s="28"/>
      <c r="W99" s="28"/>
      <c r="X99" s="28"/>
      <c r="Y99" s="28"/>
    </row>
    <row r="100" spans="1:25" s="190" customFormat="1" x14ac:dyDescent="0.25">
      <c r="A100" s="30" t="s">
        <v>1133</v>
      </c>
      <c r="B100" s="30" t="s">
        <v>1171</v>
      </c>
      <c r="C100" s="30" t="s">
        <v>1064</v>
      </c>
      <c r="D100" s="30"/>
      <c r="E100" s="30"/>
      <c r="F100" s="30"/>
      <c r="G100" s="188"/>
      <c r="H100" s="189"/>
      <c r="I100" s="189"/>
      <c r="J100" s="189"/>
      <c r="K100" s="189"/>
      <c r="Q100" s="28"/>
      <c r="R100" s="28"/>
      <c r="S100" s="28"/>
      <c r="T100" s="28"/>
      <c r="U100" s="28"/>
      <c r="V100" s="28"/>
      <c r="W100" s="28"/>
      <c r="X100" s="28"/>
      <c r="Y100" s="28"/>
    </row>
    <row r="101" spans="1:25" s="190" customFormat="1" x14ac:dyDescent="0.25">
      <c r="A101" s="30" t="s">
        <v>1133</v>
      </c>
      <c r="B101" s="30" t="s">
        <v>1171</v>
      </c>
      <c r="C101" s="30" t="s">
        <v>1065</v>
      </c>
      <c r="D101" s="30"/>
      <c r="E101" s="30"/>
      <c r="F101" s="30"/>
      <c r="G101" s="188"/>
      <c r="H101" s="189"/>
      <c r="I101" s="189"/>
      <c r="J101" s="189"/>
      <c r="K101" s="189"/>
      <c r="Q101" s="28"/>
      <c r="R101" s="28"/>
      <c r="S101" s="28"/>
      <c r="T101" s="28"/>
      <c r="U101" s="28"/>
      <c r="V101" s="28"/>
      <c r="W101" s="28"/>
      <c r="X101" s="28"/>
      <c r="Y101" s="28"/>
    </row>
    <row r="102" spans="1:25" s="190" customFormat="1" x14ac:dyDescent="0.25">
      <c r="A102" s="30" t="s">
        <v>1133</v>
      </c>
      <c r="B102" s="30" t="s">
        <v>1171</v>
      </c>
      <c r="C102" s="30" t="s">
        <v>1066</v>
      </c>
      <c r="D102" s="30"/>
      <c r="E102" s="30"/>
      <c r="F102" s="30"/>
      <c r="G102" s="188"/>
      <c r="H102" s="189"/>
      <c r="I102" s="189"/>
      <c r="J102" s="189"/>
      <c r="K102" s="189"/>
      <c r="Q102" s="28"/>
      <c r="R102" s="28"/>
      <c r="S102" s="28"/>
      <c r="T102" s="28"/>
      <c r="U102" s="28"/>
      <c r="V102" s="28"/>
      <c r="W102" s="28"/>
      <c r="X102" s="28"/>
      <c r="Y102" s="28"/>
    </row>
    <row r="103" spans="1:25" s="190" customFormat="1" x14ac:dyDescent="0.25">
      <c r="A103" s="30" t="s">
        <v>1133</v>
      </c>
      <c r="B103" s="30" t="s">
        <v>1171</v>
      </c>
      <c r="C103" s="30" t="s">
        <v>1067</v>
      </c>
      <c r="D103" s="30"/>
      <c r="E103" s="30"/>
      <c r="F103" s="30"/>
      <c r="G103" s="188"/>
      <c r="H103" s="189"/>
      <c r="I103" s="189"/>
      <c r="J103" s="189"/>
      <c r="K103" s="189"/>
      <c r="Q103" s="28"/>
      <c r="R103" s="28"/>
      <c r="S103" s="28"/>
      <c r="T103" s="28"/>
      <c r="U103" s="28"/>
      <c r="V103" s="28"/>
      <c r="W103" s="28"/>
      <c r="X103" s="28"/>
      <c r="Y103" s="28"/>
    </row>
    <row r="104" spans="1:25" s="190" customFormat="1" x14ac:dyDescent="0.25">
      <c r="A104" s="30" t="s">
        <v>1133</v>
      </c>
      <c r="B104" s="30" t="s">
        <v>1171</v>
      </c>
      <c r="C104" s="30" t="s">
        <v>1068</v>
      </c>
      <c r="D104" s="30"/>
      <c r="E104" s="30"/>
      <c r="F104" s="30"/>
      <c r="G104" s="188"/>
      <c r="H104" s="189"/>
      <c r="I104" s="189"/>
      <c r="J104" s="189"/>
      <c r="K104" s="189"/>
      <c r="Q104" s="28"/>
      <c r="R104" s="28"/>
      <c r="S104" s="28"/>
      <c r="T104" s="28"/>
      <c r="U104" s="28"/>
      <c r="V104" s="28"/>
      <c r="W104" s="28"/>
      <c r="X104" s="28"/>
      <c r="Y104" s="28"/>
    </row>
    <row r="105" spans="1:25" s="190" customFormat="1" x14ac:dyDescent="0.25">
      <c r="A105" s="30" t="s">
        <v>1154</v>
      </c>
      <c r="B105" s="30" t="s">
        <v>1172</v>
      </c>
      <c r="C105" s="30" t="s">
        <v>1069</v>
      </c>
      <c r="D105" s="30"/>
      <c r="E105" s="30"/>
      <c r="F105" s="30"/>
      <c r="G105" s="188"/>
      <c r="H105" s="189"/>
      <c r="I105" s="189"/>
      <c r="J105" s="189"/>
      <c r="K105" s="189"/>
      <c r="Q105" s="28"/>
      <c r="R105" s="28"/>
      <c r="S105" s="28"/>
      <c r="T105" s="28"/>
      <c r="U105" s="28"/>
      <c r="V105" s="28"/>
      <c r="W105" s="28"/>
      <c r="X105" s="28"/>
      <c r="Y105" s="28"/>
    </row>
    <row r="106" spans="1:25" s="190" customFormat="1" x14ac:dyDescent="0.25">
      <c r="A106" s="30" t="s">
        <v>1154</v>
      </c>
      <c r="B106" s="30" t="s">
        <v>1172</v>
      </c>
      <c r="C106" s="30" t="s">
        <v>1070</v>
      </c>
      <c r="D106" s="30"/>
      <c r="E106" s="30"/>
      <c r="F106" s="30"/>
      <c r="G106" s="188"/>
      <c r="H106" s="189"/>
      <c r="I106" s="189"/>
      <c r="J106" s="189"/>
      <c r="K106" s="189"/>
      <c r="Q106" s="28"/>
      <c r="R106" s="28"/>
      <c r="S106" s="28"/>
      <c r="T106" s="28"/>
      <c r="U106" s="28"/>
      <c r="V106" s="28"/>
      <c r="W106" s="28"/>
      <c r="X106" s="28"/>
      <c r="Y106" s="28"/>
    </row>
    <row r="107" spans="1:25" s="190" customFormat="1" x14ac:dyDescent="0.25">
      <c r="A107" s="30" t="s">
        <v>1154</v>
      </c>
      <c r="B107" s="30" t="s">
        <v>1172</v>
      </c>
      <c r="C107" s="30" t="s">
        <v>1071</v>
      </c>
      <c r="D107" s="30"/>
      <c r="E107" s="30"/>
      <c r="F107" s="30"/>
      <c r="G107" s="188"/>
      <c r="H107" s="189"/>
      <c r="I107" s="189"/>
      <c r="J107" s="189"/>
      <c r="K107" s="189"/>
      <c r="Q107" s="28"/>
      <c r="R107" s="28"/>
      <c r="S107" s="28"/>
      <c r="T107" s="28"/>
      <c r="U107" s="28"/>
      <c r="V107" s="28"/>
      <c r="W107" s="28"/>
      <c r="X107" s="28"/>
      <c r="Y107" s="28"/>
    </row>
    <row r="108" spans="1:25" s="190" customFormat="1" x14ac:dyDescent="0.25">
      <c r="A108" s="30" t="s">
        <v>1155</v>
      </c>
      <c r="B108" s="30" t="s">
        <v>1173</v>
      </c>
      <c r="C108" s="30" t="s">
        <v>1072</v>
      </c>
      <c r="D108" s="30"/>
      <c r="E108" s="30"/>
      <c r="F108" s="30"/>
      <c r="G108" s="188"/>
      <c r="H108" s="189"/>
      <c r="I108" s="189"/>
      <c r="J108" s="189"/>
      <c r="K108" s="189"/>
      <c r="Q108" s="28"/>
      <c r="R108" s="28"/>
      <c r="S108" s="28"/>
      <c r="T108" s="28"/>
      <c r="U108" s="28"/>
      <c r="V108" s="28"/>
      <c r="W108" s="28"/>
      <c r="X108" s="28"/>
      <c r="Y108" s="28"/>
    </row>
    <row r="109" spans="1:25" s="190" customFormat="1" x14ac:dyDescent="0.25">
      <c r="A109" s="30" t="s">
        <v>1155</v>
      </c>
      <c r="B109" s="30" t="s">
        <v>1173</v>
      </c>
      <c r="C109" s="30" t="s">
        <v>1073</v>
      </c>
      <c r="D109" s="30"/>
      <c r="E109" s="30"/>
      <c r="F109" s="30"/>
      <c r="G109" s="188"/>
      <c r="H109" s="189"/>
      <c r="I109" s="189"/>
      <c r="J109" s="189"/>
      <c r="K109" s="189"/>
      <c r="Q109" s="28"/>
      <c r="R109" s="28"/>
      <c r="S109" s="28"/>
      <c r="T109" s="28"/>
      <c r="U109" s="28"/>
      <c r="V109" s="28"/>
      <c r="W109" s="28"/>
      <c r="X109" s="28"/>
      <c r="Y109" s="28"/>
    </row>
    <row r="110" spans="1:25" s="190" customFormat="1" x14ac:dyDescent="0.25">
      <c r="A110" s="30" t="s">
        <v>1155</v>
      </c>
      <c r="B110" s="30" t="s">
        <v>1173</v>
      </c>
      <c r="C110" s="30" t="s">
        <v>1074</v>
      </c>
      <c r="D110" s="30"/>
      <c r="E110" s="30"/>
      <c r="F110" s="30"/>
      <c r="G110" s="188"/>
      <c r="H110" s="189"/>
      <c r="I110" s="189"/>
      <c r="J110" s="189"/>
      <c r="K110" s="189"/>
      <c r="Q110" s="28"/>
      <c r="R110" s="28"/>
      <c r="S110" s="28"/>
      <c r="T110" s="28"/>
      <c r="U110" s="28"/>
      <c r="V110" s="28"/>
      <c r="W110" s="28"/>
      <c r="X110" s="28"/>
      <c r="Y110" s="28"/>
    </row>
    <row r="111" spans="1:25" s="190" customFormat="1" x14ac:dyDescent="0.25">
      <c r="A111" s="30" t="s">
        <v>1155</v>
      </c>
      <c r="B111" s="30" t="s">
        <v>1173</v>
      </c>
      <c r="C111" s="30" t="s">
        <v>1075</v>
      </c>
      <c r="D111" s="30"/>
      <c r="E111" s="30"/>
      <c r="F111" s="30"/>
      <c r="G111" s="188"/>
      <c r="H111" s="189"/>
      <c r="I111" s="189"/>
      <c r="J111" s="189"/>
      <c r="K111" s="189"/>
      <c r="Q111" s="28"/>
      <c r="R111" s="28"/>
      <c r="S111" s="28"/>
      <c r="T111" s="28"/>
      <c r="U111" s="28"/>
      <c r="V111" s="28"/>
      <c r="W111" s="28"/>
      <c r="X111" s="28"/>
      <c r="Y111" s="28"/>
    </row>
    <row r="112" spans="1:25" s="190" customFormat="1" x14ac:dyDescent="0.25">
      <c r="A112" s="30" t="s">
        <v>1155</v>
      </c>
      <c r="B112" s="30" t="s">
        <v>1173</v>
      </c>
      <c r="C112" s="30" t="s">
        <v>1076</v>
      </c>
      <c r="D112" s="30"/>
      <c r="E112" s="30"/>
      <c r="F112" s="30"/>
      <c r="G112" s="188"/>
      <c r="H112" s="189"/>
      <c r="I112" s="189"/>
      <c r="J112" s="189"/>
      <c r="K112" s="189"/>
      <c r="Q112" s="28"/>
      <c r="R112" s="28"/>
      <c r="S112" s="28"/>
      <c r="T112" s="28"/>
      <c r="U112" s="28"/>
      <c r="V112" s="28"/>
      <c r="W112" s="28"/>
      <c r="X112" s="28"/>
      <c r="Y112" s="28"/>
    </row>
    <row r="113" spans="1:25" s="190" customFormat="1" x14ac:dyDescent="0.25">
      <c r="A113" s="30" t="s">
        <v>1155</v>
      </c>
      <c r="B113" s="30" t="s">
        <v>1173</v>
      </c>
      <c r="C113" s="30" t="s">
        <v>1077</v>
      </c>
      <c r="D113" s="30"/>
      <c r="E113" s="30"/>
      <c r="F113" s="30"/>
      <c r="G113" s="188"/>
      <c r="H113" s="189"/>
      <c r="I113" s="189"/>
      <c r="J113" s="189"/>
      <c r="K113" s="189"/>
      <c r="Q113" s="28"/>
      <c r="R113" s="28"/>
      <c r="S113" s="28"/>
      <c r="T113" s="28"/>
      <c r="U113" s="28"/>
      <c r="V113" s="28"/>
      <c r="W113" s="28"/>
      <c r="X113" s="28"/>
      <c r="Y113" s="28"/>
    </row>
    <row r="114" spans="1:25" s="190" customFormat="1" x14ac:dyDescent="0.25">
      <c r="A114" s="30" t="s">
        <v>1155</v>
      </c>
      <c r="B114" s="30" t="s">
        <v>1173</v>
      </c>
      <c r="C114" s="30" t="s">
        <v>1078</v>
      </c>
      <c r="D114" s="30"/>
      <c r="E114" s="30"/>
      <c r="F114" s="30"/>
      <c r="G114" s="188"/>
      <c r="H114" s="189"/>
      <c r="I114" s="189"/>
      <c r="J114" s="189"/>
      <c r="K114" s="189"/>
      <c r="Q114" s="28"/>
      <c r="R114" s="28"/>
      <c r="S114" s="28"/>
      <c r="T114" s="28"/>
      <c r="U114" s="28"/>
      <c r="V114" s="28"/>
      <c r="W114" s="28"/>
      <c r="X114" s="28"/>
      <c r="Y114" s="28"/>
    </row>
    <row r="115" spans="1:25" s="190" customFormat="1" x14ac:dyDescent="0.25">
      <c r="A115" s="30" t="s">
        <v>1155</v>
      </c>
      <c r="B115" s="30" t="s">
        <v>1173</v>
      </c>
      <c r="C115" s="30" t="s">
        <v>1079</v>
      </c>
      <c r="D115" s="30"/>
      <c r="E115" s="30"/>
      <c r="F115" s="30"/>
      <c r="G115" s="188"/>
      <c r="H115" s="189"/>
      <c r="I115" s="189"/>
      <c r="J115" s="189"/>
      <c r="K115" s="189"/>
      <c r="Q115" s="28"/>
      <c r="R115" s="28"/>
      <c r="S115" s="28"/>
      <c r="T115" s="28"/>
      <c r="U115" s="28"/>
      <c r="V115" s="28"/>
      <c r="W115" s="28"/>
      <c r="X115" s="28"/>
      <c r="Y115" s="28"/>
    </row>
    <row r="116" spans="1:25" s="190" customFormat="1" x14ac:dyDescent="0.25">
      <c r="A116" s="30" t="s">
        <v>1156</v>
      </c>
      <c r="B116" s="30" t="s">
        <v>1174</v>
      </c>
      <c r="C116" s="30" t="s">
        <v>1080</v>
      </c>
      <c r="D116" s="30"/>
      <c r="E116" s="30"/>
      <c r="F116" s="30"/>
      <c r="G116" s="188"/>
      <c r="H116" s="189"/>
      <c r="I116" s="189"/>
      <c r="J116" s="189"/>
      <c r="K116" s="189"/>
      <c r="Q116" s="28"/>
      <c r="R116" s="28"/>
      <c r="S116" s="28"/>
      <c r="T116" s="28"/>
      <c r="U116" s="28"/>
      <c r="V116" s="28"/>
      <c r="W116" s="28"/>
      <c r="X116" s="28"/>
      <c r="Y116" s="28"/>
    </row>
    <row r="117" spans="1:25" s="190" customFormat="1" x14ac:dyDescent="0.25">
      <c r="A117" s="30" t="s">
        <v>1156</v>
      </c>
      <c r="B117" s="30" t="s">
        <v>1174</v>
      </c>
      <c r="C117" s="30" t="s">
        <v>1081</v>
      </c>
      <c r="D117" s="30"/>
      <c r="E117" s="30"/>
      <c r="F117" s="30"/>
      <c r="G117" s="188"/>
      <c r="H117" s="189"/>
      <c r="I117" s="189"/>
      <c r="J117" s="189"/>
      <c r="K117" s="189"/>
      <c r="Q117" s="28"/>
      <c r="R117" s="28"/>
      <c r="S117" s="28"/>
      <c r="T117" s="28"/>
      <c r="U117" s="28"/>
      <c r="V117" s="28"/>
      <c r="W117" s="28"/>
      <c r="X117" s="28"/>
      <c r="Y117" s="28"/>
    </row>
    <row r="118" spans="1:25" s="190" customFormat="1" x14ac:dyDescent="0.25">
      <c r="A118" s="30" t="s">
        <v>1156</v>
      </c>
      <c r="B118" s="30" t="s">
        <v>1174</v>
      </c>
      <c r="C118" s="30" t="s">
        <v>1082</v>
      </c>
      <c r="D118" s="30"/>
      <c r="E118" s="30"/>
      <c r="F118" s="30"/>
      <c r="G118" s="188"/>
      <c r="H118" s="189"/>
      <c r="I118" s="189"/>
      <c r="J118" s="189"/>
      <c r="K118" s="189"/>
      <c r="Q118" s="28"/>
      <c r="R118" s="28"/>
      <c r="S118" s="28"/>
      <c r="T118" s="28"/>
      <c r="U118" s="28"/>
      <c r="V118" s="28"/>
      <c r="W118" s="28"/>
      <c r="X118" s="28"/>
      <c r="Y118" s="28"/>
    </row>
    <row r="119" spans="1:25" s="190" customFormat="1" x14ac:dyDescent="0.25">
      <c r="A119" s="30" t="s">
        <v>1146</v>
      </c>
      <c r="B119" s="30" t="s">
        <v>1175</v>
      </c>
      <c r="C119" s="30" t="s">
        <v>1083</v>
      </c>
      <c r="D119" s="30"/>
      <c r="E119" s="30"/>
      <c r="F119" s="30"/>
      <c r="G119" s="188"/>
      <c r="H119" s="189"/>
      <c r="I119" s="189"/>
      <c r="J119" s="189"/>
      <c r="K119" s="189"/>
      <c r="Q119" s="28"/>
      <c r="R119" s="28"/>
      <c r="S119" s="28"/>
      <c r="T119" s="28"/>
      <c r="U119" s="28"/>
      <c r="V119" s="28"/>
      <c r="W119" s="28"/>
      <c r="X119" s="28"/>
      <c r="Y119" s="28"/>
    </row>
    <row r="120" spans="1:25" s="190" customFormat="1" x14ac:dyDescent="0.25">
      <c r="A120" s="30" t="s">
        <v>1146</v>
      </c>
      <c r="B120" s="30" t="s">
        <v>1175</v>
      </c>
      <c r="C120" s="30" t="s">
        <v>1084</v>
      </c>
      <c r="D120" s="30"/>
      <c r="E120" s="30"/>
      <c r="F120" s="30"/>
      <c r="G120" s="188"/>
      <c r="H120" s="189"/>
      <c r="I120" s="189"/>
      <c r="J120" s="189"/>
      <c r="K120" s="189"/>
      <c r="Q120" s="28"/>
      <c r="R120" s="28"/>
      <c r="S120" s="28"/>
      <c r="T120" s="28"/>
      <c r="U120" s="28"/>
      <c r="V120" s="28"/>
      <c r="W120" s="28"/>
      <c r="X120" s="28"/>
      <c r="Y120" s="28"/>
    </row>
    <row r="121" spans="1:25" s="190" customFormat="1" x14ac:dyDescent="0.25">
      <c r="A121" s="30" t="s">
        <v>1146</v>
      </c>
      <c r="B121" s="30" t="s">
        <v>1175</v>
      </c>
      <c r="C121" s="30" t="s">
        <v>1085</v>
      </c>
      <c r="D121" s="30"/>
      <c r="E121" s="30"/>
      <c r="F121" s="30"/>
      <c r="G121" s="188"/>
      <c r="H121" s="189"/>
      <c r="I121" s="189"/>
      <c r="J121" s="189"/>
      <c r="K121" s="189"/>
      <c r="Q121" s="28"/>
      <c r="R121" s="28"/>
      <c r="S121" s="28"/>
      <c r="T121" s="28"/>
      <c r="U121" s="28"/>
      <c r="V121" s="28"/>
      <c r="W121" s="28"/>
      <c r="X121" s="28"/>
      <c r="Y121" s="28"/>
    </row>
    <row r="122" spans="1:25" s="190" customFormat="1" x14ac:dyDescent="0.25">
      <c r="A122" s="30" t="s">
        <v>1146</v>
      </c>
      <c r="B122" s="30" t="s">
        <v>1175</v>
      </c>
      <c r="C122" s="30" t="s">
        <v>1086</v>
      </c>
      <c r="D122" s="30"/>
      <c r="E122" s="30"/>
      <c r="F122" s="30"/>
      <c r="G122" s="188"/>
      <c r="H122" s="189"/>
      <c r="I122" s="189"/>
      <c r="J122" s="189"/>
      <c r="K122" s="189"/>
      <c r="Q122" s="28"/>
      <c r="R122" s="28"/>
      <c r="S122" s="28"/>
      <c r="T122" s="28"/>
      <c r="U122" s="28"/>
      <c r="V122" s="28"/>
      <c r="W122" s="28"/>
      <c r="X122" s="28"/>
      <c r="Y122" s="28"/>
    </row>
    <row r="123" spans="1:25" s="190" customFormat="1" x14ac:dyDescent="0.25">
      <c r="A123" s="30" t="s">
        <v>1146</v>
      </c>
      <c r="B123" s="30" t="s">
        <v>1175</v>
      </c>
      <c r="C123" s="30" t="s">
        <v>1087</v>
      </c>
      <c r="D123" s="30"/>
      <c r="E123" s="30"/>
      <c r="F123" s="30"/>
      <c r="G123" s="188"/>
      <c r="H123" s="189"/>
      <c r="I123" s="189"/>
      <c r="J123" s="189"/>
      <c r="K123" s="189"/>
      <c r="Q123" s="28"/>
      <c r="R123" s="28"/>
      <c r="S123" s="28"/>
      <c r="T123" s="28"/>
      <c r="U123" s="28"/>
      <c r="V123" s="28"/>
      <c r="W123" s="28"/>
      <c r="X123" s="28"/>
      <c r="Y123" s="28"/>
    </row>
    <row r="124" spans="1:25" s="190" customFormat="1" x14ac:dyDescent="0.25">
      <c r="A124" s="30" t="s">
        <v>1146</v>
      </c>
      <c r="B124" s="30" t="s">
        <v>1175</v>
      </c>
      <c r="C124" s="30" t="s">
        <v>1088</v>
      </c>
      <c r="D124" s="30"/>
      <c r="E124" s="30"/>
      <c r="F124" s="30"/>
      <c r="G124" s="188"/>
      <c r="H124" s="189"/>
      <c r="I124" s="189"/>
      <c r="J124" s="189"/>
      <c r="K124" s="189"/>
      <c r="Q124" s="28"/>
      <c r="R124" s="28"/>
      <c r="S124" s="28"/>
      <c r="T124" s="28"/>
      <c r="U124" s="28"/>
      <c r="V124" s="28"/>
      <c r="W124" s="28"/>
      <c r="X124" s="28"/>
      <c r="Y124" s="28"/>
    </row>
    <row r="125" spans="1:25" s="190" customFormat="1" x14ac:dyDescent="0.25">
      <c r="A125" s="30" t="s">
        <v>1157</v>
      </c>
      <c r="B125" s="30" t="s">
        <v>1176</v>
      </c>
      <c r="C125" s="30" t="s">
        <v>1089</v>
      </c>
      <c r="D125" s="30"/>
      <c r="E125" s="30"/>
      <c r="F125" s="30"/>
      <c r="G125" s="188"/>
      <c r="H125" s="189"/>
      <c r="I125" s="189"/>
      <c r="J125" s="189"/>
      <c r="K125" s="189"/>
      <c r="Q125" s="28"/>
      <c r="R125" s="28"/>
      <c r="S125" s="28"/>
      <c r="T125" s="28"/>
      <c r="U125" s="28"/>
      <c r="V125" s="28"/>
      <c r="W125" s="28"/>
      <c r="X125" s="28"/>
      <c r="Y125" s="28"/>
    </row>
    <row r="126" spans="1:25" s="190" customFormat="1" x14ac:dyDescent="0.25">
      <c r="A126" s="30" t="s">
        <v>1157</v>
      </c>
      <c r="B126" s="30" t="s">
        <v>1176</v>
      </c>
      <c r="C126" s="30" t="s">
        <v>1090</v>
      </c>
      <c r="D126" s="30"/>
      <c r="E126" s="30"/>
      <c r="F126" s="30"/>
      <c r="G126" s="188"/>
      <c r="H126" s="189"/>
      <c r="I126" s="189"/>
      <c r="J126" s="189"/>
      <c r="K126" s="189"/>
      <c r="Q126" s="28"/>
      <c r="R126" s="28"/>
      <c r="S126" s="28"/>
      <c r="T126" s="28"/>
      <c r="U126" s="28"/>
      <c r="V126" s="28"/>
      <c r="W126" s="28"/>
      <c r="X126" s="28"/>
      <c r="Y126" s="28"/>
    </row>
    <row r="127" spans="1:25" s="190" customFormat="1" x14ac:dyDescent="0.25">
      <c r="A127" s="30" t="s">
        <v>1157</v>
      </c>
      <c r="B127" s="30" t="s">
        <v>1176</v>
      </c>
      <c r="C127" s="30" t="s">
        <v>1091</v>
      </c>
      <c r="D127" s="30"/>
      <c r="E127" s="30"/>
      <c r="F127" s="30"/>
      <c r="G127" s="188"/>
      <c r="H127" s="189"/>
      <c r="I127" s="189"/>
      <c r="J127" s="189"/>
      <c r="K127" s="189"/>
      <c r="Q127" s="28"/>
      <c r="R127" s="28"/>
      <c r="S127" s="28"/>
      <c r="T127" s="28"/>
      <c r="U127" s="28"/>
      <c r="V127" s="28"/>
      <c r="W127" s="28"/>
      <c r="X127" s="28"/>
      <c r="Y127" s="28"/>
    </row>
    <row r="128" spans="1:25" s="190" customFormat="1" x14ac:dyDescent="0.25">
      <c r="A128" s="30" t="s">
        <v>1157</v>
      </c>
      <c r="B128" s="30" t="s">
        <v>1176</v>
      </c>
      <c r="C128" s="30" t="s">
        <v>1092</v>
      </c>
      <c r="D128" s="30"/>
      <c r="E128" s="30"/>
      <c r="F128" s="30"/>
      <c r="G128" s="188"/>
      <c r="H128" s="189"/>
      <c r="I128" s="189"/>
      <c r="J128" s="189"/>
      <c r="K128" s="189"/>
      <c r="Q128" s="28"/>
      <c r="R128" s="28"/>
      <c r="S128" s="28"/>
      <c r="T128" s="28"/>
      <c r="U128" s="28"/>
      <c r="V128" s="28"/>
      <c r="W128" s="28"/>
      <c r="X128" s="28"/>
      <c r="Y128" s="28"/>
    </row>
    <row r="129" spans="1:25" s="190" customFormat="1" x14ac:dyDescent="0.25">
      <c r="A129" s="30" t="s">
        <v>1157</v>
      </c>
      <c r="B129" s="30" t="s">
        <v>1176</v>
      </c>
      <c r="C129" s="30" t="s">
        <v>1093</v>
      </c>
      <c r="D129" s="30"/>
      <c r="E129" s="30"/>
      <c r="F129" s="30"/>
      <c r="G129" s="188"/>
      <c r="H129" s="189"/>
      <c r="I129" s="189"/>
      <c r="J129" s="189"/>
      <c r="K129" s="189"/>
      <c r="Q129" s="28"/>
      <c r="R129" s="28"/>
      <c r="S129" s="28"/>
      <c r="T129" s="28"/>
      <c r="U129" s="28"/>
      <c r="V129" s="28"/>
      <c r="W129" s="28"/>
      <c r="X129" s="28"/>
      <c r="Y129" s="28"/>
    </row>
    <row r="130" spans="1:25" s="190" customFormat="1" x14ac:dyDescent="0.25">
      <c r="A130" s="30" t="s">
        <v>1157</v>
      </c>
      <c r="B130" s="30" t="s">
        <v>1176</v>
      </c>
      <c r="C130" s="30" t="s">
        <v>1094</v>
      </c>
      <c r="D130" s="30"/>
      <c r="E130" s="30"/>
      <c r="F130" s="30"/>
      <c r="G130" s="188"/>
      <c r="H130" s="189"/>
      <c r="I130" s="189"/>
      <c r="J130" s="189"/>
      <c r="K130" s="189"/>
      <c r="Q130" s="28"/>
      <c r="R130" s="28"/>
      <c r="S130" s="28"/>
      <c r="T130" s="28"/>
      <c r="U130" s="28"/>
      <c r="V130" s="28"/>
      <c r="W130" s="28"/>
      <c r="X130" s="28"/>
      <c r="Y130" s="28"/>
    </row>
    <row r="131" spans="1:25" s="190" customFormat="1" x14ac:dyDescent="0.25">
      <c r="A131" s="30" t="s">
        <v>1158</v>
      </c>
      <c r="B131" s="30" t="s">
        <v>1177</v>
      </c>
      <c r="C131" s="30" t="s">
        <v>1095</v>
      </c>
      <c r="D131" s="30"/>
      <c r="E131" s="30"/>
      <c r="F131" s="30"/>
      <c r="G131" s="188"/>
      <c r="H131" s="189"/>
      <c r="I131" s="189"/>
      <c r="J131" s="189"/>
      <c r="K131" s="189"/>
      <c r="Q131" s="28"/>
      <c r="R131" s="28"/>
      <c r="S131" s="28"/>
      <c r="T131" s="28"/>
      <c r="U131" s="28"/>
      <c r="V131" s="28"/>
      <c r="W131" s="28"/>
      <c r="X131" s="28"/>
      <c r="Y131" s="28"/>
    </row>
    <row r="132" spans="1:25" s="190" customFormat="1" x14ac:dyDescent="0.25">
      <c r="A132" s="30" t="s">
        <v>1158</v>
      </c>
      <c r="B132" s="30" t="s">
        <v>1177</v>
      </c>
      <c r="C132" s="30" t="s">
        <v>1096</v>
      </c>
      <c r="D132" s="30"/>
      <c r="E132" s="30"/>
      <c r="F132" s="30"/>
      <c r="G132" s="188"/>
      <c r="H132" s="189"/>
      <c r="I132" s="189"/>
      <c r="J132" s="189"/>
      <c r="K132" s="189"/>
      <c r="Q132" s="28"/>
      <c r="R132" s="28"/>
      <c r="S132" s="28"/>
      <c r="T132" s="28"/>
      <c r="U132" s="28"/>
      <c r="V132" s="28"/>
      <c r="W132" s="28"/>
      <c r="X132" s="28"/>
      <c r="Y132" s="28"/>
    </row>
    <row r="133" spans="1:25" s="190" customFormat="1" x14ac:dyDescent="0.25">
      <c r="A133" s="30" t="s">
        <v>1158</v>
      </c>
      <c r="B133" s="30" t="s">
        <v>1177</v>
      </c>
      <c r="C133" s="30" t="s">
        <v>1097</v>
      </c>
      <c r="D133" s="30"/>
      <c r="E133" s="30"/>
      <c r="F133" s="30"/>
      <c r="G133" s="188"/>
      <c r="H133" s="189"/>
      <c r="I133" s="189"/>
      <c r="J133" s="189"/>
      <c r="K133" s="189"/>
      <c r="Q133" s="28"/>
      <c r="R133" s="28"/>
      <c r="S133" s="28"/>
      <c r="T133" s="28"/>
      <c r="U133" s="28"/>
      <c r="V133" s="28"/>
      <c r="W133" s="28"/>
      <c r="X133" s="28"/>
      <c r="Y133" s="28"/>
    </row>
    <row r="134" spans="1:25" s="190" customFormat="1" x14ac:dyDescent="0.25">
      <c r="A134" s="30" t="s">
        <v>1158</v>
      </c>
      <c r="B134" s="30" t="s">
        <v>1177</v>
      </c>
      <c r="C134" s="30" t="s">
        <v>1098</v>
      </c>
      <c r="D134" s="30"/>
      <c r="E134" s="30"/>
      <c r="F134" s="30"/>
      <c r="G134" s="188"/>
      <c r="H134" s="189"/>
      <c r="I134" s="189"/>
      <c r="J134" s="189"/>
      <c r="K134" s="189"/>
      <c r="Q134" s="28"/>
      <c r="R134" s="28"/>
      <c r="S134" s="28"/>
      <c r="T134" s="28"/>
      <c r="U134" s="28"/>
      <c r="V134" s="28"/>
      <c r="W134" s="28"/>
      <c r="X134" s="28"/>
      <c r="Y134" s="28"/>
    </row>
    <row r="135" spans="1:25" s="190" customFormat="1" x14ac:dyDescent="0.25">
      <c r="A135" s="30" t="s">
        <v>1134</v>
      </c>
      <c r="B135" s="30" t="s">
        <v>966</v>
      </c>
      <c r="C135" s="30" t="s">
        <v>1099</v>
      </c>
      <c r="D135" s="30"/>
      <c r="E135" s="30"/>
      <c r="F135" s="30"/>
      <c r="G135" s="188"/>
      <c r="H135" s="189"/>
      <c r="I135" s="189"/>
      <c r="J135" s="189"/>
      <c r="K135" s="189"/>
      <c r="Q135" s="28"/>
      <c r="R135" s="28"/>
      <c r="S135" s="28"/>
      <c r="T135" s="28"/>
      <c r="U135" s="28"/>
      <c r="V135" s="28"/>
      <c r="W135" s="28"/>
      <c r="X135" s="28"/>
      <c r="Y135" s="28"/>
    </row>
    <row r="136" spans="1:25" s="190" customFormat="1" x14ac:dyDescent="0.25">
      <c r="A136" s="30" t="s">
        <v>1134</v>
      </c>
      <c r="B136" s="30" t="s">
        <v>966</v>
      </c>
      <c r="C136" s="30" t="s">
        <v>1100</v>
      </c>
      <c r="D136" s="30"/>
      <c r="E136" s="30"/>
      <c r="F136" s="30"/>
      <c r="G136" s="188"/>
      <c r="H136" s="189"/>
      <c r="I136" s="189"/>
      <c r="J136" s="189"/>
      <c r="K136" s="189"/>
      <c r="Q136" s="28"/>
      <c r="R136" s="28"/>
      <c r="S136" s="28"/>
      <c r="T136" s="28"/>
      <c r="U136" s="28"/>
      <c r="V136" s="28"/>
      <c r="W136" s="28"/>
      <c r="X136" s="28"/>
      <c r="Y136" s="28"/>
    </row>
    <row r="137" spans="1:25" s="190" customFormat="1" x14ac:dyDescent="0.25">
      <c r="A137" s="30" t="s">
        <v>1134</v>
      </c>
      <c r="B137" s="30" t="s">
        <v>966</v>
      </c>
      <c r="C137" s="30" t="s">
        <v>1101</v>
      </c>
      <c r="D137" s="30"/>
      <c r="E137" s="30"/>
      <c r="F137" s="30"/>
      <c r="G137" s="188"/>
      <c r="H137" s="189"/>
      <c r="I137" s="189"/>
      <c r="J137" s="189"/>
      <c r="K137" s="189"/>
      <c r="Q137" s="28"/>
      <c r="R137" s="28"/>
      <c r="S137" s="28"/>
      <c r="T137" s="28"/>
      <c r="U137" s="28"/>
      <c r="V137" s="28"/>
      <c r="W137" s="28"/>
      <c r="X137" s="28"/>
      <c r="Y137" s="28"/>
    </row>
    <row r="138" spans="1:25" s="190" customFormat="1" x14ac:dyDescent="0.25">
      <c r="A138" s="30" t="s">
        <v>1134</v>
      </c>
      <c r="B138" s="30" t="s">
        <v>966</v>
      </c>
      <c r="C138" s="30" t="s">
        <v>1102</v>
      </c>
      <c r="D138" s="30"/>
      <c r="E138" s="30"/>
      <c r="F138" s="30"/>
      <c r="G138" s="188"/>
      <c r="H138" s="189"/>
      <c r="I138" s="189"/>
      <c r="J138" s="189"/>
      <c r="K138" s="189"/>
      <c r="Q138" s="28"/>
      <c r="R138" s="28"/>
      <c r="S138" s="28"/>
      <c r="T138" s="28"/>
      <c r="U138" s="28"/>
      <c r="V138" s="28"/>
      <c r="W138" s="28"/>
      <c r="X138" s="28"/>
      <c r="Y138" s="28"/>
    </row>
    <row r="139" spans="1:25" s="190" customFormat="1" x14ac:dyDescent="0.25">
      <c r="A139" s="30" t="s">
        <v>1134</v>
      </c>
      <c r="B139" s="30" t="s">
        <v>966</v>
      </c>
      <c r="C139" s="30" t="s">
        <v>1103</v>
      </c>
      <c r="D139" s="30"/>
      <c r="E139" s="30"/>
      <c r="F139" s="30"/>
      <c r="G139" s="188"/>
      <c r="H139" s="189"/>
      <c r="I139" s="189"/>
      <c r="J139" s="189"/>
      <c r="K139" s="189"/>
      <c r="Q139" s="28"/>
      <c r="R139" s="28"/>
      <c r="S139" s="28"/>
      <c r="T139" s="28"/>
      <c r="U139" s="28"/>
      <c r="V139" s="28"/>
      <c r="W139" s="28"/>
      <c r="X139" s="28"/>
      <c r="Y139" s="28"/>
    </row>
    <row r="140" spans="1:25" s="190" customFormat="1" x14ac:dyDescent="0.25">
      <c r="A140" s="30" t="s">
        <v>1134</v>
      </c>
      <c r="B140" s="30" t="s">
        <v>966</v>
      </c>
      <c r="C140" s="30" t="s">
        <v>1104</v>
      </c>
      <c r="D140" s="30"/>
      <c r="E140" s="30"/>
      <c r="F140" s="30"/>
      <c r="G140" s="188"/>
      <c r="H140" s="189"/>
      <c r="I140" s="189"/>
      <c r="J140" s="189"/>
      <c r="K140" s="189"/>
      <c r="Q140" s="28"/>
      <c r="R140" s="28"/>
      <c r="S140" s="28"/>
      <c r="T140" s="28"/>
      <c r="U140" s="28"/>
      <c r="V140" s="28"/>
      <c r="W140" s="28"/>
      <c r="X140" s="28"/>
      <c r="Y140" s="28"/>
    </row>
    <row r="141" spans="1:25" s="190" customFormat="1" x14ac:dyDescent="0.25">
      <c r="A141" s="30" t="s">
        <v>1134</v>
      </c>
      <c r="B141" s="30" t="s">
        <v>966</v>
      </c>
      <c r="C141" s="30" t="s">
        <v>1105</v>
      </c>
      <c r="D141" s="30"/>
      <c r="E141" s="30"/>
      <c r="F141" s="30"/>
      <c r="G141" s="188"/>
      <c r="H141" s="189"/>
      <c r="I141" s="189"/>
      <c r="J141" s="189"/>
      <c r="K141" s="189"/>
      <c r="Q141" s="28"/>
      <c r="R141" s="28"/>
      <c r="S141" s="28"/>
      <c r="T141" s="28"/>
      <c r="U141" s="28"/>
      <c r="V141" s="28"/>
      <c r="W141" s="28"/>
      <c r="X141" s="28"/>
      <c r="Y141" s="28"/>
    </row>
    <row r="142" spans="1:25" s="190" customFormat="1" x14ac:dyDescent="0.25">
      <c r="A142" s="30" t="s">
        <v>1134</v>
      </c>
      <c r="B142" s="30" t="s">
        <v>966</v>
      </c>
      <c r="C142" s="30" t="s">
        <v>1106</v>
      </c>
      <c r="D142" s="30"/>
      <c r="E142" s="30"/>
      <c r="F142" s="30"/>
      <c r="G142" s="188"/>
      <c r="H142" s="189"/>
      <c r="I142" s="189"/>
      <c r="J142" s="189"/>
      <c r="K142" s="189"/>
      <c r="Q142" s="28"/>
      <c r="R142" s="28"/>
      <c r="S142" s="28"/>
      <c r="T142" s="28"/>
      <c r="U142" s="28"/>
      <c r="V142" s="28"/>
      <c r="W142" s="28"/>
      <c r="X142" s="28"/>
      <c r="Y142" s="28"/>
    </row>
    <row r="143" spans="1:25" s="190" customFormat="1" x14ac:dyDescent="0.25">
      <c r="A143" s="30" t="s">
        <v>1134</v>
      </c>
      <c r="B143" s="30" t="s">
        <v>966</v>
      </c>
      <c r="C143" s="30" t="s">
        <v>1107</v>
      </c>
      <c r="D143" s="30"/>
      <c r="E143" s="30"/>
      <c r="F143" s="30"/>
      <c r="G143" s="188"/>
      <c r="H143" s="189"/>
      <c r="I143" s="189"/>
      <c r="J143" s="189"/>
      <c r="K143" s="189"/>
      <c r="Q143" s="28"/>
      <c r="R143" s="28"/>
      <c r="S143" s="28"/>
      <c r="T143" s="28"/>
      <c r="U143" s="28"/>
      <c r="V143" s="28"/>
      <c r="W143" s="28"/>
      <c r="X143" s="28"/>
      <c r="Y143" s="28"/>
    </row>
    <row r="144" spans="1:25" s="190" customFormat="1" x14ac:dyDescent="0.25">
      <c r="A144" s="30" t="s">
        <v>1159</v>
      </c>
      <c r="B144" s="30" t="s">
        <v>1178</v>
      </c>
      <c r="C144" s="30" t="s">
        <v>1108</v>
      </c>
      <c r="D144" s="30"/>
      <c r="E144" s="30"/>
      <c r="F144" s="30"/>
      <c r="G144" s="188"/>
      <c r="H144" s="189"/>
      <c r="I144" s="189"/>
      <c r="J144" s="189"/>
      <c r="K144" s="189"/>
      <c r="Q144" s="28"/>
      <c r="R144" s="28"/>
      <c r="S144" s="28"/>
      <c r="T144" s="28"/>
      <c r="U144" s="28"/>
      <c r="V144" s="28"/>
      <c r="W144" s="28"/>
      <c r="X144" s="28"/>
      <c r="Y144" s="28"/>
    </row>
    <row r="145" spans="1:25" s="190" customFormat="1" x14ac:dyDescent="0.25">
      <c r="A145" s="30" t="s">
        <v>1159</v>
      </c>
      <c r="B145" s="30" t="s">
        <v>1178</v>
      </c>
      <c r="C145" s="30" t="s">
        <v>1109</v>
      </c>
      <c r="D145" s="30"/>
      <c r="E145" s="30"/>
      <c r="F145" s="30"/>
      <c r="G145" s="188"/>
      <c r="H145" s="189"/>
      <c r="I145" s="189"/>
      <c r="J145" s="189"/>
      <c r="K145" s="189"/>
      <c r="Q145" s="28"/>
      <c r="R145" s="28"/>
      <c r="S145" s="28"/>
      <c r="T145" s="28"/>
      <c r="U145" s="28"/>
      <c r="V145" s="28"/>
      <c r="W145" s="28"/>
      <c r="X145" s="28"/>
      <c r="Y145" s="28"/>
    </row>
    <row r="146" spans="1:25" s="190" customFormat="1" x14ac:dyDescent="0.25">
      <c r="A146" s="30" t="s">
        <v>1159</v>
      </c>
      <c r="B146" s="30" t="s">
        <v>1178</v>
      </c>
      <c r="C146" s="30" t="s">
        <v>1110</v>
      </c>
      <c r="D146" s="30"/>
      <c r="E146" s="30"/>
      <c r="F146" s="30"/>
      <c r="G146" s="188"/>
      <c r="H146" s="189"/>
      <c r="I146" s="189"/>
      <c r="J146" s="189"/>
      <c r="K146" s="189"/>
      <c r="Q146" s="28"/>
      <c r="R146" s="28"/>
      <c r="S146" s="28"/>
      <c r="T146" s="28"/>
      <c r="U146" s="28"/>
      <c r="V146" s="28"/>
      <c r="W146" s="28"/>
      <c r="X146" s="28"/>
      <c r="Y146" s="28"/>
    </row>
    <row r="147" spans="1:25" s="190" customFormat="1" x14ac:dyDescent="0.25">
      <c r="A147" s="30" t="s">
        <v>1130</v>
      </c>
      <c r="B147" s="30" t="s">
        <v>1179</v>
      </c>
      <c r="C147" s="30" t="s">
        <v>1111</v>
      </c>
      <c r="D147" s="30"/>
      <c r="E147" s="30"/>
      <c r="F147" s="30"/>
      <c r="G147" s="188"/>
      <c r="H147" s="189"/>
      <c r="I147" s="189"/>
      <c r="J147" s="189"/>
      <c r="K147" s="189"/>
      <c r="Q147" s="28"/>
      <c r="R147" s="28"/>
      <c r="S147" s="28"/>
      <c r="T147" s="28"/>
      <c r="U147" s="28"/>
      <c r="V147" s="28"/>
      <c r="W147" s="28"/>
      <c r="X147" s="28"/>
      <c r="Y147" s="28"/>
    </row>
    <row r="148" spans="1:25" s="190" customFormat="1" x14ac:dyDescent="0.25">
      <c r="A148" s="30" t="s">
        <v>1130</v>
      </c>
      <c r="B148" s="30" t="s">
        <v>1179</v>
      </c>
      <c r="C148" s="30" t="s">
        <v>1112</v>
      </c>
      <c r="D148" s="30"/>
      <c r="E148" s="30"/>
      <c r="F148" s="30"/>
      <c r="G148" s="188"/>
      <c r="H148" s="189"/>
      <c r="I148" s="189"/>
      <c r="J148" s="189"/>
      <c r="K148" s="189"/>
      <c r="Q148" s="28"/>
      <c r="R148" s="28"/>
      <c r="S148" s="28"/>
      <c r="T148" s="28"/>
      <c r="U148" s="28"/>
      <c r="V148" s="28"/>
      <c r="W148" s="28"/>
      <c r="X148" s="28"/>
      <c r="Y148" s="28"/>
    </row>
    <row r="149" spans="1:25" s="190" customFormat="1" x14ac:dyDescent="0.25">
      <c r="A149" s="30" t="s">
        <v>1130</v>
      </c>
      <c r="B149" s="30" t="s">
        <v>1179</v>
      </c>
      <c r="C149" s="30" t="s">
        <v>1113</v>
      </c>
      <c r="D149" s="30"/>
      <c r="E149" s="30"/>
      <c r="F149" s="30"/>
      <c r="G149" s="188"/>
      <c r="H149" s="189"/>
      <c r="I149" s="189"/>
      <c r="J149" s="189"/>
      <c r="K149" s="189"/>
      <c r="Q149" s="28"/>
      <c r="R149" s="28"/>
      <c r="S149" s="28"/>
      <c r="T149" s="28"/>
      <c r="U149" s="28"/>
      <c r="V149" s="28"/>
      <c r="W149" s="28"/>
      <c r="X149" s="28"/>
      <c r="Y149" s="28"/>
    </row>
    <row r="150" spans="1:25" s="190" customFormat="1" x14ac:dyDescent="0.25">
      <c r="A150" s="30" t="s">
        <v>1130</v>
      </c>
      <c r="B150" s="30" t="s">
        <v>1179</v>
      </c>
      <c r="C150" s="30" t="s">
        <v>1114</v>
      </c>
      <c r="D150" s="30"/>
      <c r="E150" s="30"/>
      <c r="F150" s="30"/>
      <c r="G150" s="188"/>
      <c r="H150" s="189"/>
      <c r="I150" s="189"/>
      <c r="J150" s="189"/>
      <c r="K150" s="189"/>
      <c r="Q150" s="28"/>
      <c r="R150" s="28"/>
      <c r="S150" s="28"/>
      <c r="T150" s="28"/>
      <c r="U150" s="28"/>
      <c r="V150" s="28"/>
      <c r="W150" s="28"/>
      <c r="X150" s="28"/>
      <c r="Y150" s="28"/>
    </row>
    <row r="151" spans="1:25" s="190" customFormat="1" x14ac:dyDescent="0.25">
      <c r="A151" s="30" t="s">
        <v>1130</v>
      </c>
      <c r="B151" s="30" t="s">
        <v>1179</v>
      </c>
      <c r="C151" s="30" t="s">
        <v>1115</v>
      </c>
      <c r="D151" s="30"/>
      <c r="E151" s="30"/>
      <c r="F151" s="30"/>
      <c r="G151" s="188"/>
      <c r="H151" s="189"/>
      <c r="I151" s="189"/>
      <c r="J151" s="189"/>
      <c r="K151" s="189"/>
      <c r="Q151" s="28"/>
      <c r="R151" s="28"/>
      <c r="S151" s="28"/>
      <c r="T151" s="28"/>
      <c r="U151" s="28"/>
      <c r="V151" s="28"/>
      <c r="W151" s="28"/>
      <c r="X151" s="28"/>
      <c r="Y151" s="28"/>
    </row>
    <row r="152" spans="1:25" s="190" customFormat="1" x14ac:dyDescent="0.25">
      <c r="A152" s="30" t="s">
        <v>1130</v>
      </c>
      <c r="B152" s="30" t="s">
        <v>1179</v>
      </c>
      <c r="C152" s="30" t="s">
        <v>1116</v>
      </c>
      <c r="D152" s="30"/>
      <c r="E152" s="30"/>
      <c r="F152" s="30"/>
      <c r="G152" s="188"/>
      <c r="H152" s="189"/>
      <c r="I152" s="189"/>
      <c r="J152" s="189"/>
      <c r="K152" s="189"/>
      <c r="Q152" s="28"/>
      <c r="R152" s="28"/>
      <c r="S152" s="28"/>
      <c r="T152" s="28"/>
      <c r="U152" s="28"/>
      <c r="V152" s="28"/>
      <c r="W152" s="28"/>
      <c r="X152" s="28"/>
      <c r="Y152" s="28"/>
    </row>
    <row r="153" spans="1:25" s="190" customFormat="1" x14ac:dyDescent="0.25">
      <c r="A153" s="30" t="s">
        <v>1130</v>
      </c>
      <c r="B153" s="30" t="s">
        <v>1179</v>
      </c>
      <c r="C153" s="30" t="s">
        <v>1117</v>
      </c>
      <c r="D153" s="30"/>
      <c r="E153" s="30"/>
      <c r="F153" s="30"/>
      <c r="G153" s="188"/>
      <c r="H153" s="189"/>
      <c r="I153" s="189"/>
      <c r="J153" s="189"/>
      <c r="K153" s="189"/>
      <c r="Q153" s="28"/>
      <c r="R153" s="28"/>
      <c r="S153" s="28"/>
      <c r="T153" s="28"/>
      <c r="U153" s="28"/>
      <c r="V153" s="28"/>
      <c r="W153" s="28"/>
      <c r="X153" s="28"/>
      <c r="Y153" s="28"/>
    </row>
    <row r="154" spans="1:25" s="190" customFormat="1" x14ac:dyDescent="0.25">
      <c r="A154" s="30" t="s">
        <v>1148</v>
      </c>
      <c r="B154" s="30" t="s">
        <v>962</v>
      </c>
      <c r="C154" s="30" t="s">
        <v>1118</v>
      </c>
      <c r="D154" s="30"/>
      <c r="E154" s="30"/>
      <c r="F154" s="30"/>
      <c r="G154" s="188"/>
      <c r="H154" s="189"/>
      <c r="I154" s="189"/>
      <c r="J154" s="189"/>
      <c r="K154" s="189"/>
      <c r="Q154" s="28"/>
      <c r="R154" s="28"/>
      <c r="S154" s="28"/>
      <c r="T154" s="28"/>
      <c r="U154" s="28"/>
      <c r="V154" s="28"/>
      <c r="W154" s="28"/>
      <c r="X154" s="28"/>
      <c r="Y154" s="28"/>
    </row>
    <row r="155" spans="1:25" s="190" customFormat="1" x14ac:dyDescent="0.25">
      <c r="A155" s="30" t="s">
        <v>1148</v>
      </c>
      <c r="B155" s="30" t="s">
        <v>962</v>
      </c>
      <c r="C155" s="30" t="s">
        <v>1119</v>
      </c>
      <c r="D155" s="30"/>
      <c r="E155" s="30"/>
      <c r="F155" s="30"/>
      <c r="G155" s="188"/>
      <c r="H155" s="189"/>
      <c r="I155" s="189"/>
      <c r="J155" s="189"/>
      <c r="K155" s="189"/>
      <c r="Q155" s="28"/>
      <c r="R155" s="28"/>
      <c r="S155" s="28"/>
      <c r="T155" s="28"/>
      <c r="U155" s="28"/>
      <c r="V155" s="28"/>
      <c r="W155" s="28"/>
      <c r="X155" s="28"/>
      <c r="Y155" s="28"/>
    </row>
    <row r="156" spans="1:25" s="190" customFormat="1" x14ac:dyDescent="0.25">
      <c r="A156" s="30" t="s">
        <v>1148</v>
      </c>
      <c r="B156" s="30" t="s">
        <v>962</v>
      </c>
      <c r="C156" s="30" t="s">
        <v>1120</v>
      </c>
      <c r="D156" s="30"/>
      <c r="E156" s="30"/>
      <c r="F156" s="30"/>
      <c r="G156" s="188"/>
      <c r="H156" s="189"/>
      <c r="I156" s="189"/>
      <c r="J156" s="189"/>
      <c r="K156" s="189"/>
      <c r="Q156" s="28"/>
      <c r="R156" s="28"/>
      <c r="S156" s="28"/>
      <c r="T156" s="28"/>
      <c r="U156" s="28"/>
      <c r="V156" s="28"/>
      <c r="W156" s="28"/>
      <c r="X156" s="28"/>
      <c r="Y156" s="28"/>
    </row>
    <row r="157" spans="1:25" s="190" customFormat="1" x14ac:dyDescent="0.25">
      <c r="A157" s="189"/>
      <c r="B157" s="189"/>
      <c r="C157" s="189"/>
      <c r="D157" s="189"/>
      <c r="E157" s="189"/>
      <c r="F157" s="189"/>
      <c r="G157" s="189"/>
      <c r="H157" s="189"/>
      <c r="I157" s="189"/>
      <c r="J157" s="189"/>
      <c r="K157" s="189"/>
      <c r="Q157" s="28"/>
      <c r="R157" s="28"/>
      <c r="S157" s="28"/>
      <c r="T157" s="28"/>
      <c r="U157" s="28"/>
      <c r="V157" s="28"/>
      <c r="W157" s="28"/>
      <c r="X157" s="28"/>
      <c r="Y157" s="28"/>
    </row>
    <row r="158" spans="1:25" s="190" customFormat="1" x14ac:dyDescent="0.25">
      <c r="A158" s="189"/>
      <c r="B158" s="189"/>
      <c r="C158" s="189"/>
      <c r="D158" s="189"/>
      <c r="E158" s="189"/>
      <c r="F158" s="189"/>
      <c r="G158" s="189"/>
      <c r="H158" s="189"/>
      <c r="I158" s="189"/>
      <c r="J158" s="189"/>
      <c r="K158" s="189"/>
      <c r="Q158" s="28"/>
      <c r="R158" s="28"/>
      <c r="S158" s="28"/>
      <c r="T158" s="28"/>
      <c r="U158" s="28"/>
      <c r="V158" s="28"/>
      <c r="W158" s="28"/>
      <c r="X158" s="28"/>
      <c r="Y158" s="28"/>
    </row>
    <row r="159" spans="1:25" s="190" customFormat="1" x14ac:dyDescent="0.25">
      <c r="A159" s="189"/>
      <c r="B159" s="189"/>
      <c r="C159" s="189"/>
      <c r="D159" s="189"/>
      <c r="E159" s="189"/>
      <c r="F159" s="189"/>
      <c r="G159" s="189"/>
      <c r="H159" s="189"/>
      <c r="I159" s="189"/>
      <c r="J159" s="189"/>
      <c r="K159" s="189"/>
      <c r="Q159" s="28"/>
      <c r="R159" s="28"/>
      <c r="S159" s="28"/>
      <c r="T159" s="28"/>
      <c r="U159" s="28"/>
      <c r="V159" s="28"/>
      <c r="W159" s="28"/>
      <c r="X159" s="28"/>
      <c r="Y159" s="28"/>
    </row>
    <row r="160" spans="1:25" s="190" customFormat="1" x14ac:dyDescent="0.25">
      <c r="A160" s="189"/>
      <c r="B160" s="189"/>
      <c r="C160" s="189"/>
      <c r="D160" s="189"/>
      <c r="E160" s="189"/>
      <c r="F160" s="189"/>
      <c r="G160" s="189"/>
      <c r="H160" s="189"/>
      <c r="I160" s="189"/>
      <c r="J160" s="189"/>
      <c r="K160" s="189"/>
      <c r="Q160" s="28"/>
      <c r="R160" s="28"/>
      <c r="S160" s="28"/>
      <c r="T160" s="28"/>
      <c r="U160" s="28"/>
      <c r="V160" s="28"/>
      <c r="W160" s="28"/>
      <c r="X160" s="28"/>
      <c r="Y160" s="28"/>
    </row>
    <row r="161" spans="1:25" s="190" customFormat="1" x14ac:dyDescent="0.25">
      <c r="A161" s="189"/>
      <c r="B161" s="189"/>
      <c r="C161" s="189"/>
      <c r="D161" s="189"/>
      <c r="E161" s="189"/>
      <c r="F161" s="189"/>
      <c r="G161" s="189"/>
      <c r="H161" s="189"/>
      <c r="I161" s="189"/>
      <c r="J161" s="189"/>
      <c r="K161" s="189"/>
      <c r="Q161" s="28"/>
      <c r="R161" s="28"/>
      <c r="S161" s="28"/>
      <c r="T161" s="28"/>
      <c r="U161" s="28"/>
      <c r="V161" s="28"/>
      <c r="W161" s="28"/>
      <c r="X161" s="28"/>
      <c r="Y161" s="28"/>
    </row>
    <row r="162" spans="1:25" s="190" customFormat="1" x14ac:dyDescent="0.25">
      <c r="A162" s="189"/>
      <c r="B162" s="189"/>
      <c r="C162" s="189"/>
      <c r="D162" s="189"/>
      <c r="E162" s="189"/>
      <c r="F162" s="189"/>
      <c r="G162" s="189"/>
      <c r="H162" s="189"/>
      <c r="I162" s="189"/>
      <c r="J162" s="189"/>
      <c r="K162" s="189"/>
      <c r="Q162" s="28"/>
      <c r="R162" s="28"/>
      <c r="S162" s="28"/>
      <c r="T162" s="28"/>
      <c r="U162" s="28"/>
      <c r="V162" s="28"/>
      <c r="W162" s="28"/>
      <c r="X162" s="28"/>
      <c r="Y162" s="28"/>
    </row>
    <row r="163" spans="1:25" s="190" customFormat="1" x14ac:dyDescent="0.25">
      <c r="A163" s="189"/>
      <c r="B163" s="189"/>
      <c r="C163" s="189"/>
      <c r="D163" s="189"/>
      <c r="E163" s="189"/>
      <c r="F163" s="189"/>
      <c r="G163" s="189"/>
      <c r="H163" s="189"/>
      <c r="I163" s="189"/>
      <c r="J163" s="189"/>
      <c r="K163" s="189"/>
      <c r="Q163" s="28"/>
      <c r="R163" s="28"/>
      <c r="S163" s="28"/>
      <c r="T163" s="28"/>
      <c r="U163" s="28"/>
      <c r="V163" s="28"/>
      <c r="W163" s="28"/>
      <c r="X163" s="28"/>
      <c r="Y163" s="28"/>
    </row>
    <row r="164" spans="1:25" s="190" customFormat="1" x14ac:dyDescent="0.25">
      <c r="A164" s="189"/>
      <c r="B164" s="189"/>
      <c r="C164" s="189"/>
      <c r="D164" s="189"/>
      <c r="E164" s="189"/>
      <c r="F164" s="189"/>
      <c r="G164" s="189"/>
      <c r="H164" s="189"/>
      <c r="I164" s="189"/>
      <c r="J164" s="189"/>
      <c r="K164" s="189"/>
      <c r="Q164" s="28"/>
      <c r="R164" s="28"/>
      <c r="S164" s="28"/>
      <c r="T164" s="28"/>
      <c r="U164" s="28"/>
      <c r="V164" s="28"/>
      <c r="W164" s="28"/>
      <c r="X164" s="28"/>
      <c r="Y164" s="28"/>
    </row>
    <row r="165" spans="1:25" s="190" customFormat="1" x14ac:dyDescent="0.25">
      <c r="A165" s="189"/>
      <c r="B165" s="189"/>
      <c r="C165" s="189"/>
      <c r="D165" s="189"/>
      <c r="E165" s="189"/>
      <c r="F165" s="189"/>
      <c r="G165" s="189"/>
      <c r="H165" s="189"/>
      <c r="I165" s="189"/>
      <c r="J165" s="189"/>
      <c r="K165" s="189"/>
      <c r="Q165" s="28"/>
      <c r="R165" s="28"/>
      <c r="S165" s="28"/>
      <c r="T165" s="28"/>
      <c r="U165" s="28"/>
      <c r="V165" s="28"/>
      <c r="W165" s="28"/>
      <c r="X165" s="28"/>
      <c r="Y165" s="28"/>
    </row>
    <row r="166" spans="1:25" s="190" customFormat="1" x14ac:dyDescent="0.25">
      <c r="A166" s="189"/>
      <c r="B166" s="189"/>
      <c r="C166" s="189"/>
      <c r="D166" s="189"/>
      <c r="E166" s="189"/>
      <c r="F166" s="189"/>
      <c r="G166" s="189"/>
      <c r="H166" s="189"/>
      <c r="I166" s="189"/>
      <c r="J166" s="189"/>
      <c r="K166" s="189"/>
      <c r="Q166" s="28"/>
      <c r="R166" s="28"/>
      <c r="S166" s="28"/>
      <c r="T166" s="28"/>
      <c r="U166" s="28"/>
      <c r="V166" s="28"/>
      <c r="W166" s="28"/>
      <c r="X166" s="28"/>
      <c r="Y166" s="28"/>
    </row>
    <row r="167" spans="1:25" s="190" customFormat="1" x14ac:dyDescent="0.25">
      <c r="A167" s="189"/>
      <c r="B167" s="189"/>
      <c r="C167" s="189"/>
      <c r="D167" s="189"/>
      <c r="E167" s="189"/>
      <c r="F167" s="189"/>
      <c r="G167" s="189"/>
      <c r="H167" s="189"/>
      <c r="I167" s="189"/>
      <c r="J167" s="189"/>
      <c r="K167" s="189"/>
      <c r="Q167" s="28"/>
      <c r="R167" s="28"/>
      <c r="S167" s="28"/>
      <c r="T167" s="28"/>
      <c r="U167" s="28"/>
      <c r="V167" s="28"/>
      <c r="W167" s="28"/>
      <c r="X167" s="28"/>
      <c r="Y167" s="28"/>
    </row>
    <row r="168" spans="1:25" s="190" customFormat="1" x14ac:dyDescent="0.25">
      <c r="A168" s="189"/>
      <c r="B168" s="189"/>
      <c r="C168" s="189"/>
      <c r="D168" s="189"/>
      <c r="E168" s="189"/>
      <c r="F168" s="189"/>
      <c r="G168" s="189"/>
      <c r="H168" s="189"/>
      <c r="I168" s="189"/>
      <c r="J168" s="189"/>
      <c r="K168" s="189"/>
      <c r="Q168" s="28"/>
      <c r="R168" s="28"/>
      <c r="S168" s="28"/>
      <c r="T168" s="28"/>
      <c r="U168" s="28"/>
      <c r="V168" s="28"/>
      <c r="W168" s="28"/>
      <c r="X168" s="28"/>
      <c r="Y168" s="28"/>
    </row>
    <row r="169" spans="1:25" s="190" customFormat="1" x14ac:dyDescent="0.25">
      <c r="A169" s="189"/>
      <c r="B169" s="189"/>
      <c r="C169" s="189"/>
      <c r="D169" s="189"/>
      <c r="E169" s="189"/>
      <c r="F169" s="189"/>
      <c r="G169" s="189"/>
      <c r="H169" s="189"/>
      <c r="I169" s="189"/>
      <c r="J169" s="189"/>
      <c r="K169" s="189"/>
      <c r="Q169" s="28"/>
      <c r="R169" s="28"/>
      <c r="S169" s="28"/>
      <c r="T169" s="28"/>
      <c r="U169" s="28"/>
      <c r="V169" s="28"/>
      <c r="W169" s="28"/>
      <c r="X169" s="28"/>
      <c r="Y169" s="28"/>
    </row>
    <row r="170" spans="1:25" s="190" customFormat="1" x14ac:dyDescent="0.25">
      <c r="A170" s="189"/>
      <c r="B170" s="189"/>
      <c r="C170" s="189"/>
      <c r="D170" s="189"/>
      <c r="E170" s="189"/>
      <c r="F170" s="189"/>
      <c r="G170" s="189"/>
      <c r="H170" s="189"/>
      <c r="I170" s="189"/>
      <c r="J170" s="189"/>
      <c r="K170" s="189"/>
      <c r="Q170" s="28"/>
      <c r="R170" s="28"/>
      <c r="S170" s="28"/>
      <c r="T170" s="28"/>
      <c r="U170" s="28"/>
      <c r="V170" s="28"/>
      <c r="W170" s="28"/>
      <c r="X170" s="28"/>
      <c r="Y170" s="28"/>
    </row>
    <row r="171" spans="1:25" s="190" customFormat="1" x14ac:dyDescent="0.25">
      <c r="A171" s="189"/>
      <c r="B171" s="189"/>
      <c r="C171" s="189"/>
      <c r="D171" s="189"/>
      <c r="E171" s="189"/>
      <c r="F171" s="189"/>
      <c r="G171" s="189"/>
      <c r="H171" s="189"/>
      <c r="I171" s="189"/>
      <c r="J171" s="189"/>
      <c r="K171" s="189"/>
      <c r="Q171" s="28"/>
      <c r="R171" s="28"/>
      <c r="S171" s="28"/>
      <c r="T171" s="28"/>
      <c r="U171" s="28"/>
      <c r="V171" s="28"/>
      <c r="W171" s="28"/>
      <c r="X171" s="28"/>
      <c r="Y171" s="28"/>
    </row>
    <row r="172" spans="1:25" s="190" customFormat="1" x14ac:dyDescent="0.25">
      <c r="A172" s="189"/>
      <c r="B172" s="189"/>
      <c r="C172" s="189"/>
      <c r="D172" s="189"/>
      <c r="E172" s="189"/>
      <c r="F172" s="189"/>
      <c r="G172" s="189"/>
      <c r="H172" s="189"/>
      <c r="I172" s="189"/>
      <c r="J172" s="189"/>
      <c r="K172" s="189"/>
      <c r="Q172" s="28"/>
      <c r="R172" s="28"/>
      <c r="S172" s="28"/>
      <c r="T172" s="28"/>
      <c r="U172" s="28"/>
      <c r="V172" s="28"/>
      <c r="W172" s="28"/>
      <c r="X172" s="28"/>
      <c r="Y172" s="28"/>
    </row>
    <row r="173" spans="1:25" s="190" customFormat="1" x14ac:dyDescent="0.25">
      <c r="A173" s="189"/>
      <c r="B173" s="189"/>
      <c r="C173" s="189"/>
      <c r="D173" s="189"/>
      <c r="E173" s="189"/>
      <c r="F173" s="189"/>
      <c r="G173" s="189"/>
      <c r="H173" s="189"/>
      <c r="I173" s="189"/>
      <c r="J173" s="189"/>
      <c r="K173" s="189"/>
      <c r="Q173" s="28"/>
      <c r="R173" s="28"/>
      <c r="S173" s="28"/>
      <c r="T173" s="28"/>
      <c r="U173" s="28"/>
      <c r="V173" s="28"/>
      <c r="W173" s="28"/>
      <c r="X173" s="28"/>
      <c r="Y173" s="28"/>
    </row>
    <row r="174" spans="1:25" s="190" customFormat="1" x14ac:dyDescent="0.25">
      <c r="A174" s="189"/>
      <c r="B174" s="189"/>
      <c r="C174" s="189"/>
      <c r="D174" s="189"/>
      <c r="E174" s="189"/>
      <c r="F174" s="189"/>
      <c r="G174" s="189"/>
      <c r="H174" s="189"/>
      <c r="I174" s="189"/>
      <c r="J174" s="189"/>
      <c r="K174" s="189"/>
      <c r="Q174" s="28"/>
      <c r="R174" s="28"/>
      <c r="S174" s="28"/>
      <c r="T174" s="28"/>
      <c r="U174" s="28"/>
      <c r="V174" s="28"/>
      <c r="W174" s="28"/>
      <c r="X174" s="28"/>
      <c r="Y174" s="28"/>
    </row>
    <row r="175" spans="1:25" s="190" customFormat="1" x14ac:dyDescent="0.25">
      <c r="A175" s="189"/>
      <c r="B175" s="189"/>
      <c r="C175" s="189"/>
      <c r="D175" s="189"/>
      <c r="E175" s="189"/>
      <c r="F175" s="189"/>
      <c r="G175" s="189"/>
      <c r="H175" s="189"/>
      <c r="I175" s="189"/>
      <c r="J175" s="189"/>
      <c r="K175" s="189"/>
      <c r="Q175" s="28"/>
      <c r="R175" s="28"/>
      <c r="S175" s="28"/>
      <c r="T175" s="28"/>
      <c r="U175" s="28"/>
      <c r="V175" s="28"/>
      <c r="W175" s="28"/>
      <c r="X175" s="28"/>
      <c r="Y175" s="28"/>
    </row>
    <row r="176" spans="1:25" s="190" customFormat="1" x14ac:dyDescent="0.25">
      <c r="A176" s="189"/>
      <c r="B176" s="189"/>
      <c r="C176" s="189"/>
      <c r="D176" s="189"/>
      <c r="E176" s="189"/>
      <c r="F176" s="189"/>
      <c r="G176" s="189"/>
      <c r="H176" s="189"/>
      <c r="I176" s="189"/>
      <c r="J176" s="189"/>
      <c r="K176" s="189"/>
      <c r="Q176" s="28"/>
      <c r="R176" s="28"/>
      <c r="S176" s="28"/>
      <c r="T176" s="28"/>
      <c r="U176" s="28"/>
      <c r="V176" s="28"/>
      <c r="W176" s="28"/>
      <c r="X176" s="28"/>
      <c r="Y176" s="28"/>
    </row>
    <row r="177" spans="1:25" s="190" customFormat="1" x14ac:dyDescent="0.25">
      <c r="A177" s="189"/>
      <c r="B177" s="189"/>
      <c r="C177" s="189"/>
      <c r="D177" s="189"/>
      <c r="E177" s="189"/>
      <c r="F177" s="189"/>
      <c r="G177" s="189"/>
      <c r="H177" s="189"/>
      <c r="I177" s="189"/>
      <c r="J177" s="189"/>
      <c r="K177" s="189"/>
      <c r="Q177" s="28"/>
      <c r="R177" s="28"/>
      <c r="S177" s="28"/>
      <c r="T177" s="28"/>
      <c r="U177" s="28"/>
      <c r="V177" s="28"/>
      <c r="W177" s="28"/>
      <c r="X177" s="28"/>
      <c r="Y177" s="28"/>
    </row>
    <row r="178" spans="1:25" s="190" customFormat="1" x14ac:dyDescent="0.25">
      <c r="A178" s="189"/>
      <c r="B178" s="189"/>
      <c r="C178" s="189"/>
      <c r="D178" s="189"/>
      <c r="E178" s="189"/>
      <c r="F178" s="189"/>
      <c r="G178" s="189"/>
      <c r="H178" s="189"/>
      <c r="I178" s="189"/>
      <c r="J178" s="189"/>
      <c r="K178" s="189"/>
      <c r="Q178" s="28"/>
      <c r="R178" s="28"/>
      <c r="S178" s="28"/>
      <c r="T178" s="28"/>
      <c r="U178" s="28"/>
      <c r="V178" s="28"/>
      <c r="W178" s="28"/>
      <c r="X178" s="28"/>
      <c r="Y178" s="28"/>
    </row>
    <row r="179" spans="1:25" s="190" customFormat="1" x14ac:dyDescent="0.25">
      <c r="A179" s="189"/>
      <c r="B179" s="189"/>
      <c r="C179" s="189"/>
      <c r="D179" s="189"/>
      <c r="E179" s="189"/>
      <c r="F179" s="189"/>
      <c r="G179" s="189"/>
      <c r="H179" s="189"/>
      <c r="I179" s="189"/>
      <c r="J179" s="189"/>
      <c r="K179" s="189"/>
      <c r="Q179" s="28"/>
      <c r="R179" s="28"/>
      <c r="S179" s="28"/>
      <c r="T179" s="28"/>
      <c r="U179" s="28"/>
      <c r="V179" s="28"/>
      <c r="W179" s="28"/>
      <c r="X179" s="28"/>
      <c r="Y179" s="28"/>
    </row>
    <row r="180" spans="1:25" s="190" customFormat="1" x14ac:dyDescent="0.25">
      <c r="A180" s="189"/>
      <c r="B180" s="189"/>
      <c r="C180" s="189"/>
      <c r="D180" s="189"/>
      <c r="E180" s="189"/>
      <c r="F180" s="189"/>
      <c r="G180" s="189"/>
      <c r="H180" s="189"/>
      <c r="I180" s="189"/>
      <c r="J180" s="189"/>
      <c r="K180" s="189"/>
      <c r="Q180" s="28"/>
      <c r="R180" s="28"/>
      <c r="S180" s="28"/>
      <c r="T180" s="28"/>
      <c r="U180" s="28"/>
      <c r="V180" s="28"/>
      <c r="W180" s="28"/>
      <c r="X180" s="28"/>
      <c r="Y180" s="28"/>
    </row>
    <row r="181" spans="1:25" s="190" customFormat="1" x14ac:dyDescent="0.25">
      <c r="A181" s="189"/>
      <c r="B181" s="189"/>
      <c r="C181" s="189"/>
      <c r="D181" s="189"/>
      <c r="E181" s="189"/>
      <c r="F181" s="189"/>
      <c r="G181" s="189"/>
      <c r="H181" s="189"/>
      <c r="I181" s="189"/>
      <c r="J181" s="189"/>
      <c r="K181" s="189"/>
      <c r="Q181" s="28"/>
      <c r="R181" s="28"/>
      <c r="S181" s="28"/>
      <c r="T181" s="28"/>
      <c r="U181" s="28"/>
      <c r="V181" s="28"/>
      <c r="W181" s="28"/>
      <c r="X181" s="28"/>
      <c r="Y181" s="28"/>
    </row>
    <row r="182" spans="1:25" s="190" customFormat="1" x14ac:dyDescent="0.25">
      <c r="A182" s="189"/>
      <c r="B182" s="189"/>
      <c r="C182" s="189"/>
      <c r="D182" s="189"/>
      <c r="E182" s="189"/>
      <c r="F182" s="189"/>
      <c r="G182" s="189"/>
      <c r="H182" s="189"/>
      <c r="I182" s="189"/>
      <c r="J182" s="189"/>
      <c r="K182" s="189"/>
      <c r="Q182" s="28"/>
      <c r="R182" s="28"/>
      <c r="S182" s="28"/>
      <c r="T182" s="28"/>
      <c r="U182" s="28"/>
      <c r="V182" s="28"/>
      <c r="W182" s="28"/>
      <c r="X182" s="28"/>
      <c r="Y182" s="28"/>
    </row>
    <row r="183" spans="1:25" s="190" customFormat="1" x14ac:dyDescent="0.25">
      <c r="A183" s="189"/>
      <c r="B183" s="189"/>
      <c r="C183" s="189"/>
      <c r="D183" s="189"/>
      <c r="E183" s="189"/>
      <c r="F183" s="189"/>
      <c r="G183" s="189"/>
      <c r="H183" s="189"/>
      <c r="I183" s="189"/>
      <c r="J183" s="189"/>
      <c r="K183" s="189"/>
      <c r="Q183" s="28"/>
      <c r="R183" s="28"/>
      <c r="S183" s="28"/>
      <c r="T183" s="28"/>
      <c r="U183" s="28"/>
      <c r="V183" s="28"/>
      <c r="W183" s="28"/>
      <c r="X183" s="28"/>
      <c r="Y183" s="28"/>
    </row>
    <row r="184" spans="1:25" s="190" customFormat="1" x14ac:dyDescent="0.25">
      <c r="A184" s="189"/>
      <c r="B184" s="189"/>
      <c r="C184" s="189"/>
      <c r="D184" s="189"/>
      <c r="E184" s="189"/>
      <c r="F184" s="189"/>
      <c r="G184" s="189"/>
      <c r="H184" s="189"/>
      <c r="I184" s="189"/>
      <c r="J184" s="189"/>
      <c r="K184" s="189"/>
      <c r="Q184" s="28"/>
      <c r="R184" s="28"/>
      <c r="S184" s="28"/>
      <c r="T184" s="28"/>
      <c r="U184" s="28"/>
      <c r="V184" s="28"/>
      <c r="W184" s="28"/>
      <c r="X184" s="28"/>
      <c r="Y184" s="28"/>
    </row>
    <row r="185" spans="1:25" s="190" customFormat="1" x14ac:dyDescent="0.25">
      <c r="A185" s="189"/>
      <c r="B185" s="189"/>
      <c r="C185" s="189"/>
      <c r="D185" s="189"/>
      <c r="E185" s="189"/>
      <c r="F185" s="189"/>
      <c r="G185" s="189"/>
      <c r="H185" s="189"/>
      <c r="I185" s="189"/>
      <c r="J185" s="189"/>
      <c r="K185" s="189"/>
      <c r="Q185" s="28"/>
      <c r="R185" s="28"/>
      <c r="S185" s="28"/>
      <c r="T185" s="28"/>
      <c r="U185" s="28"/>
      <c r="V185" s="28"/>
      <c r="W185" s="28"/>
      <c r="X185" s="28"/>
      <c r="Y185" s="28"/>
    </row>
    <row r="186" spans="1:25" s="190" customFormat="1" x14ac:dyDescent="0.25">
      <c r="A186" s="189"/>
      <c r="B186" s="189"/>
      <c r="C186" s="189"/>
      <c r="D186" s="189"/>
      <c r="E186" s="189"/>
      <c r="F186" s="189"/>
      <c r="G186" s="189"/>
      <c r="H186" s="189"/>
      <c r="I186" s="189"/>
      <c r="J186" s="189"/>
      <c r="K186" s="189"/>
      <c r="Q186" s="28"/>
      <c r="R186" s="28"/>
      <c r="S186" s="28"/>
      <c r="T186" s="28"/>
      <c r="U186" s="28"/>
      <c r="V186" s="28"/>
      <c r="W186" s="28"/>
      <c r="X186" s="28"/>
      <c r="Y186" s="28"/>
    </row>
    <row r="187" spans="1:25" s="190" customFormat="1" x14ac:dyDescent="0.25">
      <c r="A187" s="189"/>
      <c r="B187" s="189"/>
      <c r="C187" s="189"/>
      <c r="D187" s="189"/>
      <c r="E187" s="189"/>
      <c r="F187" s="189"/>
      <c r="G187" s="189"/>
      <c r="H187" s="189"/>
      <c r="I187" s="189"/>
      <c r="J187" s="189"/>
      <c r="K187" s="189"/>
      <c r="Q187" s="28"/>
      <c r="R187" s="28"/>
      <c r="S187" s="28"/>
      <c r="T187" s="28"/>
      <c r="U187" s="28"/>
      <c r="V187" s="28"/>
      <c r="W187" s="28"/>
      <c r="X187" s="28"/>
      <c r="Y187" s="28"/>
    </row>
    <row r="188" spans="1:25" s="190" customFormat="1" x14ac:dyDescent="0.25">
      <c r="A188" s="189"/>
      <c r="B188" s="189"/>
      <c r="C188" s="189"/>
      <c r="D188" s="189"/>
      <c r="E188" s="189"/>
      <c r="F188" s="189"/>
      <c r="G188" s="189"/>
      <c r="H188" s="189"/>
      <c r="I188" s="189"/>
      <c r="J188" s="189"/>
      <c r="K188" s="189"/>
      <c r="Q188" s="28"/>
      <c r="R188" s="28"/>
      <c r="S188" s="28"/>
      <c r="T188" s="28"/>
      <c r="U188" s="28"/>
      <c r="V188" s="28"/>
      <c r="W188" s="28"/>
      <c r="X188" s="28"/>
      <c r="Y188" s="28"/>
    </row>
    <row r="189" spans="1:25" s="190" customFormat="1" x14ac:dyDescent="0.25">
      <c r="A189" s="189"/>
      <c r="B189" s="189"/>
      <c r="C189" s="189"/>
      <c r="D189" s="189"/>
      <c r="E189" s="189"/>
      <c r="F189" s="189"/>
      <c r="G189" s="189"/>
      <c r="H189" s="189"/>
      <c r="I189" s="189"/>
      <c r="J189" s="189"/>
      <c r="K189" s="189"/>
      <c r="Q189" s="28"/>
      <c r="R189" s="28"/>
      <c r="S189" s="28"/>
      <c r="T189" s="28"/>
      <c r="U189" s="28"/>
      <c r="V189" s="28"/>
      <c r="W189" s="28"/>
      <c r="X189" s="28"/>
      <c r="Y189" s="28"/>
    </row>
    <row r="190" spans="1:25" s="190" customFormat="1" x14ac:dyDescent="0.25">
      <c r="A190" s="189"/>
      <c r="B190" s="189"/>
      <c r="C190" s="189"/>
      <c r="D190" s="189"/>
      <c r="E190" s="189"/>
      <c r="F190" s="189"/>
      <c r="G190" s="189"/>
      <c r="H190" s="189"/>
      <c r="I190" s="189"/>
      <c r="J190" s="189"/>
      <c r="K190" s="189"/>
      <c r="Q190" s="28"/>
      <c r="R190" s="28"/>
      <c r="S190" s="28"/>
      <c r="T190" s="28"/>
      <c r="U190" s="28"/>
      <c r="V190" s="28"/>
      <c r="W190" s="28"/>
      <c r="X190" s="28"/>
      <c r="Y190" s="28"/>
    </row>
    <row r="191" spans="1:25" s="190" customFormat="1" x14ac:dyDescent="0.25">
      <c r="A191" s="189"/>
      <c r="B191" s="189"/>
      <c r="C191" s="189"/>
      <c r="D191" s="189"/>
      <c r="E191" s="189"/>
      <c r="F191" s="189"/>
      <c r="G191" s="189"/>
      <c r="H191" s="189"/>
      <c r="I191" s="189"/>
      <c r="J191" s="189"/>
      <c r="K191" s="189"/>
      <c r="Q191" s="28"/>
      <c r="R191" s="28"/>
      <c r="S191" s="28"/>
      <c r="T191" s="28"/>
      <c r="U191" s="28"/>
      <c r="V191" s="28"/>
      <c r="W191" s="28"/>
      <c r="X191" s="28"/>
      <c r="Y191" s="28"/>
    </row>
    <row r="192" spans="1:25" s="190" customFormat="1" x14ac:dyDescent="0.25">
      <c r="A192" s="189"/>
      <c r="B192" s="189"/>
      <c r="C192" s="189"/>
      <c r="D192" s="189"/>
      <c r="E192" s="189"/>
      <c r="F192" s="189"/>
      <c r="G192" s="189"/>
      <c r="H192" s="189"/>
      <c r="I192" s="189"/>
      <c r="J192" s="189"/>
      <c r="K192" s="189"/>
      <c r="Q192" s="28"/>
      <c r="R192" s="28"/>
      <c r="S192" s="28"/>
      <c r="T192" s="28"/>
      <c r="U192" s="28"/>
      <c r="V192" s="28"/>
      <c r="W192" s="28"/>
      <c r="X192" s="28"/>
      <c r="Y192" s="28"/>
    </row>
    <row r="193" spans="1:25" s="190" customFormat="1" x14ac:dyDescent="0.25">
      <c r="A193" s="189"/>
      <c r="B193" s="189"/>
      <c r="C193" s="189"/>
      <c r="D193" s="189"/>
      <c r="E193" s="189"/>
      <c r="F193" s="189"/>
      <c r="G193" s="189"/>
      <c r="H193" s="189"/>
      <c r="I193" s="189"/>
      <c r="J193" s="189"/>
      <c r="K193" s="189"/>
      <c r="Q193" s="28"/>
      <c r="R193" s="28"/>
      <c r="S193" s="28"/>
      <c r="T193" s="28"/>
      <c r="U193" s="28"/>
      <c r="V193" s="28"/>
      <c r="W193" s="28"/>
      <c r="X193" s="28"/>
      <c r="Y193" s="28"/>
    </row>
    <row r="194" spans="1:25" s="190" customFormat="1" x14ac:dyDescent="0.25">
      <c r="A194" s="189"/>
      <c r="B194" s="189"/>
      <c r="C194" s="189"/>
      <c r="D194" s="189"/>
      <c r="E194" s="189"/>
      <c r="F194" s="189"/>
      <c r="G194" s="189"/>
      <c r="H194" s="189"/>
      <c r="I194" s="189"/>
      <c r="J194" s="189"/>
      <c r="K194" s="189"/>
      <c r="Q194" s="28"/>
      <c r="R194" s="28"/>
      <c r="S194" s="28"/>
      <c r="T194" s="28"/>
      <c r="U194" s="28"/>
      <c r="V194" s="28"/>
      <c r="W194" s="28"/>
      <c r="X194" s="28"/>
      <c r="Y194" s="28"/>
    </row>
    <row r="195" spans="1:25" s="190" customFormat="1" x14ac:dyDescent="0.25">
      <c r="A195" s="189"/>
      <c r="B195" s="189"/>
      <c r="C195" s="189"/>
      <c r="D195" s="189"/>
      <c r="E195" s="189"/>
      <c r="F195" s="189"/>
      <c r="G195" s="189"/>
      <c r="H195" s="189"/>
      <c r="I195" s="189"/>
      <c r="J195" s="189"/>
      <c r="K195" s="189"/>
      <c r="Q195" s="28"/>
      <c r="R195" s="28"/>
      <c r="S195" s="28"/>
      <c r="T195" s="28"/>
      <c r="U195" s="28"/>
      <c r="V195" s="28"/>
      <c r="W195" s="28"/>
      <c r="X195" s="28"/>
      <c r="Y195" s="28"/>
    </row>
    <row r="196" spans="1:25" s="190" customFormat="1" x14ac:dyDescent="0.25">
      <c r="A196" s="189"/>
      <c r="B196" s="189"/>
      <c r="C196" s="189"/>
      <c r="D196" s="189"/>
      <c r="E196" s="189"/>
      <c r="F196" s="189"/>
      <c r="G196" s="189"/>
      <c r="H196" s="189"/>
      <c r="I196" s="189"/>
      <c r="J196" s="189"/>
      <c r="K196" s="189"/>
      <c r="Q196" s="28"/>
      <c r="R196" s="28"/>
      <c r="S196" s="28"/>
      <c r="T196" s="28"/>
      <c r="U196" s="28"/>
      <c r="V196" s="28"/>
      <c r="W196" s="28"/>
      <c r="X196" s="28"/>
      <c r="Y196" s="28"/>
    </row>
    <row r="197" spans="1:25" s="190" customFormat="1" x14ac:dyDescent="0.25">
      <c r="A197" s="189"/>
      <c r="B197" s="189"/>
      <c r="C197" s="189"/>
      <c r="D197" s="189"/>
      <c r="E197" s="189"/>
      <c r="F197" s="189"/>
      <c r="G197" s="189"/>
      <c r="H197" s="189"/>
      <c r="I197" s="189"/>
      <c r="J197" s="189"/>
      <c r="K197" s="189"/>
      <c r="Q197" s="28"/>
      <c r="R197" s="28"/>
      <c r="S197" s="28"/>
      <c r="T197" s="28"/>
      <c r="U197" s="28"/>
      <c r="V197" s="28"/>
      <c r="W197" s="28"/>
      <c r="X197" s="28"/>
      <c r="Y197" s="28"/>
    </row>
  </sheetData>
  <sortState ref="E2:F33">
    <sortCondition ref="E2:E33"/>
    <sortCondition ref="F2:F33"/>
  </sortState>
  <pageMargins left="1.0629921259842521" right="0.11811023622047245" top="0.94488188976377963" bottom="0.15748031496062992" header="0" footer="0"/>
  <pageSetup scale="75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/>
  <dimension ref="B4:G45"/>
  <sheetViews>
    <sheetView topLeftCell="A6" zoomScale="85" zoomScaleNormal="85" workbookViewId="0">
      <selection activeCell="D24" sqref="D24"/>
    </sheetView>
  </sheetViews>
  <sheetFormatPr baseColWidth="10" defaultRowHeight="15" x14ac:dyDescent="0.25"/>
  <cols>
    <col min="2" max="2" width="76.5703125" bestFit="1" customWidth="1"/>
    <col min="3" max="3" width="30.42578125" bestFit="1" customWidth="1"/>
  </cols>
  <sheetData>
    <row r="4" spans="2:7" x14ac:dyDescent="0.25">
      <c r="B4" s="164" t="s">
        <v>854</v>
      </c>
      <c r="C4" s="164" t="s">
        <v>855</v>
      </c>
      <c r="F4" t="s">
        <v>926</v>
      </c>
    </row>
    <row r="5" spans="2:7" x14ac:dyDescent="0.25">
      <c r="B5" s="163" t="s">
        <v>194</v>
      </c>
      <c r="C5" s="163" t="s">
        <v>856</v>
      </c>
      <c r="F5" t="s">
        <v>923</v>
      </c>
    </row>
    <row r="6" spans="2:7" x14ac:dyDescent="0.25">
      <c r="B6" s="163" t="s">
        <v>185</v>
      </c>
      <c r="C6" s="163" t="s">
        <v>857</v>
      </c>
      <c r="F6" t="s">
        <v>925</v>
      </c>
    </row>
    <row r="7" spans="2:7" x14ac:dyDescent="0.25">
      <c r="B7" s="163" t="s">
        <v>209</v>
      </c>
      <c r="C7" s="163" t="s">
        <v>858</v>
      </c>
      <c r="F7" t="s">
        <v>924</v>
      </c>
    </row>
    <row r="8" spans="2:7" x14ac:dyDescent="0.25">
      <c r="B8" s="163" t="s">
        <v>859</v>
      </c>
      <c r="C8" s="163" t="s">
        <v>860</v>
      </c>
      <c r="F8" t="s">
        <v>1127</v>
      </c>
    </row>
    <row r="9" spans="2:7" x14ac:dyDescent="0.25">
      <c r="B9" s="163" t="s">
        <v>277</v>
      </c>
      <c r="C9" s="163" t="s">
        <v>862</v>
      </c>
    </row>
    <row r="10" spans="2:7" x14ac:dyDescent="0.25">
      <c r="B10" s="163" t="s">
        <v>863</v>
      </c>
      <c r="C10" s="163" t="s">
        <v>864</v>
      </c>
    </row>
    <row r="11" spans="2:7" x14ac:dyDescent="0.25">
      <c r="B11" s="163" t="s">
        <v>866</v>
      </c>
      <c r="C11" s="163" t="s">
        <v>867</v>
      </c>
    </row>
    <row r="12" spans="2:7" x14ac:dyDescent="0.25">
      <c r="B12" s="163" t="s">
        <v>430</v>
      </c>
      <c r="C12" s="163" t="s">
        <v>869</v>
      </c>
    </row>
    <row r="13" spans="2:7" x14ac:dyDescent="0.25">
      <c r="B13" s="163" t="s">
        <v>871</v>
      </c>
      <c r="C13" s="163" t="s">
        <v>872</v>
      </c>
    </row>
    <row r="14" spans="2:7" x14ac:dyDescent="0.25">
      <c r="B14" s="163" t="s">
        <v>238</v>
      </c>
      <c r="C14" s="163" t="s">
        <v>873</v>
      </c>
    </row>
    <row r="15" spans="2:7" x14ac:dyDescent="0.25">
      <c r="B15" s="163" t="s">
        <v>225</v>
      </c>
      <c r="C15" s="163" t="s">
        <v>874</v>
      </c>
      <c r="F15" t="s">
        <v>1185</v>
      </c>
    </row>
    <row r="16" spans="2:7" x14ac:dyDescent="0.25">
      <c r="B16" s="163" t="s">
        <v>130</v>
      </c>
      <c r="C16" s="163" t="s">
        <v>875</v>
      </c>
      <c r="F16" s="163" t="s">
        <v>859</v>
      </c>
      <c r="G16" s="163" t="s">
        <v>860</v>
      </c>
    </row>
    <row r="17" spans="2:7" x14ac:dyDescent="0.25">
      <c r="B17" s="163" t="s">
        <v>207</v>
      </c>
      <c r="C17" s="163" t="s">
        <v>876</v>
      </c>
      <c r="F17" s="163" t="s">
        <v>866</v>
      </c>
      <c r="G17" s="163" t="s">
        <v>867</v>
      </c>
    </row>
    <row r="18" spans="2:7" x14ac:dyDescent="0.25">
      <c r="B18" s="163" t="s">
        <v>160</v>
      </c>
      <c r="C18" s="163" t="s">
        <v>877</v>
      </c>
      <c r="F18" s="163" t="s">
        <v>430</v>
      </c>
      <c r="G18" s="163" t="s">
        <v>869</v>
      </c>
    </row>
    <row r="19" spans="2:7" x14ac:dyDescent="0.25">
      <c r="B19" s="163" t="s">
        <v>879</v>
      </c>
      <c r="C19" s="163" t="s">
        <v>877</v>
      </c>
      <c r="F19" t="s">
        <v>160</v>
      </c>
      <c r="G19" t="s">
        <v>877</v>
      </c>
    </row>
    <row r="20" spans="2:7" x14ac:dyDescent="0.25">
      <c r="B20" s="163" t="s">
        <v>159</v>
      </c>
      <c r="C20" s="163" t="s">
        <v>877</v>
      </c>
      <c r="F20" t="s">
        <v>879</v>
      </c>
      <c r="G20" t="s">
        <v>877</v>
      </c>
    </row>
    <row r="21" spans="2:7" x14ac:dyDescent="0.25">
      <c r="B21" s="163" t="s">
        <v>882</v>
      </c>
      <c r="C21" s="163" t="s">
        <v>877</v>
      </c>
      <c r="F21" t="s">
        <v>159</v>
      </c>
      <c r="G21" t="s">
        <v>877</v>
      </c>
    </row>
    <row r="22" spans="2:7" x14ac:dyDescent="0.25">
      <c r="B22" s="163" t="s">
        <v>884</v>
      </c>
      <c r="C22" s="163" t="s">
        <v>877</v>
      </c>
      <c r="F22" t="s">
        <v>882</v>
      </c>
      <c r="G22" t="s">
        <v>877</v>
      </c>
    </row>
    <row r="23" spans="2:7" x14ac:dyDescent="0.25">
      <c r="B23" s="163" t="s">
        <v>249</v>
      </c>
      <c r="C23" s="163" t="s">
        <v>887</v>
      </c>
      <c r="F23" t="s">
        <v>884</v>
      </c>
      <c r="G23" t="s">
        <v>877</v>
      </c>
    </row>
    <row r="24" spans="2:7" x14ac:dyDescent="0.25">
      <c r="B24" s="163" t="s">
        <v>888</v>
      </c>
      <c r="C24" s="163" t="s">
        <v>889</v>
      </c>
      <c r="F24" t="s">
        <v>888</v>
      </c>
      <c r="G24" t="s">
        <v>889</v>
      </c>
    </row>
    <row r="25" spans="2:7" x14ac:dyDescent="0.25">
      <c r="B25" s="163" t="s">
        <v>258</v>
      </c>
      <c r="C25" s="163" t="s">
        <v>891</v>
      </c>
      <c r="F25" t="s">
        <v>258</v>
      </c>
      <c r="G25" t="s">
        <v>891</v>
      </c>
    </row>
    <row r="26" spans="2:7" x14ac:dyDescent="0.25">
      <c r="B26" s="163" t="s">
        <v>151</v>
      </c>
      <c r="C26" s="163" t="s">
        <v>893</v>
      </c>
      <c r="F26" t="s">
        <v>280</v>
      </c>
      <c r="G26" t="s">
        <v>895</v>
      </c>
    </row>
    <row r="27" spans="2:7" x14ac:dyDescent="0.25">
      <c r="B27" s="163" t="s">
        <v>280</v>
      </c>
      <c r="C27" s="163" t="s">
        <v>895</v>
      </c>
      <c r="F27" t="s">
        <v>913</v>
      </c>
      <c r="G27" t="s">
        <v>914</v>
      </c>
    </row>
    <row r="28" spans="2:7" x14ac:dyDescent="0.25">
      <c r="B28" s="163" t="s">
        <v>134</v>
      </c>
      <c r="C28" s="163" t="s">
        <v>897</v>
      </c>
      <c r="F28" t="s">
        <v>270</v>
      </c>
      <c r="G28" t="s">
        <v>1186</v>
      </c>
    </row>
    <row r="29" spans="2:7" x14ac:dyDescent="0.25">
      <c r="B29" s="163" t="s">
        <v>898</v>
      </c>
      <c r="C29" s="163" t="s">
        <v>899</v>
      </c>
      <c r="F29" t="s">
        <v>271</v>
      </c>
      <c r="G29" t="s">
        <v>1186</v>
      </c>
    </row>
    <row r="30" spans="2:7" x14ac:dyDescent="0.25">
      <c r="B30" s="163" t="s">
        <v>198</v>
      </c>
      <c r="C30" s="163" t="s">
        <v>900</v>
      </c>
      <c r="F30" t="s">
        <v>272</v>
      </c>
      <c r="G30" t="s">
        <v>1186</v>
      </c>
    </row>
    <row r="31" spans="2:7" x14ac:dyDescent="0.25">
      <c r="B31" s="163" t="s">
        <v>212</v>
      </c>
      <c r="C31" s="163" t="s">
        <v>901</v>
      </c>
    </row>
    <row r="32" spans="2:7" x14ac:dyDescent="0.25">
      <c r="B32" s="163" t="s">
        <v>219</v>
      </c>
      <c r="C32" s="163" t="s">
        <v>902</v>
      </c>
    </row>
    <row r="33" spans="2:3" x14ac:dyDescent="0.25">
      <c r="B33" s="163" t="s">
        <v>361</v>
      </c>
      <c r="C33" s="163" t="s">
        <v>903</v>
      </c>
    </row>
    <row r="34" spans="2:3" x14ac:dyDescent="0.25">
      <c r="B34" s="163" t="s">
        <v>218</v>
      </c>
      <c r="C34" s="163" t="s">
        <v>904</v>
      </c>
    </row>
    <row r="35" spans="2:3" x14ac:dyDescent="0.25">
      <c r="B35" s="163" t="s">
        <v>253</v>
      </c>
      <c r="C35" s="163" t="s">
        <v>905</v>
      </c>
    </row>
    <row r="36" spans="2:3" x14ac:dyDescent="0.25">
      <c r="B36" s="163" t="s">
        <v>202</v>
      </c>
      <c r="C36" s="163" t="s">
        <v>906</v>
      </c>
    </row>
    <row r="37" spans="2:3" x14ac:dyDescent="0.25">
      <c r="B37" s="163" t="s">
        <v>221</v>
      </c>
      <c r="C37" s="163" t="s">
        <v>907</v>
      </c>
    </row>
    <row r="38" spans="2:3" x14ac:dyDescent="0.25">
      <c r="B38" s="163" t="s">
        <v>908</v>
      </c>
      <c r="C38" s="163" t="s">
        <v>909</v>
      </c>
    </row>
    <row r="39" spans="2:3" x14ac:dyDescent="0.25">
      <c r="B39" s="163" t="s">
        <v>129</v>
      </c>
      <c r="C39" s="163" t="s">
        <v>910</v>
      </c>
    </row>
    <row r="40" spans="2:3" x14ac:dyDescent="0.25">
      <c r="B40" s="163" t="s">
        <v>911</v>
      </c>
      <c r="C40" s="163" t="s">
        <v>912</v>
      </c>
    </row>
    <row r="41" spans="2:3" x14ac:dyDescent="0.25">
      <c r="B41" s="163" t="s">
        <v>913</v>
      </c>
      <c r="C41" s="163" t="s">
        <v>914</v>
      </c>
    </row>
    <row r="42" spans="2:3" x14ac:dyDescent="0.25">
      <c r="B42" s="163" t="s">
        <v>916</v>
      </c>
      <c r="C42" s="163" t="s">
        <v>917</v>
      </c>
    </row>
    <row r="43" spans="2:3" x14ac:dyDescent="0.25">
      <c r="B43" s="163" t="s">
        <v>918</v>
      </c>
      <c r="C43" s="163" t="s">
        <v>919</v>
      </c>
    </row>
    <row r="44" spans="2:3" x14ac:dyDescent="0.25">
      <c r="B44" s="163" t="s">
        <v>920</v>
      </c>
      <c r="C44" s="163" t="s">
        <v>921</v>
      </c>
    </row>
    <row r="45" spans="2:3" x14ac:dyDescent="0.25">
      <c r="B45" s="163" t="s">
        <v>131</v>
      </c>
      <c r="C45" s="163" t="s">
        <v>922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/>
  <dimension ref="B5:T187"/>
  <sheetViews>
    <sheetView topLeftCell="A166" zoomScale="85" zoomScaleNormal="85" workbookViewId="0">
      <selection activeCell="D154" sqref="D154:D187"/>
    </sheetView>
  </sheetViews>
  <sheetFormatPr baseColWidth="10" defaultRowHeight="15.75" x14ac:dyDescent="0.25"/>
  <cols>
    <col min="1" max="1" width="11.42578125" style="63"/>
    <col min="2" max="2" width="19.85546875" style="63" customWidth="1"/>
    <col min="3" max="3" width="27.42578125" style="63" customWidth="1"/>
    <col min="4" max="4" width="85.140625" style="63" customWidth="1"/>
    <col min="5" max="5" width="10.85546875" style="63" customWidth="1"/>
    <col min="6" max="6" width="60.140625" style="63" customWidth="1"/>
    <col min="7" max="7" width="11.42578125" style="63"/>
    <col min="8" max="8" width="62.85546875" style="63" customWidth="1"/>
    <col min="9" max="9" width="21.28515625" style="63" customWidth="1"/>
    <col min="10" max="10" width="40.140625" style="63" customWidth="1"/>
    <col min="11" max="11" width="31.140625" style="63" customWidth="1"/>
    <col min="12" max="12" width="11.42578125" style="63"/>
    <col min="13" max="13" width="49.7109375" style="63" customWidth="1"/>
    <col min="14" max="15" width="11.42578125" style="63"/>
    <col min="16" max="16" width="65" style="63" customWidth="1"/>
    <col min="17" max="18" width="11.42578125" style="63"/>
    <col min="19" max="19" width="45.5703125" style="63" customWidth="1"/>
    <col min="20" max="16384" width="11.42578125" style="63"/>
  </cols>
  <sheetData>
    <row r="5" spans="2:20" x14ac:dyDescent="0.25">
      <c r="B5" s="76" t="s">
        <v>723</v>
      </c>
      <c r="C5" s="76"/>
      <c r="F5" s="64" t="s">
        <v>728</v>
      </c>
      <c r="G5" s="64"/>
      <c r="J5" s="64" t="s">
        <v>729</v>
      </c>
      <c r="K5" s="64" t="s">
        <v>730</v>
      </c>
      <c r="M5" s="65" t="s">
        <v>732</v>
      </c>
      <c r="N5" s="64"/>
      <c r="P5" s="65" t="s">
        <v>743</v>
      </c>
      <c r="Q5" s="64"/>
      <c r="S5" s="65" t="s">
        <v>745</v>
      </c>
      <c r="T5" s="64"/>
    </row>
    <row r="6" spans="2:20" ht="195" x14ac:dyDescent="0.25">
      <c r="B6" s="89" t="s">
        <v>761</v>
      </c>
      <c r="C6" s="90" t="s">
        <v>724</v>
      </c>
      <c r="E6" s="63" t="str">
        <f>G6</f>
        <v>Obj1.1</v>
      </c>
      <c r="F6" s="77" t="s">
        <v>639</v>
      </c>
      <c r="G6" s="78" t="s">
        <v>729</v>
      </c>
      <c r="J6" s="77" t="s">
        <v>640</v>
      </c>
      <c r="K6" s="78" t="s">
        <v>641</v>
      </c>
      <c r="M6" s="77" t="s">
        <v>642</v>
      </c>
      <c r="N6" s="78" t="s">
        <v>643</v>
      </c>
      <c r="P6" s="77" t="s">
        <v>644</v>
      </c>
      <c r="Q6" s="78" t="s">
        <v>645</v>
      </c>
      <c r="S6" s="77" t="s">
        <v>646</v>
      </c>
      <c r="T6" s="78" t="s">
        <v>647</v>
      </c>
    </row>
    <row r="7" spans="2:20" ht="210" x14ac:dyDescent="0.25">
      <c r="B7" s="89" t="s">
        <v>762</v>
      </c>
      <c r="C7" s="90" t="s">
        <v>725</v>
      </c>
      <c r="E7" s="63" t="str">
        <f t="shared" ref="E7:E21" si="0">G7</f>
        <v>Obj1.2</v>
      </c>
      <c r="F7" s="77" t="s">
        <v>648</v>
      </c>
      <c r="G7" s="78" t="s">
        <v>731</v>
      </c>
      <c r="J7" s="77" t="s">
        <v>649</v>
      </c>
      <c r="K7" s="78" t="s">
        <v>650</v>
      </c>
      <c r="M7" s="77" t="s">
        <v>651</v>
      </c>
      <c r="N7" s="78" t="s">
        <v>652</v>
      </c>
      <c r="P7" s="77" t="s">
        <v>653</v>
      </c>
      <c r="Q7" s="78" t="s">
        <v>654</v>
      </c>
    </row>
    <row r="8" spans="2:20" ht="105" x14ac:dyDescent="0.25">
      <c r="B8" s="89" t="s">
        <v>763</v>
      </c>
      <c r="C8" s="90" t="s">
        <v>726</v>
      </c>
      <c r="E8" s="63" t="str">
        <f t="shared" si="0"/>
        <v>Obj1.3</v>
      </c>
      <c r="F8" s="77" t="s">
        <v>655</v>
      </c>
      <c r="G8" s="78" t="s">
        <v>732</v>
      </c>
      <c r="J8" s="77" t="s">
        <v>656</v>
      </c>
      <c r="K8" s="78" t="s">
        <v>657</v>
      </c>
      <c r="M8" s="66"/>
      <c r="P8" s="77" t="s">
        <v>658</v>
      </c>
      <c r="Q8" s="78" t="s">
        <v>659</v>
      </c>
      <c r="S8" s="65" t="s">
        <v>742</v>
      </c>
      <c r="T8" s="64"/>
    </row>
    <row r="9" spans="2:20" ht="120" x14ac:dyDescent="0.25">
      <c r="B9" s="89" t="s">
        <v>764</v>
      </c>
      <c r="C9" s="90" t="s">
        <v>727</v>
      </c>
      <c r="E9" s="63" t="str">
        <f t="shared" si="0"/>
        <v>Obj1.4</v>
      </c>
      <c r="F9" s="77" t="s">
        <v>660</v>
      </c>
      <c r="G9" s="78" t="s">
        <v>733</v>
      </c>
      <c r="J9" s="77" t="s">
        <v>661</v>
      </c>
      <c r="K9" s="78" t="s">
        <v>662</v>
      </c>
      <c r="M9" s="65" t="s">
        <v>733</v>
      </c>
      <c r="N9" s="64"/>
      <c r="P9" s="77" t="s">
        <v>663</v>
      </c>
      <c r="Q9" s="78" t="s">
        <v>664</v>
      </c>
      <c r="S9" s="77" t="s">
        <v>665</v>
      </c>
      <c r="T9" s="78" t="s">
        <v>666</v>
      </c>
    </row>
    <row r="10" spans="2:20" ht="78.75" x14ac:dyDescent="0.25">
      <c r="E10" s="63" t="str">
        <f t="shared" si="0"/>
        <v>Obj1.5</v>
      </c>
      <c r="F10" s="77" t="s">
        <v>667</v>
      </c>
      <c r="G10" s="78" t="s">
        <v>734</v>
      </c>
      <c r="M10" s="77" t="s">
        <v>668</v>
      </c>
      <c r="N10" s="78" t="s">
        <v>669</v>
      </c>
      <c r="S10" s="77" t="s">
        <v>670</v>
      </c>
      <c r="T10" s="78" t="s">
        <v>671</v>
      </c>
    </row>
    <row r="11" spans="2:20" ht="47.25" x14ac:dyDescent="0.25">
      <c r="E11" s="63" t="str">
        <f t="shared" si="0"/>
        <v>Obj1.6</v>
      </c>
      <c r="F11" s="77" t="s">
        <v>672</v>
      </c>
      <c r="G11" s="78" t="s">
        <v>743</v>
      </c>
    </row>
    <row r="12" spans="2:20" ht="47.25" x14ac:dyDescent="0.25">
      <c r="E12" s="63" t="str">
        <f t="shared" si="0"/>
        <v>Obj1.7</v>
      </c>
      <c r="F12" s="77" t="s">
        <v>673</v>
      </c>
      <c r="G12" s="78" t="s">
        <v>744</v>
      </c>
      <c r="J12" s="65" t="s">
        <v>731</v>
      </c>
      <c r="K12" s="64"/>
      <c r="M12" s="65" t="s">
        <v>734</v>
      </c>
      <c r="N12" s="64"/>
      <c r="P12" s="65" t="s">
        <v>744</v>
      </c>
      <c r="Q12" s="64"/>
      <c r="S12" s="65" t="s">
        <v>740</v>
      </c>
      <c r="T12" s="64"/>
    </row>
    <row r="13" spans="2:20" ht="63" x14ac:dyDescent="0.25">
      <c r="E13" s="63" t="str">
        <f t="shared" si="0"/>
        <v>Obj1.8</v>
      </c>
      <c r="F13" s="77" t="s">
        <v>674</v>
      </c>
      <c r="G13" s="78" t="s">
        <v>745</v>
      </c>
      <c r="J13" s="65" t="s">
        <v>675</v>
      </c>
      <c r="K13" s="64" t="s">
        <v>676</v>
      </c>
      <c r="M13" s="77" t="s">
        <v>677</v>
      </c>
      <c r="N13" s="78" t="s">
        <v>678</v>
      </c>
      <c r="O13" s="79"/>
      <c r="P13" s="77" t="s">
        <v>679</v>
      </c>
      <c r="Q13" s="78" t="s">
        <v>680</v>
      </c>
      <c r="S13" s="65" t="s">
        <v>681</v>
      </c>
      <c r="T13" s="64" t="s">
        <v>682</v>
      </c>
    </row>
    <row r="14" spans="2:20" ht="47.25" x14ac:dyDescent="0.25">
      <c r="E14" s="63" t="str">
        <f t="shared" si="0"/>
        <v>Obj1.9</v>
      </c>
      <c r="F14" s="77" t="s">
        <v>683</v>
      </c>
      <c r="G14" s="78" t="s">
        <v>742</v>
      </c>
      <c r="J14" s="65" t="s">
        <v>684</v>
      </c>
      <c r="K14" s="64" t="s">
        <v>685</v>
      </c>
      <c r="S14" s="65" t="s">
        <v>686</v>
      </c>
      <c r="T14" s="64" t="s">
        <v>687</v>
      </c>
    </row>
    <row r="15" spans="2:20" ht="94.5" x14ac:dyDescent="0.25">
      <c r="E15" s="63" t="str">
        <f>G15</f>
        <v>Obj1.10</v>
      </c>
      <c r="F15" s="77" t="s">
        <v>688</v>
      </c>
      <c r="G15" s="78" t="s">
        <v>740</v>
      </c>
      <c r="H15" s="66"/>
    </row>
    <row r="16" spans="2:20" ht="63" x14ac:dyDescent="0.25">
      <c r="E16" s="63" t="str">
        <f t="shared" si="0"/>
        <v>Obj2.1</v>
      </c>
      <c r="F16" s="77" t="s">
        <v>689</v>
      </c>
      <c r="G16" s="78" t="s">
        <v>739</v>
      </c>
      <c r="J16" s="64" t="s">
        <v>739</v>
      </c>
      <c r="K16" s="64"/>
      <c r="M16" s="64" t="s">
        <v>741</v>
      </c>
      <c r="N16" s="64"/>
      <c r="P16" s="64" t="s">
        <v>746</v>
      </c>
      <c r="Q16" s="64"/>
    </row>
    <row r="17" spans="5:17" ht="63" x14ac:dyDescent="0.25">
      <c r="E17" s="63" t="str">
        <f t="shared" si="0"/>
        <v>Obj2.2</v>
      </c>
      <c r="F17" s="77" t="s">
        <v>690</v>
      </c>
      <c r="G17" s="78" t="s">
        <v>741</v>
      </c>
      <c r="J17" s="65" t="s">
        <v>691</v>
      </c>
      <c r="K17" s="64" t="s">
        <v>692</v>
      </c>
      <c r="M17" s="77" t="s">
        <v>693</v>
      </c>
      <c r="N17" s="78" t="s">
        <v>694</v>
      </c>
      <c r="O17" s="79"/>
      <c r="P17" s="77" t="s">
        <v>695</v>
      </c>
      <c r="Q17" s="78" t="s">
        <v>696</v>
      </c>
    </row>
    <row r="18" spans="5:17" ht="47.25" x14ac:dyDescent="0.25">
      <c r="E18" s="63" t="str">
        <f t="shared" si="0"/>
        <v>Obj3.1</v>
      </c>
      <c r="F18" s="77" t="s">
        <v>697</v>
      </c>
      <c r="G18" s="78" t="s">
        <v>738</v>
      </c>
      <c r="J18" s="65" t="s">
        <v>698</v>
      </c>
      <c r="K18" s="64" t="s">
        <v>699</v>
      </c>
      <c r="M18" s="77" t="s">
        <v>700</v>
      </c>
      <c r="N18" s="78" t="s">
        <v>701</v>
      </c>
      <c r="O18" s="79"/>
      <c r="P18" s="79"/>
      <c r="Q18" s="79"/>
    </row>
    <row r="19" spans="5:17" ht="47.25" x14ac:dyDescent="0.25">
      <c r="E19" s="63" t="str">
        <f t="shared" si="0"/>
        <v>Obj3.2</v>
      </c>
      <c r="F19" s="77" t="s">
        <v>702</v>
      </c>
      <c r="G19" s="78" t="s">
        <v>737</v>
      </c>
      <c r="J19" s="65" t="s">
        <v>703</v>
      </c>
      <c r="K19" s="64" t="s">
        <v>704</v>
      </c>
    </row>
    <row r="20" spans="5:17" ht="63" x14ac:dyDescent="0.25">
      <c r="E20" s="63" t="str">
        <f t="shared" si="0"/>
        <v>Obj3.3</v>
      </c>
      <c r="F20" s="77" t="s">
        <v>705</v>
      </c>
      <c r="G20" s="78" t="s">
        <v>736</v>
      </c>
    </row>
    <row r="21" spans="5:17" ht="63" x14ac:dyDescent="0.25">
      <c r="E21" s="63" t="str">
        <f t="shared" si="0"/>
        <v>Obj4.1</v>
      </c>
      <c r="F21" s="77" t="s">
        <v>706</v>
      </c>
      <c r="G21" s="78" t="s">
        <v>735</v>
      </c>
      <c r="J21" s="64" t="s">
        <v>738</v>
      </c>
      <c r="K21" s="64"/>
      <c r="M21" s="64" t="s">
        <v>737</v>
      </c>
      <c r="N21" s="64"/>
      <c r="P21" s="64" t="s">
        <v>736</v>
      </c>
      <c r="Q21" s="64"/>
    </row>
    <row r="22" spans="5:17" ht="110.25" x14ac:dyDescent="0.25">
      <c r="J22" s="67" t="s">
        <v>707</v>
      </c>
      <c r="K22" s="68" t="s">
        <v>708</v>
      </c>
      <c r="L22" s="69"/>
      <c r="M22" s="77" t="s">
        <v>709</v>
      </c>
      <c r="N22" s="78" t="s">
        <v>710</v>
      </c>
      <c r="O22" s="79"/>
      <c r="P22" s="77" t="s">
        <v>711</v>
      </c>
      <c r="Q22" s="78" t="s">
        <v>712</v>
      </c>
    </row>
    <row r="25" spans="5:17" x14ac:dyDescent="0.25">
      <c r="J25" s="65" t="s">
        <v>735</v>
      </c>
      <c r="K25" s="64"/>
    </row>
    <row r="26" spans="5:17" ht="63" x14ac:dyDescent="0.25">
      <c r="J26" s="65" t="s">
        <v>713</v>
      </c>
      <c r="K26" s="64" t="s">
        <v>714</v>
      </c>
    </row>
    <row r="27" spans="5:17" ht="78.75" x14ac:dyDescent="0.25">
      <c r="J27" s="65" t="s">
        <v>715</v>
      </c>
      <c r="K27" s="64" t="s">
        <v>716</v>
      </c>
    </row>
    <row r="28" spans="5:17" ht="78.75" x14ac:dyDescent="0.25">
      <c r="J28" s="65" t="s">
        <v>717</v>
      </c>
      <c r="K28" s="64" t="s">
        <v>718</v>
      </c>
    </row>
    <row r="29" spans="5:17" ht="63" x14ac:dyDescent="0.25">
      <c r="J29" s="65" t="s">
        <v>719</v>
      </c>
      <c r="K29" s="64" t="s">
        <v>720</v>
      </c>
    </row>
    <row r="30" spans="5:17" ht="78.75" x14ac:dyDescent="0.25">
      <c r="J30" s="65" t="s">
        <v>721</v>
      </c>
      <c r="K30" s="64" t="s">
        <v>722</v>
      </c>
    </row>
    <row r="54" spans="2:6" x14ac:dyDescent="0.25">
      <c r="B54" s="63" t="s">
        <v>822</v>
      </c>
    </row>
    <row r="56" spans="2:6" ht="16.5" thickBot="1" x14ac:dyDescent="0.3">
      <c r="B56" s="118" t="s">
        <v>765</v>
      </c>
      <c r="C56" s="63" t="s">
        <v>730</v>
      </c>
      <c r="D56" s="118" t="s">
        <v>766</v>
      </c>
      <c r="E56" s="63" t="s">
        <v>821</v>
      </c>
      <c r="F56" s="118" t="s">
        <v>767</v>
      </c>
    </row>
    <row r="57" spans="2:6" ht="153" x14ac:dyDescent="0.25">
      <c r="B57" s="120" t="s">
        <v>824</v>
      </c>
      <c r="C57" s="91" t="s">
        <v>817</v>
      </c>
      <c r="D57" s="109" t="s">
        <v>639</v>
      </c>
      <c r="E57" s="63" t="s">
        <v>729</v>
      </c>
      <c r="F57" s="121" t="s">
        <v>768</v>
      </c>
    </row>
    <row r="58" spans="2:6" ht="153" x14ac:dyDescent="0.25">
      <c r="B58" s="122" t="s">
        <v>824</v>
      </c>
      <c r="C58" s="91" t="s">
        <v>817</v>
      </c>
      <c r="D58" s="102" t="s">
        <v>639</v>
      </c>
      <c r="E58" s="63" t="s">
        <v>729</v>
      </c>
      <c r="F58" s="112" t="s">
        <v>769</v>
      </c>
    </row>
    <row r="59" spans="2:6" ht="153" x14ac:dyDescent="0.25">
      <c r="B59" s="122" t="s">
        <v>824</v>
      </c>
      <c r="C59" s="91" t="s">
        <v>817</v>
      </c>
      <c r="D59" s="102" t="s">
        <v>639</v>
      </c>
      <c r="E59" s="63" t="s">
        <v>729</v>
      </c>
      <c r="F59" s="112" t="s">
        <v>770</v>
      </c>
    </row>
    <row r="60" spans="2:6" ht="153.75" thickBot="1" x14ac:dyDescent="0.3">
      <c r="B60" s="123" t="s">
        <v>824</v>
      </c>
      <c r="C60" s="91" t="s">
        <v>817</v>
      </c>
      <c r="D60" s="115" t="s">
        <v>639</v>
      </c>
      <c r="E60" s="63" t="s">
        <v>729</v>
      </c>
      <c r="F60" s="116" t="s">
        <v>771</v>
      </c>
    </row>
    <row r="61" spans="2:6" ht="153" x14ac:dyDescent="0.25">
      <c r="B61" s="120" t="s">
        <v>824</v>
      </c>
      <c r="C61" s="91" t="s">
        <v>817</v>
      </c>
      <c r="D61" s="109" t="s">
        <v>772</v>
      </c>
      <c r="E61" s="78" t="s">
        <v>731</v>
      </c>
      <c r="F61" s="110" t="s">
        <v>773</v>
      </c>
    </row>
    <row r="62" spans="2:6" ht="153.75" thickBot="1" x14ac:dyDescent="0.3">
      <c r="B62" s="123" t="s">
        <v>824</v>
      </c>
      <c r="C62" s="91" t="s">
        <v>817</v>
      </c>
      <c r="D62" s="115" t="s">
        <v>772</v>
      </c>
      <c r="E62" s="78" t="s">
        <v>731</v>
      </c>
      <c r="F62" s="116" t="s">
        <v>774</v>
      </c>
    </row>
    <row r="63" spans="2:6" ht="153" x14ac:dyDescent="0.25">
      <c r="B63" s="120" t="s">
        <v>824</v>
      </c>
      <c r="C63" s="91" t="s">
        <v>817</v>
      </c>
      <c r="D63" s="109" t="s">
        <v>775</v>
      </c>
      <c r="E63" s="78" t="s">
        <v>732</v>
      </c>
      <c r="F63" s="110" t="s">
        <v>776</v>
      </c>
    </row>
    <row r="64" spans="2:6" ht="153" x14ac:dyDescent="0.25">
      <c r="B64" s="122" t="s">
        <v>824</v>
      </c>
      <c r="C64" s="91" t="s">
        <v>817</v>
      </c>
      <c r="D64" s="102" t="s">
        <v>775</v>
      </c>
      <c r="E64" s="78" t="s">
        <v>732</v>
      </c>
      <c r="F64" s="112" t="s">
        <v>777</v>
      </c>
    </row>
    <row r="65" spans="2:6" ht="153" x14ac:dyDescent="0.25">
      <c r="B65" s="122" t="s">
        <v>824</v>
      </c>
      <c r="C65" s="91" t="s">
        <v>817</v>
      </c>
      <c r="D65" s="103" t="s">
        <v>778</v>
      </c>
      <c r="E65" s="78" t="s">
        <v>733</v>
      </c>
      <c r="F65" s="112" t="s">
        <v>779</v>
      </c>
    </row>
    <row r="66" spans="2:6" ht="153.75" thickBot="1" x14ac:dyDescent="0.3">
      <c r="B66" s="123" t="s">
        <v>824</v>
      </c>
      <c r="C66" s="91" t="s">
        <v>817</v>
      </c>
      <c r="D66" s="124" t="s">
        <v>780</v>
      </c>
      <c r="E66" s="78" t="s">
        <v>734</v>
      </c>
      <c r="F66" s="116" t="s">
        <v>781</v>
      </c>
    </row>
    <row r="67" spans="2:6" ht="153" x14ac:dyDescent="0.25">
      <c r="B67" s="120" t="s">
        <v>824</v>
      </c>
      <c r="C67" s="91" t="s">
        <v>817</v>
      </c>
      <c r="D67" s="109" t="s">
        <v>782</v>
      </c>
      <c r="E67" s="78" t="s">
        <v>743</v>
      </c>
      <c r="F67" s="110" t="s">
        <v>783</v>
      </c>
    </row>
    <row r="68" spans="2:6" ht="153" x14ac:dyDescent="0.25">
      <c r="B68" s="122" t="s">
        <v>824</v>
      </c>
      <c r="C68" s="91" t="s">
        <v>817</v>
      </c>
      <c r="D68" s="102" t="s">
        <v>782</v>
      </c>
      <c r="E68" s="78" t="s">
        <v>743</v>
      </c>
      <c r="F68" s="112" t="s">
        <v>784</v>
      </c>
    </row>
    <row r="69" spans="2:6" ht="153" x14ac:dyDescent="0.25">
      <c r="B69" s="122" t="s">
        <v>824</v>
      </c>
      <c r="C69" s="91" t="s">
        <v>817</v>
      </c>
      <c r="D69" s="102" t="s">
        <v>782</v>
      </c>
      <c r="E69" s="78" t="s">
        <v>743</v>
      </c>
      <c r="F69" s="112" t="s">
        <v>785</v>
      </c>
    </row>
    <row r="70" spans="2:6" ht="153.75" thickBot="1" x14ac:dyDescent="0.3">
      <c r="B70" s="122" t="s">
        <v>824</v>
      </c>
      <c r="C70" s="138" t="s">
        <v>817</v>
      </c>
      <c r="D70" s="106" t="s">
        <v>782</v>
      </c>
      <c r="E70" s="139" t="s">
        <v>743</v>
      </c>
      <c r="F70" s="140" t="s">
        <v>786</v>
      </c>
    </row>
    <row r="71" spans="2:6" ht="153.75" thickBot="1" x14ac:dyDescent="0.3">
      <c r="B71" s="137" t="s">
        <v>824</v>
      </c>
      <c r="C71" s="144" t="s">
        <v>817</v>
      </c>
      <c r="D71" s="126" t="s">
        <v>787</v>
      </c>
      <c r="E71" s="145" t="s">
        <v>744</v>
      </c>
      <c r="F71" s="127" t="s">
        <v>788</v>
      </c>
    </row>
    <row r="72" spans="2:6" ht="153.75" thickBot="1" x14ac:dyDescent="0.3">
      <c r="B72" s="125" t="s">
        <v>824</v>
      </c>
      <c r="C72" s="141" t="s">
        <v>817</v>
      </c>
      <c r="D72" s="142" t="s">
        <v>789</v>
      </c>
      <c r="E72" s="78" t="s">
        <v>745</v>
      </c>
      <c r="F72" s="143" t="s">
        <v>790</v>
      </c>
    </row>
    <row r="73" spans="2:6" ht="153" x14ac:dyDescent="0.25">
      <c r="B73" s="120" t="s">
        <v>824</v>
      </c>
      <c r="C73" s="91" t="s">
        <v>817</v>
      </c>
      <c r="D73" s="109" t="s">
        <v>791</v>
      </c>
      <c r="E73" s="78" t="s">
        <v>742</v>
      </c>
      <c r="F73" s="110" t="s">
        <v>792</v>
      </c>
    </row>
    <row r="74" spans="2:6" ht="153.75" thickBot="1" x14ac:dyDescent="0.3">
      <c r="B74" s="123" t="s">
        <v>824</v>
      </c>
      <c r="C74" s="91" t="s">
        <v>817</v>
      </c>
      <c r="D74" s="115" t="s">
        <v>791</v>
      </c>
      <c r="E74" s="78" t="s">
        <v>742</v>
      </c>
      <c r="F74" s="116" t="s">
        <v>793</v>
      </c>
    </row>
    <row r="75" spans="2:6" ht="153.75" thickBot="1" x14ac:dyDescent="0.3">
      <c r="B75" s="120" t="s">
        <v>824</v>
      </c>
      <c r="C75" s="91" t="s">
        <v>817</v>
      </c>
      <c r="D75" s="109" t="s">
        <v>794</v>
      </c>
      <c r="E75" s="78" t="s">
        <v>740</v>
      </c>
      <c r="F75" s="110" t="s">
        <v>795</v>
      </c>
    </row>
    <row r="76" spans="2:6" ht="153.75" thickBot="1" x14ac:dyDescent="0.3">
      <c r="B76" s="123" t="s">
        <v>824</v>
      </c>
      <c r="C76" s="91" t="s">
        <v>817</v>
      </c>
      <c r="D76" s="109" t="s">
        <v>794</v>
      </c>
      <c r="E76" s="78" t="s">
        <v>740</v>
      </c>
      <c r="F76" s="116" t="s">
        <v>796</v>
      </c>
    </row>
    <row r="77" spans="2:6" ht="165.75" x14ac:dyDescent="0.25">
      <c r="B77" s="128" t="s">
        <v>825</v>
      </c>
      <c r="C77" s="136" t="s">
        <v>818</v>
      </c>
      <c r="D77" s="119" t="s">
        <v>797</v>
      </c>
      <c r="E77" s="78" t="s">
        <v>739</v>
      </c>
      <c r="F77" s="117" t="s">
        <v>798</v>
      </c>
    </row>
    <row r="78" spans="2:6" ht="165.75" x14ac:dyDescent="0.25">
      <c r="B78" s="104" t="s">
        <v>825</v>
      </c>
      <c r="C78" s="136" t="s">
        <v>818</v>
      </c>
      <c r="D78" s="102" t="s">
        <v>797</v>
      </c>
      <c r="E78" s="78" t="s">
        <v>739</v>
      </c>
      <c r="F78" s="103" t="s">
        <v>799</v>
      </c>
    </row>
    <row r="79" spans="2:6" ht="166.5" thickBot="1" x14ac:dyDescent="0.3">
      <c r="B79" s="105" t="s">
        <v>825</v>
      </c>
      <c r="C79" s="136" t="s">
        <v>818</v>
      </c>
      <c r="D79" s="106" t="s">
        <v>797</v>
      </c>
      <c r="E79" s="78" t="s">
        <v>739</v>
      </c>
      <c r="F79" s="107" t="s">
        <v>800</v>
      </c>
    </row>
    <row r="80" spans="2:6" ht="165.75" x14ac:dyDescent="0.25">
      <c r="B80" s="108" t="s">
        <v>825</v>
      </c>
      <c r="C80" s="136" t="s">
        <v>818</v>
      </c>
      <c r="D80" s="109" t="s">
        <v>801</v>
      </c>
      <c r="E80" s="78" t="s">
        <v>741</v>
      </c>
      <c r="F80" s="110" t="s">
        <v>802</v>
      </c>
    </row>
    <row r="81" spans="2:6" ht="165.75" x14ac:dyDescent="0.25">
      <c r="B81" s="111" t="s">
        <v>825</v>
      </c>
      <c r="C81" s="136" t="s">
        <v>818</v>
      </c>
      <c r="D81" s="102" t="s">
        <v>801</v>
      </c>
      <c r="E81" s="78" t="s">
        <v>741</v>
      </c>
      <c r="F81" s="112" t="s">
        <v>803</v>
      </c>
    </row>
    <row r="82" spans="2:6" ht="165.75" x14ac:dyDescent="0.25">
      <c r="B82" s="111" t="s">
        <v>825</v>
      </c>
      <c r="C82" s="136" t="s">
        <v>818</v>
      </c>
      <c r="D82" s="102" t="s">
        <v>801</v>
      </c>
      <c r="E82" s="78" t="s">
        <v>741</v>
      </c>
      <c r="F82" s="113" t="s">
        <v>804</v>
      </c>
    </row>
    <row r="83" spans="2:6" ht="166.5" thickBot="1" x14ac:dyDescent="0.3">
      <c r="B83" s="114" t="s">
        <v>825</v>
      </c>
      <c r="C83" s="136" t="s">
        <v>818</v>
      </c>
      <c r="D83" s="115" t="s">
        <v>801</v>
      </c>
      <c r="E83" s="78" t="s">
        <v>741</v>
      </c>
      <c r="F83" s="116" t="s">
        <v>805</v>
      </c>
    </row>
    <row r="84" spans="2:6" ht="115.5" thickBot="1" x14ac:dyDescent="0.3">
      <c r="B84" s="129" t="s">
        <v>828</v>
      </c>
      <c r="C84" s="136" t="s">
        <v>819</v>
      </c>
      <c r="D84" s="126" t="s">
        <v>806</v>
      </c>
      <c r="E84" s="78" t="s">
        <v>738</v>
      </c>
      <c r="F84" s="127" t="s">
        <v>807</v>
      </c>
    </row>
    <row r="85" spans="2:6" ht="76.5" x14ac:dyDescent="0.25">
      <c r="B85" s="130" t="s">
        <v>828</v>
      </c>
      <c r="C85" s="136" t="s">
        <v>819</v>
      </c>
      <c r="D85" s="131" t="s">
        <v>808</v>
      </c>
      <c r="E85" s="78" t="s">
        <v>737</v>
      </c>
      <c r="F85" s="110" t="s">
        <v>809</v>
      </c>
    </row>
    <row r="86" spans="2:6" ht="77.25" thickBot="1" x14ac:dyDescent="0.3">
      <c r="B86" s="132" t="s">
        <v>828</v>
      </c>
      <c r="C86" s="136" t="s">
        <v>819</v>
      </c>
      <c r="D86" s="124" t="s">
        <v>810</v>
      </c>
      <c r="E86" s="78" t="s">
        <v>736</v>
      </c>
      <c r="F86" s="116" t="s">
        <v>811</v>
      </c>
    </row>
    <row r="87" spans="2:6" ht="89.25" x14ac:dyDescent="0.25">
      <c r="B87" s="133" t="s">
        <v>829</v>
      </c>
      <c r="C87" s="136" t="s">
        <v>820</v>
      </c>
      <c r="D87" s="109" t="s">
        <v>812</v>
      </c>
      <c r="E87" s="78" t="s">
        <v>735</v>
      </c>
      <c r="F87" s="110" t="s">
        <v>813</v>
      </c>
    </row>
    <row r="88" spans="2:6" ht="89.25" x14ac:dyDescent="0.25">
      <c r="B88" s="134" t="s">
        <v>829</v>
      </c>
      <c r="C88" s="136" t="s">
        <v>820</v>
      </c>
      <c r="D88" s="102" t="s">
        <v>812</v>
      </c>
      <c r="E88" s="78" t="s">
        <v>735</v>
      </c>
      <c r="F88" s="112" t="s">
        <v>814</v>
      </c>
    </row>
    <row r="89" spans="2:6" ht="89.25" x14ac:dyDescent="0.25">
      <c r="B89" s="134" t="s">
        <v>829</v>
      </c>
      <c r="C89" s="136" t="s">
        <v>820</v>
      </c>
      <c r="D89" s="102" t="s">
        <v>812</v>
      </c>
      <c r="E89" s="78" t="s">
        <v>735</v>
      </c>
      <c r="F89" s="112" t="s">
        <v>815</v>
      </c>
    </row>
    <row r="90" spans="2:6" ht="90" thickBot="1" x14ac:dyDescent="0.3">
      <c r="B90" s="135" t="s">
        <v>829</v>
      </c>
      <c r="C90" s="136" t="s">
        <v>820</v>
      </c>
      <c r="D90" s="115" t="s">
        <v>812</v>
      </c>
      <c r="E90" s="78" t="s">
        <v>735</v>
      </c>
      <c r="F90" s="116" t="s">
        <v>816</v>
      </c>
    </row>
    <row r="101" spans="4:5" x14ac:dyDescent="0.25">
      <c r="D101"/>
      <c r="E101"/>
    </row>
    <row r="102" spans="4:5" x14ac:dyDescent="0.25">
      <c r="D102"/>
      <c r="E102"/>
    </row>
    <row r="103" spans="4:5" x14ac:dyDescent="0.25">
      <c r="D103"/>
      <c r="E103"/>
    </row>
    <row r="104" spans="4:5" x14ac:dyDescent="0.25">
      <c r="D104"/>
      <c r="E104"/>
    </row>
    <row r="105" spans="4:5" x14ac:dyDescent="0.25">
      <c r="D105"/>
      <c r="E105"/>
    </row>
    <row r="106" spans="4:5" x14ac:dyDescent="0.25">
      <c r="D106"/>
      <c r="E106"/>
    </row>
    <row r="107" spans="4:5" x14ac:dyDescent="0.25">
      <c r="D107"/>
      <c r="E107"/>
    </row>
    <row r="108" spans="4:5" x14ac:dyDescent="0.25">
      <c r="D108"/>
      <c r="E108"/>
    </row>
    <row r="109" spans="4:5" x14ac:dyDescent="0.25">
      <c r="D109"/>
      <c r="E109"/>
    </row>
    <row r="110" spans="4:5" x14ac:dyDescent="0.25">
      <c r="D110"/>
      <c r="E110"/>
    </row>
    <row r="111" spans="4:5" x14ac:dyDescent="0.25">
      <c r="D111"/>
      <c r="E111"/>
    </row>
    <row r="112" spans="4:5" x14ac:dyDescent="0.25">
      <c r="D112"/>
      <c r="E112"/>
    </row>
    <row r="113" spans="2:5" x14ac:dyDescent="0.25">
      <c r="D113"/>
      <c r="E113"/>
    </row>
    <row r="114" spans="2:5" x14ac:dyDescent="0.25">
      <c r="D114"/>
      <c r="E114"/>
    </row>
    <row r="115" spans="2:5" x14ac:dyDescent="0.25">
      <c r="D115"/>
      <c r="E115"/>
    </row>
    <row r="116" spans="2:5" x14ac:dyDescent="0.25">
      <c r="D116"/>
      <c r="E116"/>
    </row>
    <row r="117" spans="2:5" x14ac:dyDescent="0.25">
      <c r="D117"/>
      <c r="E117"/>
    </row>
    <row r="118" spans="2:5" x14ac:dyDescent="0.25">
      <c r="D118"/>
      <c r="E118"/>
    </row>
    <row r="119" spans="2:5" x14ac:dyDescent="0.25">
      <c r="B119"/>
    </row>
    <row r="120" spans="2:5" x14ac:dyDescent="0.25">
      <c r="B120"/>
    </row>
    <row r="121" spans="2:5" x14ac:dyDescent="0.25">
      <c r="B121"/>
    </row>
    <row r="122" spans="2:5" x14ac:dyDescent="0.25">
      <c r="B122"/>
    </row>
    <row r="123" spans="2:5" x14ac:dyDescent="0.25">
      <c r="B123"/>
    </row>
    <row r="124" spans="2:5" x14ac:dyDescent="0.25">
      <c r="B124"/>
    </row>
    <row r="125" spans="2:5" x14ac:dyDescent="0.25">
      <c r="B125"/>
    </row>
    <row r="126" spans="2:5" x14ac:dyDescent="0.25">
      <c r="B126"/>
    </row>
    <row r="127" spans="2:5" x14ac:dyDescent="0.25">
      <c r="B127"/>
    </row>
    <row r="128" spans="2:5" x14ac:dyDescent="0.25">
      <c r="B128"/>
    </row>
    <row r="129" spans="2:5" x14ac:dyDescent="0.25">
      <c r="B129"/>
    </row>
    <row r="130" spans="2:5" x14ac:dyDescent="0.25">
      <c r="B130"/>
    </row>
    <row r="131" spans="2:5" x14ac:dyDescent="0.25">
      <c r="B131"/>
      <c r="D131" s="101" t="s">
        <v>766</v>
      </c>
      <c r="E131" s="64" t="s">
        <v>821</v>
      </c>
    </row>
    <row r="132" spans="2:5" x14ac:dyDescent="0.25">
      <c r="B132"/>
      <c r="D132" s="76" t="s">
        <v>830</v>
      </c>
      <c r="E132" s="76" t="s">
        <v>729</v>
      </c>
    </row>
    <row r="133" spans="2:5" x14ac:dyDescent="0.25">
      <c r="B133"/>
      <c r="D133" s="76" t="s">
        <v>831</v>
      </c>
      <c r="E133" s="76" t="s">
        <v>731</v>
      </c>
    </row>
    <row r="134" spans="2:5" x14ac:dyDescent="0.25">
      <c r="B134"/>
      <c r="D134" s="76" t="s">
        <v>832</v>
      </c>
      <c r="E134" s="76" t="s">
        <v>732</v>
      </c>
    </row>
    <row r="135" spans="2:5" x14ac:dyDescent="0.25">
      <c r="B135"/>
      <c r="D135" s="76" t="s">
        <v>833</v>
      </c>
      <c r="E135" s="76" t="s">
        <v>733</v>
      </c>
    </row>
    <row r="136" spans="2:5" x14ac:dyDescent="0.25">
      <c r="B136"/>
      <c r="D136" s="76" t="s">
        <v>834</v>
      </c>
      <c r="E136" s="76" t="s">
        <v>734</v>
      </c>
    </row>
    <row r="137" spans="2:5" x14ac:dyDescent="0.25">
      <c r="B137"/>
      <c r="D137" s="76" t="s">
        <v>835</v>
      </c>
      <c r="E137" s="76" t="s">
        <v>743</v>
      </c>
    </row>
    <row r="138" spans="2:5" x14ac:dyDescent="0.25">
      <c r="B138"/>
      <c r="D138" s="76" t="s">
        <v>836</v>
      </c>
      <c r="E138" s="76" t="s">
        <v>744</v>
      </c>
    </row>
    <row r="139" spans="2:5" x14ac:dyDescent="0.25">
      <c r="B139"/>
      <c r="D139" s="76" t="s">
        <v>837</v>
      </c>
      <c r="E139" s="76" t="s">
        <v>745</v>
      </c>
    </row>
    <row r="140" spans="2:5" x14ac:dyDescent="0.25">
      <c r="B140"/>
      <c r="D140" s="76" t="s">
        <v>838</v>
      </c>
      <c r="E140" s="76" t="s">
        <v>742</v>
      </c>
    </row>
    <row r="141" spans="2:5" x14ac:dyDescent="0.25">
      <c r="B141"/>
      <c r="D141" s="76" t="s">
        <v>1183</v>
      </c>
      <c r="E141" s="76" t="s">
        <v>740</v>
      </c>
    </row>
    <row r="142" spans="2:5" x14ac:dyDescent="0.25">
      <c r="B142"/>
      <c r="D142" s="76" t="s">
        <v>839</v>
      </c>
      <c r="E142" s="76" t="s">
        <v>739</v>
      </c>
    </row>
    <row r="143" spans="2:5" x14ac:dyDescent="0.25">
      <c r="B143"/>
      <c r="D143" s="76" t="s">
        <v>840</v>
      </c>
      <c r="E143" s="76" t="s">
        <v>741</v>
      </c>
    </row>
    <row r="144" spans="2:5" x14ac:dyDescent="0.25">
      <c r="B144"/>
      <c r="D144" s="76" t="s">
        <v>841</v>
      </c>
      <c r="E144" s="76" t="s">
        <v>738</v>
      </c>
    </row>
    <row r="145" spans="2:5" x14ac:dyDescent="0.25">
      <c r="B145"/>
      <c r="D145" s="76" t="s">
        <v>842</v>
      </c>
      <c r="E145" s="76" t="s">
        <v>737</v>
      </c>
    </row>
    <row r="146" spans="2:5" x14ac:dyDescent="0.25">
      <c r="B146"/>
      <c r="D146" s="76" t="s">
        <v>843</v>
      </c>
      <c r="E146" s="76" t="s">
        <v>736</v>
      </c>
    </row>
    <row r="147" spans="2:5" x14ac:dyDescent="0.25">
      <c r="B147"/>
      <c r="D147" s="76" t="s">
        <v>844</v>
      </c>
      <c r="E147" s="76" t="s">
        <v>735</v>
      </c>
    </row>
    <row r="150" spans="2:5" x14ac:dyDescent="0.25">
      <c r="D150" s="66"/>
    </row>
    <row r="153" spans="2:5" ht="16.5" thickBot="1" x14ac:dyDescent="0.3">
      <c r="D153" s="118" t="s">
        <v>767</v>
      </c>
    </row>
    <row r="154" spans="2:5" x14ac:dyDescent="0.25">
      <c r="C154" s="147" t="s">
        <v>729</v>
      </c>
      <c r="D154" s="154" t="s">
        <v>769</v>
      </c>
    </row>
    <row r="155" spans="2:5" x14ac:dyDescent="0.25">
      <c r="C155" s="147"/>
      <c r="D155" s="155" t="s">
        <v>851</v>
      </c>
    </row>
    <row r="156" spans="2:5" x14ac:dyDescent="0.25">
      <c r="C156" s="147"/>
      <c r="D156" s="155" t="s">
        <v>768</v>
      </c>
    </row>
    <row r="157" spans="2:5" x14ac:dyDescent="0.25">
      <c r="C157" s="148"/>
      <c r="D157" s="155" t="s">
        <v>770</v>
      </c>
    </row>
    <row r="158" spans="2:5" x14ac:dyDescent="0.25">
      <c r="C158" s="147" t="s">
        <v>731</v>
      </c>
      <c r="D158" s="155" t="s">
        <v>774</v>
      </c>
    </row>
    <row r="159" spans="2:5" x14ac:dyDescent="0.25">
      <c r="C159" s="148"/>
      <c r="D159" s="155" t="s">
        <v>773</v>
      </c>
    </row>
    <row r="160" spans="2:5" x14ac:dyDescent="0.25">
      <c r="C160" s="147" t="s">
        <v>732</v>
      </c>
      <c r="D160" s="155" t="s">
        <v>776</v>
      </c>
    </row>
    <row r="161" spans="3:4" x14ac:dyDescent="0.25">
      <c r="C161" s="148"/>
      <c r="D161" s="155" t="s">
        <v>777</v>
      </c>
    </row>
    <row r="162" spans="3:4" x14ac:dyDescent="0.25">
      <c r="C162" s="148" t="s">
        <v>733</v>
      </c>
      <c r="D162" s="155" t="s">
        <v>779</v>
      </c>
    </row>
    <row r="163" spans="3:4" x14ac:dyDescent="0.25">
      <c r="C163" s="148" t="s">
        <v>734</v>
      </c>
      <c r="D163" s="155" t="s">
        <v>845</v>
      </c>
    </row>
    <row r="164" spans="3:4" x14ac:dyDescent="0.25">
      <c r="C164" s="147" t="s">
        <v>743</v>
      </c>
      <c r="D164" s="155" t="s">
        <v>785</v>
      </c>
    </row>
    <row r="165" spans="3:4" x14ac:dyDescent="0.25">
      <c r="C165" s="147"/>
      <c r="D165" s="155" t="s">
        <v>783</v>
      </c>
    </row>
    <row r="166" spans="3:4" x14ac:dyDescent="0.25">
      <c r="C166" s="147"/>
      <c r="D166" s="155" t="s">
        <v>786</v>
      </c>
    </row>
    <row r="167" spans="3:4" x14ac:dyDescent="0.25">
      <c r="C167" s="148"/>
      <c r="D167" s="155" t="s">
        <v>846</v>
      </c>
    </row>
    <row r="168" spans="3:4" x14ac:dyDescent="0.25">
      <c r="C168" s="148" t="s">
        <v>744</v>
      </c>
      <c r="D168" s="155" t="s">
        <v>788</v>
      </c>
    </row>
    <row r="169" spans="3:4" x14ac:dyDescent="0.25">
      <c r="C169" s="148" t="s">
        <v>745</v>
      </c>
      <c r="D169" s="155" t="s">
        <v>790</v>
      </c>
    </row>
    <row r="170" spans="3:4" x14ac:dyDescent="0.25">
      <c r="C170" s="147" t="s">
        <v>742</v>
      </c>
      <c r="D170" s="155" t="s">
        <v>793</v>
      </c>
    </row>
    <row r="171" spans="3:4" x14ac:dyDescent="0.25">
      <c r="C171" s="148"/>
      <c r="D171" s="155" t="s">
        <v>792</v>
      </c>
    </row>
    <row r="172" spans="3:4" x14ac:dyDescent="0.25">
      <c r="C172" s="147" t="s">
        <v>740</v>
      </c>
      <c r="D172" s="155" t="s">
        <v>1182</v>
      </c>
    </row>
    <row r="173" spans="3:4" x14ac:dyDescent="0.25">
      <c r="C173" s="148"/>
      <c r="D173" s="155" t="s">
        <v>796</v>
      </c>
    </row>
    <row r="174" spans="3:4" x14ac:dyDescent="0.25">
      <c r="C174" s="147" t="s">
        <v>739</v>
      </c>
      <c r="D174" s="155" t="s">
        <v>852</v>
      </c>
    </row>
    <row r="175" spans="3:4" x14ac:dyDescent="0.25">
      <c r="C175" s="147"/>
      <c r="D175" s="155" t="s">
        <v>799</v>
      </c>
    </row>
    <row r="176" spans="3:4" x14ac:dyDescent="0.25">
      <c r="C176" s="148"/>
      <c r="D176" s="155" t="s">
        <v>800</v>
      </c>
    </row>
    <row r="177" spans="3:4" x14ac:dyDescent="0.25">
      <c r="C177" s="147" t="s">
        <v>741</v>
      </c>
      <c r="D177" s="155" t="s">
        <v>805</v>
      </c>
    </row>
    <row r="178" spans="3:4" x14ac:dyDescent="0.25">
      <c r="C178" s="147"/>
      <c r="D178" s="155" t="s">
        <v>847</v>
      </c>
    </row>
    <row r="179" spans="3:4" x14ac:dyDescent="0.25">
      <c r="C179" s="147"/>
      <c r="D179" s="155" t="s">
        <v>803</v>
      </c>
    </row>
    <row r="180" spans="3:4" x14ac:dyDescent="0.25">
      <c r="C180" s="148"/>
      <c r="D180" s="155" t="s">
        <v>848</v>
      </c>
    </row>
    <row r="181" spans="3:4" x14ac:dyDescent="0.25">
      <c r="C181" s="148" t="s">
        <v>738</v>
      </c>
      <c r="D181" s="155" t="s">
        <v>849</v>
      </c>
    </row>
    <row r="182" spans="3:4" x14ac:dyDescent="0.25">
      <c r="C182" s="148" t="s">
        <v>737</v>
      </c>
      <c r="D182" s="155" t="s">
        <v>850</v>
      </c>
    </row>
    <row r="183" spans="3:4" x14ac:dyDescent="0.25">
      <c r="C183" s="148" t="s">
        <v>736</v>
      </c>
      <c r="D183" s="155" t="s">
        <v>811</v>
      </c>
    </row>
    <row r="184" spans="3:4" x14ac:dyDescent="0.25">
      <c r="C184" s="147" t="s">
        <v>735</v>
      </c>
      <c r="D184" s="155" t="s">
        <v>813</v>
      </c>
    </row>
    <row r="185" spans="3:4" x14ac:dyDescent="0.25">
      <c r="C185" s="147"/>
      <c r="D185" s="155" t="s">
        <v>815</v>
      </c>
    </row>
    <row r="186" spans="3:4" x14ac:dyDescent="0.25">
      <c r="C186" s="147"/>
      <c r="D186" s="155" t="s">
        <v>814</v>
      </c>
    </row>
    <row r="187" spans="3:4" ht="16.5" thickBot="1" x14ac:dyDescent="0.3">
      <c r="C187" s="148"/>
      <c r="D187" s="156" t="s">
        <v>816</v>
      </c>
    </row>
  </sheetData>
  <pageMargins left="0.75" right="0.75" top="1" bottom="1" header="0.5" footer="0.5"/>
  <pageSetup paperSize="9" orientation="portrait" horizontalDpi="4294967292" verticalDpi="4294967292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/>
  <dimension ref="A2:M171"/>
  <sheetViews>
    <sheetView topLeftCell="F127" zoomScaleNormal="100" workbookViewId="0">
      <selection activeCell="G130" sqref="G130:G146"/>
    </sheetView>
  </sheetViews>
  <sheetFormatPr baseColWidth="10" defaultRowHeight="15" x14ac:dyDescent="0.25"/>
  <cols>
    <col min="1" max="1" width="11.42578125" style="37"/>
    <col min="2" max="2" width="31.85546875" style="37" customWidth="1"/>
    <col min="3" max="3" width="31" style="37" customWidth="1"/>
    <col min="4" max="4" width="49.140625" style="37" bestFit="1" customWidth="1"/>
    <col min="5" max="5" width="50.42578125" style="37" bestFit="1" customWidth="1"/>
    <col min="6" max="6" width="7" style="37" bestFit="1" customWidth="1"/>
    <col min="7" max="7" width="71" style="37" bestFit="1" customWidth="1"/>
    <col min="8" max="8" width="23" style="37" customWidth="1"/>
    <col min="9" max="10" width="11.42578125" style="37"/>
    <col min="11" max="11" width="26.42578125" style="37" customWidth="1"/>
    <col min="12" max="14" width="11.42578125" style="37"/>
    <col min="15" max="15" width="22" style="37" bestFit="1" customWidth="1"/>
    <col min="16" max="16384" width="11.42578125" style="37"/>
  </cols>
  <sheetData>
    <row r="2" spans="1:8" ht="15.75" thickBot="1" x14ac:dyDescent="0.3">
      <c r="B2" s="94" t="s">
        <v>758</v>
      </c>
      <c r="C2" s="37" t="s">
        <v>759</v>
      </c>
    </row>
    <row r="3" spans="1:8" x14ac:dyDescent="0.25">
      <c r="B3" s="95">
        <v>2017</v>
      </c>
      <c r="C3" s="95" t="s">
        <v>760</v>
      </c>
    </row>
    <row r="4" spans="1:8" x14ac:dyDescent="0.25">
      <c r="B4" s="96">
        <v>2018</v>
      </c>
      <c r="C4" s="96"/>
    </row>
    <row r="5" spans="1:8" x14ac:dyDescent="0.25">
      <c r="B5" s="96">
        <v>2019</v>
      </c>
      <c r="C5" s="96"/>
    </row>
    <row r="6" spans="1:8" ht="15.75" thickBot="1" x14ac:dyDescent="0.3">
      <c r="A6" s="37" t="s">
        <v>589</v>
      </c>
      <c r="B6" s="97">
        <v>2020</v>
      </c>
      <c r="C6" s="97"/>
    </row>
    <row r="9" spans="1:8" ht="15.75" thickBot="1" x14ac:dyDescent="0.3">
      <c r="B9" s="39" t="s">
        <v>489</v>
      </c>
      <c r="G9" s="39"/>
    </row>
    <row r="10" spans="1:8" ht="15.75" thickBot="1" x14ac:dyDescent="0.3">
      <c r="B10" s="49" t="s">
        <v>1195</v>
      </c>
      <c r="C10" s="37" t="s">
        <v>576</v>
      </c>
      <c r="D10" s="39" t="s">
        <v>928</v>
      </c>
      <c r="G10" s="37" t="s">
        <v>949</v>
      </c>
    </row>
    <row r="11" spans="1:8" x14ac:dyDescent="0.25">
      <c r="B11" s="50" t="s">
        <v>480</v>
      </c>
      <c r="C11" s="37" t="s">
        <v>593</v>
      </c>
      <c r="D11" s="49" t="s">
        <v>470</v>
      </c>
      <c r="G11" s="184" t="s">
        <v>935</v>
      </c>
      <c r="H11" s="186" t="s">
        <v>950</v>
      </c>
    </row>
    <row r="12" spans="1:8" x14ac:dyDescent="0.25">
      <c r="B12" s="50" t="s">
        <v>481</v>
      </c>
      <c r="C12" s="37" t="s">
        <v>593</v>
      </c>
      <c r="D12" s="50" t="s">
        <v>468</v>
      </c>
      <c r="G12" s="184" t="s">
        <v>930</v>
      </c>
      <c r="H12" s="186" t="s">
        <v>950</v>
      </c>
    </row>
    <row r="13" spans="1:8" x14ac:dyDescent="0.25">
      <c r="B13" s="50" t="s">
        <v>482</v>
      </c>
      <c r="C13" s="37" t="s">
        <v>593</v>
      </c>
      <c r="D13" s="50" t="s">
        <v>469</v>
      </c>
      <c r="G13" s="184" t="s">
        <v>932</v>
      </c>
      <c r="H13" s="163" t="s">
        <v>934</v>
      </c>
    </row>
    <row r="14" spans="1:8" x14ac:dyDescent="0.25">
      <c r="B14" s="50" t="s">
        <v>483</v>
      </c>
      <c r="C14" s="37" t="s">
        <v>593</v>
      </c>
      <c r="D14" s="50" t="s">
        <v>472</v>
      </c>
      <c r="G14" s="184" t="s">
        <v>933</v>
      </c>
      <c r="H14" s="163" t="s">
        <v>934</v>
      </c>
    </row>
    <row r="15" spans="1:8" x14ac:dyDescent="0.25">
      <c r="B15" s="50" t="s">
        <v>484</v>
      </c>
      <c r="C15" s="37" t="s">
        <v>593</v>
      </c>
      <c r="D15" s="50" t="s">
        <v>467</v>
      </c>
    </row>
    <row r="16" spans="1:8" x14ac:dyDescent="0.25">
      <c r="B16" s="50" t="s">
        <v>485</v>
      </c>
      <c r="C16" s="37" t="s">
        <v>593</v>
      </c>
      <c r="D16" s="50" t="s">
        <v>471</v>
      </c>
    </row>
    <row r="17" spans="1:8" x14ac:dyDescent="0.25">
      <c r="B17" s="50" t="s">
        <v>486</v>
      </c>
      <c r="C17" s="37" t="s">
        <v>593</v>
      </c>
    </row>
    <row r="18" spans="1:8" x14ac:dyDescent="0.25">
      <c r="B18" s="50" t="s">
        <v>487</v>
      </c>
      <c r="C18" s="37" t="s">
        <v>593</v>
      </c>
      <c r="G18" s="183" t="s">
        <v>931</v>
      </c>
      <c r="H18" s="39" t="s">
        <v>946</v>
      </c>
    </row>
    <row r="19" spans="1:8" ht="15.75" thickBot="1" x14ac:dyDescent="0.3">
      <c r="B19" s="51" t="s">
        <v>488</v>
      </c>
      <c r="C19" s="37" t="s">
        <v>593</v>
      </c>
      <c r="G19" t="s">
        <v>937</v>
      </c>
      <c r="H19" t="s">
        <v>936</v>
      </c>
    </row>
    <row r="20" spans="1:8" x14ac:dyDescent="0.25">
      <c r="G20" t="s">
        <v>151</v>
      </c>
      <c r="H20" t="s">
        <v>894</v>
      </c>
    </row>
    <row r="21" spans="1:8" x14ac:dyDescent="0.25">
      <c r="A21" s="37" t="s">
        <v>589</v>
      </c>
      <c r="B21" s="39"/>
      <c r="C21" s="39"/>
      <c r="G21" t="s">
        <v>939</v>
      </c>
      <c r="H21" t="s">
        <v>938</v>
      </c>
    </row>
    <row r="22" spans="1:8" ht="15.75" thickBot="1" x14ac:dyDescent="0.3">
      <c r="B22" s="39" t="s">
        <v>576</v>
      </c>
      <c r="C22" s="39" t="s">
        <v>587</v>
      </c>
      <c r="G22" t="s">
        <v>156</v>
      </c>
      <c r="H22" t="s">
        <v>885</v>
      </c>
    </row>
    <row r="23" spans="1:8" x14ac:dyDescent="0.25">
      <c r="B23" s="42" t="s">
        <v>1196</v>
      </c>
      <c r="C23" s="43" t="s">
        <v>581</v>
      </c>
      <c r="D23" s="37" t="s">
        <v>1202</v>
      </c>
      <c r="G23" t="s">
        <v>940</v>
      </c>
      <c r="H23" t="s">
        <v>883</v>
      </c>
    </row>
    <row r="24" spans="1:8" x14ac:dyDescent="0.25">
      <c r="B24" s="44" t="s">
        <v>1197</v>
      </c>
      <c r="C24" s="45" t="s">
        <v>582</v>
      </c>
      <c r="D24" s="37" t="s">
        <v>1201</v>
      </c>
      <c r="G24" t="s">
        <v>941</v>
      </c>
      <c r="H24" t="s">
        <v>886</v>
      </c>
    </row>
    <row r="25" spans="1:8" x14ac:dyDescent="0.25">
      <c r="B25" s="44" t="s">
        <v>490</v>
      </c>
      <c r="C25" s="45" t="s">
        <v>583</v>
      </c>
      <c r="D25" s="37" t="s">
        <v>1200</v>
      </c>
    </row>
    <row r="26" spans="1:8" x14ac:dyDescent="0.25">
      <c r="B26" s="44" t="s">
        <v>591</v>
      </c>
      <c r="C26" s="45" t="s">
        <v>627</v>
      </c>
      <c r="D26" s="37" t="s">
        <v>1199</v>
      </c>
      <c r="G26" s="164" t="s">
        <v>934</v>
      </c>
      <c r="H26" s="39" t="s">
        <v>947</v>
      </c>
    </row>
    <row r="27" spans="1:8" ht="15.75" thickBot="1" x14ac:dyDescent="0.3">
      <c r="B27" s="46" t="s">
        <v>571</v>
      </c>
      <c r="C27" s="47" t="s">
        <v>584</v>
      </c>
      <c r="D27" s="37" t="s">
        <v>1198</v>
      </c>
      <c r="G27" t="s">
        <v>943</v>
      </c>
      <c r="H27" t="s">
        <v>942</v>
      </c>
    </row>
    <row r="28" spans="1:8" ht="15.75" thickBot="1" x14ac:dyDescent="0.3">
      <c r="B28" s="46"/>
      <c r="C28" s="47"/>
      <c r="G28" t="s">
        <v>944</v>
      </c>
      <c r="H28" t="s">
        <v>880</v>
      </c>
    </row>
    <row r="29" spans="1:8" x14ac:dyDescent="0.25">
      <c r="G29" t="s">
        <v>159</v>
      </c>
      <c r="H29" t="s">
        <v>881</v>
      </c>
    </row>
    <row r="30" spans="1:8" x14ac:dyDescent="0.25">
      <c r="G30" t="s">
        <v>945</v>
      </c>
      <c r="H30" t="s">
        <v>878</v>
      </c>
    </row>
    <row r="31" spans="1:8" ht="15.75" thickBot="1" x14ac:dyDescent="0.3">
      <c r="B31" s="39" t="s">
        <v>585</v>
      </c>
      <c r="C31" s="39" t="s">
        <v>586</v>
      </c>
      <c r="D31" s="39" t="s">
        <v>62</v>
      </c>
    </row>
    <row r="32" spans="1:8" x14ac:dyDescent="0.25">
      <c r="B32" s="42" t="s">
        <v>578</v>
      </c>
      <c r="C32" s="52" t="s">
        <v>557</v>
      </c>
      <c r="D32" s="53" t="s">
        <v>558</v>
      </c>
      <c r="G32" s="186" t="s">
        <v>950</v>
      </c>
      <c r="H32" s="39" t="s">
        <v>947</v>
      </c>
    </row>
    <row r="33" spans="2:8" ht="15.75" thickBot="1" x14ac:dyDescent="0.3">
      <c r="B33" s="46"/>
      <c r="C33" s="55"/>
      <c r="D33" s="47" t="s">
        <v>1195</v>
      </c>
      <c r="G33" s="185" t="s">
        <v>859</v>
      </c>
      <c r="H33" s="37" t="s">
        <v>861</v>
      </c>
    </row>
    <row r="34" spans="2:8" x14ac:dyDescent="0.25">
      <c r="G34" s="185" t="s">
        <v>265</v>
      </c>
      <c r="H34" s="37" t="s">
        <v>865</v>
      </c>
    </row>
    <row r="35" spans="2:8" ht="15.75" thickBot="1" x14ac:dyDescent="0.3">
      <c r="G35" s="185" t="s">
        <v>866</v>
      </c>
      <c r="H35" s="37" t="s">
        <v>868</v>
      </c>
    </row>
    <row r="36" spans="2:8" x14ac:dyDescent="0.25">
      <c r="B36" s="42" t="s">
        <v>579</v>
      </c>
      <c r="C36" s="52" t="s">
        <v>491</v>
      </c>
      <c r="D36" s="53" t="s">
        <v>492</v>
      </c>
      <c r="G36" s="185" t="s">
        <v>430</v>
      </c>
      <c r="H36" s="37" t="s">
        <v>870</v>
      </c>
    </row>
    <row r="37" spans="2:8" x14ac:dyDescent="0.25">
      <c r="B37" s="44" t="s">
        <v>579</v>
      </c>
      <c r="C37" s="36" t="s">
        <v>493</v>
      </c>
      <c r="D37" s="54" t="s">
        <v>494</v>
      </c>
      <c r="G37" s="185" t="s">
        <v>951</v>
      </c>
      <c r="H37" s="37" t="s">
        <v>1122</v>
      </c>
    </row>
    <row r="38" spans="2:8" x14ac:dyDescent="0.25">
      <c r="B38" s="44" t="s">
        <v>579</v>
      </c>
      <c r="C38" s="36" t="s">
        <v>495</v>
      </c>
      <c r="D38" s="54" t="s">
        <v>496</v>
      </c>
      <c r="G38" s="185" t="s">
        <v>888</v>
      </c>
      <c r="H38" s="37" t="s">
        <v>890</v>
      </c>
    </row>
    <row r="39" spans="2:8" x14ac:dyDescent="0.25">
      <c r="B39" s="44" t="s">
        <v>579</v>
      </c>
      <c r="C39" s="36" t="s">
        <v>497</v>
      </c>
      <c r="D39" s="54" t="s">
        <v>498</v>
      </c>
      <c r="G39" s="185" t="s">
        <v>258</v>
      </c>
      <c r="H39" s="37" t="s">
        <v>892</v>
      </c>
    </row>
    <row r="40" spans="2:8" x14ac:dyDescent="0.25">
      <c r="B40" s="44" t="s">
        <v>579</v>
      </c>
      <c r="C40" s="36" t="s">
        <v>499</v>
      </c>
      <c r="D40" s="54" t="s">
        <v>500</v>
      </c>
      <c r="G40" s="185" t="s">
        <v>280</v>
      </c>
      <c r="H40" s="37" t="s">
        <v>896</v>
      </c>
    </row>
    <row r="41" spans="2:8" x14ac:dyDescent="0.25">
      <c r="B41" s="44" t="s">
        <v>579</v>
      </c>
      <c r="C41" s="36" t="s">
        <v>501</v>
      </c>
      <c r="D41" s="54" t="s">
        <v>502</v>
      </c>
      <c r="G41" s="185" t="s">
        <v>913</v>
      </c>
      <c r="H41" s="37" t="s">
        <v>915</v>
      </c>
    </row>
    <row r="42" spans="2:8" x14ac:dyDescent="0.25">
      <c r="B42" s="44" t="s">
        <v>579</v>
      </c>
      <c r="C42" s="36" t="s">
        <v>503</v>
      </c>
      <c r="D42" s="54" t="s">
        <v>504</v>
      </c>
    </row>
    <row r="43" spans="2:8" x14ac:dyDescent="0.25">
      <c r="B43" s="44" t="s">
        <v>579</v>
      </c>
      <c r="C43" s="36" t="s">
        <v>505</v>
      </c>
      <c r="D43" s="54" t="s">
        <v>506</v>
      </c>
      <c r="G43" t="s">
        <v>270</v>
      </c>
      <c r="H43" s="162" t="s">
        <v>1122</v>
      </c>
    </row>
    <row r="44" spans="2:8" x14ac:dyDescent="0.25">
      <c r="B44" s="44" t="s">
        <v>579</v>
      </c>
      <c r="C44" s="36" t="s">
        <v>507</v>
      </c>
      <c r="D44" s="54" t="s">
        <v>508</v>
      </c>
      <c r="G44" t="s">
        <v>271</v>
      </c>
      <c r="H44" s="162" t="s">
        <v>1187</v>
      </c>
    </row>
    <row r="45" spans="2:8" x14ac:dyDescent="0.25">
      <c r="B45" s="44" t="s">
        <v>579</v>
      </c>
      <c r="C45" s="36" t="s">
        <v>509</v>
      </c>
      <c r="D45" s="54" t="s">
        <v>510</v>
      </c>
      <c r="G45" t="s">
        <v>272</v>
      </c>
      <c r="H45" s="162" t="s">
        <v>1188</v>
      </c>
    </row>
    <row r="46" spans="2:8" x14ac:dyDescent="0.25">
      <c r="B46" s="44" t="s">
        <v>579</v>
      </c>
      <c r="C46" s="36" t="s">
        <v>511</v>
      </c>
      <c r="D46" s="54" t="s">
        <v>512</v>
      </c>
    </row>
    <row r="47" spans="2:8" x14ac:dyDescent="0.25">
      <c r="B47" s="44" t="s">
        <v>579</v>
      </c>
      <c r="C47" s="36" t="s">
        <v>513</v>
      </c>
      <c r="D47" s="54" t="s">
        <v>514</v>
      </c>
    </row>
    <row r="48" spans="2:8" x14ac:dyDescent="0.25">
      <c r="B48" s="44" t="s">
        <v>579</v>
      </c>
      <c r="C48" s="36" t="s">
        <v>515</v>
      </c>
      <c r="D48" s="54" t="s">
        <v>516</v>
      </c>
    </row>
    <row r="49" spans="2:4" x14ac:dyDescent="0.25">
      <c r="B49" s="44" t="s">
        <v>579</v>
      </c>
      <c r="C49" s="36" t="s">
        <v>517</v>
      </c>
      <c r="D49" s="54" t="s">
        <v>518</v>
      </c>
    </row>
    <row r="50" spans="2:4" x14ac:dyDescent="0.25">
      <c r="B50" s="44" t="s">
        <v>579</v>
      </c>
      <c r="C50" s="36" t="s">
        <v>519</v>
      </c>
      <c r="D50" s="54" t="s">
        <v>520</v>
      </c>
    </row>
    <row r="51" spans="2:4" x14ac:dyDescent="0.25">
      <c r="B51" s="44" t="s">
        <v>579</v>
      </c>
      <c r="C51" s="36" t="s">
        <v>521</v>
      </c>
      <c r="D51" s="54" t="s">
        <v>522</v>
      </c>
    </row>
    <row r="52" spans="2:4" x14ac:dyDescent="0.25">
      <c r="B52" s="44" t="s">
        <v>579</v>
      </c>
      <c r="C52" s="36" t="s">
        <v>523</v>
      </c>
      <c r="D52" s="54" t="s">
        <v>524</v>
      </c>
    </row>
    <row r="53" spans="2:4" x14ac:dyDescent="0.25">
      <c r="B53" s="44" t="s">
        <v>579</v>
      </c>
      <c r="C53" s="36" t="s">
        <v>525</v>
      </c>
      <c r="D53" s="54" t="s">
        <v>526</v>
      </c>
    </row>
    <row r="54" spans="2:4" x14ac:dyDescent="0.25">
      <c r="B54" s="44" t="s">
        <v>579</v>
      </c>
      <c r="C54" s="36" t="s">
        <v>527</v>
      </c>
      <c r="D54" s="54" t="s">
        <v>528</v>
      </c>
    </row>
    <row r="55" spans="2:4" x14ac:dyDescent="0.25">
      <c r="B55" s="44" t="s">
        <v>579</v>
      </c>
      <c r="C55" s="36" t="s">
        <v>529</v>
      </c>
      <c r="D55" s="54" t="s">
        <v>530</v>
      </c>
    </row>
    <row r="56" spans="2:4" x14ac:dyDescent="0.25">
      <c r="B56" s="44" t="s">
        <v>579</v>
      </c>
      <c r="C56" s="36" t="s">
        <v>531</v>
      </c>
      <c r="D56" s="54" t="s">
        <v>532</v>
      </c>
    </row>
    <row r="57" spans="2:4" x14ac:dyDescent="0.25">
      <c r="B57" s="44" t="s">
        <v>579</v>
      </c>
      <c r="C57" s="36" t="s">
        <v>533</v>
      </c>
      <c r="D57" s="54" t="s">
        <v>534</v>
      </c>
    </row>
    <row r="58" spans="2:4" x14ac:dyDescent="0.25">
      <c r="B58" s="44" t="s">
        <v>579</v>
      </c>
      <c r="C58" s="36" t="s">
        <v>535</v>
      </c>
      <c r="D58" s="54" t="s">
        <v>536</v>
      </c>
    </row>
    <row r="59" spans="2:4" x14ac:dyDescent="0.25">
      <c r="B59" s="44" t="s">
        <v>579</v>
      </c>
      <c r="C59" s="36" t="s">
        <v>537</v>
      </c>
      <c r="D59" s="54" t="s">
        <v>538</v>
      </c>
    </row>
    <row r="60" spans="2:4" x14ac:dyDescent="0.25">
      <c r="B60" s="44" t="s">
        <v>579</v>
      </c>
      <c r="C60" s="36" t="s">
        <v>539</v>
      </c>
      <c r="D60" s="54" t="s">
        <v>540</v>
      </c>
    </row>
    <row r="61" spans="2:4" x14ac:dyDescent="0.25">
      <c r="B61" s="44" t="s">
        <v>579</v>
      </c>
      <c r="C61" s="36" t="s">
        <v>541</v>
      </c>
      <c r="D61" s="54" t="s">
        <v>542</v>
      </c>
    </row>
    <row r="62" spans="2:4" x14ac:dyDescent="0.25">
      <c r="B62" s="44" t="s">
        <v>579</v>
      </c>
      <c r="C62" s="36" t="s">
        <v>543</v>
      </c>
      <c r="D62" s="54" t="s">
        <v>544</v>
      </c>
    </row>
    <row r="63" spans="2:4" x14ac:dyDescent="0.25">
      <c r="B63" s="44" t="s">
        <v>579</v>
      </c>
      <c r="C63" s="36" t="s">
        <v>545</v>
      </c>
      <c r="D63" s="54" t="s">
        <v>546</v>
      </c>
    </row>
    <row r="64" spans="2:4" x14ac:dyDescent="0.25">
      <c r="B64" s="44" t="s">
        <v>579</v>
      </c>
      <c r="C64" s="36" t="s">
        <v>547</v>
      </c>
      <c r="D64" s="54" t="s">
        <v>548</v>
      </c>
    </row>
    <row r="65" spans="2:4" x14ac:dyDescent="0.25">
      <c r="B65" s="44" t="s">
        <v>579</v>
      </c>
      <c r="C65" s="36" t="s">
        <v>549</v>
      </c>
      <c r="D65" s="54" t="s">
        <v>550</v>
      </c>
    </row>
    <row r="66" spans="2:4" x14ac:dyDescent="0.25">
      <c r="B66" s="44" t="s">
        <v>579</v>
      </c>
      <c r="C66" s="36" t="s">
        <v>551</v>
      </c>
      <c r="D66" s="54" t="s">
        <v>552</v>
      </c>
    </row>
    <row r="67" spans="2:4" x14ac:dyDescent="0.25">
      <c r="B67" s="44"/>
      <c r="C67" s="38"/>
      <c r="D67" s="45"/>
    </row>
    <row r="68" spans="2:4" ht="15.75" thickBot="1" x14ac:dyDescent="0.3">
      <c r="B68" s="46"/>
      <c r="C68" s="55"/>
      <c r="D68" s="47"/>
    </row>
    <row r="70" spans="2:4" ht="15.75" thickBot="1" x14ac:dyDescent="0.3"/>
    <row r="71" spans="2:4" x14ac:dyDescent="0.25">
      <c r="B71" s="42" t="s">
        <v>580</v>
      </c>
      <c r="C71" s="52" t="s">
        <v>553</v>
      </c>
      <c r="D71" s="53" t="s">
        <v>554</v>
      </c>
    </row>
    <row r="72" spans="2:4" x14ac:dyDescent="0.25">
      <c r="B72" s="44" t="s">
        <v>580</v>
      </c>
      <c r="C72" s="36" t="s">
        <v>555</v>
      </c>
      <c r="D72" s="54" t="s">
        <v>556</v>
      </c>
    </row>
    <row r="73" spans="2:4" x14ac:dyDescent="0.25">
      <c r="B73" s="44" t="s">
        <v>580</v>
      </c>
      <c r="C73" s="36" t="s">
        <v>559</v>
      </c>
      <c r="D73" s="54" t="s">
        <v>560</v>
      </c>
    </row>
    <row r="74" spans="2:4" x14ac:dyDescent="0.25">
      <c r="B74" s="44" t="s">
        <v>580</v>
      </c>
      <c r="C74" s="36" t="s">
        <v>561</v>
      </c>
      <c r="D74" s="54" t="s">
        <v>562</v>
      </c>
    </row>
    <row r="75" spans="2:4" x14ac:dyDescent="0.25">
      <c r="B75" s="44" t="s">
        <v>580</v>
      </c>
      <c r="C75" s="36" t="s">
        <v>563</v>
      </c>
      <c r="D75" s="54" t="s">
        <v>564</v>
      </c>
    </row>
    <row r="76" spans="2:4" x14ac:dyDescent="0.25">
      <c r="B76" s="44" t="s">
        <v>580</v>
      </c>
      <c r="C76" s="36" t="s">
        <v>565</v>
      </c>
      <c r="D76" s="54" t="s">
        <v>566</v>
      </c>
    </row>
    <row r="77" spans="2:4" x14ac:dyDescent="0.25">
      <c r="B77" s="44" t="s">
        <v>580</v>
      </c>
      <c r="C77" s="36" t="s">
        <v>567</v>
      </c>
      <c r="D77" s="54" t="s">
        <v>568</v>
      </c>
    </row>
    <row r="78" spans="2:4" x14ac:dyDescent="0.25">
      <c r="B78" s="44" t="s">
        <v>580</v>
      </c>
      <c r="C78" s="36" t="s">
        <v>569</v>
      </c>
      <c r="D78" s="54" t="s">
        <v>570</v>
      </c>
    </row>
    <row r="79" spans="2:4" x14ac:dyDescent="0.25">
      <c r="B79" s="44"/>
      <c r="C79" s="38"/>
      <c r="D79" s="45"/>
    </row>
    <row r="80" spans="2:4" ht="15.75" thickBot="1" x14ac:dyDescent="0.3">
      <c r="B80" s="46"/>
      <c r="C80" s="55"/>
      <c r="D80" s="47"/>
    </row>
    <row r="83" spans="2:5" x14ac:dyDescent="0.25">
      <c r="B83" s="38" t="s">
        <v>577</v>
      </c>
      <c r="C83" s="38"/>
      <c r="D83" s="38"/>
    </row>
    <row r="84" spans="2:5" x14ac:dyDescent="0.25">
      <c r="B84" s="38"/>
      <c r="C84" s="38"/>
      <c r="D84" s="38"/>
    </row>
    <row r="85" spans="2:5" x14ac:dyDescent="0.25">
      <c r="B85" s="38"/>
      <c r="C85" s="38"/>
      <c r="D85" s="38"/>
    </row>
    <row r="87" spans="2:5" x14ac:dyDescent="0.25">
      <c r="B87" s="38" t="s">
        <v>584</v>
      </c>
      <c r="C87" s="36" t="s">
        <v>572</v>
      </c>
      <c r="D87" s="36" t="s">
        <v>573</v>
      </c>
    </row>
    <row r="88" spans="2:5" x14ac:dyDescent="0.25">
      <c r="B88" s="38" t="s">
        <v>584</v>
      </c>
      <c r="C88" s="36" t="s">
        <v>574</v>
      </c>
      <c r="D88" s="36" t="s">
        <v>575</v>
      </c>
    </row>
    <row r="89" spans="2:5" x14ac:dyDescent="0.25">
      <c r="B89" s="38"/>
      <c r="C89" s="38"/>
      <c r="D89" s="38"/>
    </row>
    <row r="90" spans="2:5" x14ac:dyDescent="0.25">
      <c r="B90" s="38"/>
      <c r="C90" s="38"/>
      <c r="D90" s="38"/>
    </row>
    <row r="95" spans="2:5" ht="15.75" thickBot="1" x14ac:dyDescent="0.3"/>
    <row r="96" spans="2:5" ht="15.75" thickBot="1" x14ac:dyDescent="0.3">
      <c r="B96" s="85" t="s">
        <v>593</v>
      </c>
      <c r="C96" s="86"/>
      <c r="D96" s="87"/>
      <c r="E96" s="87"/>
    </row>
    <row r="97" spans="1:13" x14ac:dyDescent="0.25">
      <c r="A97" s="37" t="s">
        <v>589</v>
      </c>
      <c r="B97" s="48" t="s">
        <v>590</v>
      </c>
      <c r="C97" s="48" t="s">
        <v>628</v>
      </c>
      <c r="D97" s="84" t="s">
        <v>752</v>
      </c>
      <c r="E97" s="84">
        <v>1</v>
      </c>
    </row>
    <row r="98" spans="1:13" x14ac:dyDescent="0.25">
      <c r="B98" s="38" t="s">
        <v>490</v>
      </c>
      <c r="C98" s="38" t="s">
        <v>629</v>
      </c>
      <c r="D98" s="38" t="s">
        <v>753</v>
      </c>
      <c r="E98" s="38">
        <v>2</v>
      </c>
    </row>
    <row r="99" spans="1:13" x14ac:dyDescent="0.25">
      <c r="B99" s="38" t="s">
        <v>591</v>
      </c>
      <c r="C99" s="38" t="s">
        <v>627</v>
      </c>
      <c r="D99" s="38" t="s">
        <v>754</v>
      </c>
      <c r="E99" s="38">
        <v>3</v>
      </c>
    </row>
    <row r="100" spans="1:13" x14ac:dyDescent="0.25">
      <c r="B100" s="38" t="s">
        <v>592</v>
      </c>
      <c r="C100" s="38" t="s">
        <v>631</v>
      </c>
      <c r="D100" s="83" t="s">
        <v>755</v>
      </c>
      <c r="E100" s="83">
        <v>4</v>
      </c>
    </row>
    <row r="101" spans="1:13" x14ac:dyDescent="0.25">
      <c r="B101" s="38" t="s">
        <v>571</v>
      </c>
      <c r="C101" s="38" t="s">
        <v>630</v>
      </c>
      <c r="D101" s="83" t="s">
        <v>756</v>
      </c>
      <c r="E101" s="83">
        <v>5</v>
      </c>
    </row>
    <row r="103" spans="1:13" ht="15.75" thickBot="1" x14ac:dyDescent="0.3"/>
    <row r="104" spans="1:13" ht="15.75" thickBot="1" x14ac:dyDescent="0.3">
      <c r="B104" s="82" t="s">
        <v>594</v>
      </c>
      <c r="C104" s="39"/>
      <c r="D104" s="39"/>
      <c r="E104" s="82" t="s">
        <v>627</v>
      </c>
      <c r="F104" s="39"/>
      <c r="I104" s="39"/>
      <c r="L104" s="39"/>
      <c r="M104" s="39"/>
    </row>
    <row r="105" spans="1:13" x14ac:dyDescent="0.25">
      <c r="A105" s="37" t="s">
        <v>589</v>
      </c>
      <c r="B105" s="48" t="s">
        <v>595</v>
      </c>
      <c r="C105" s="37">
        <v>1</v>
      </c>
      <c r="D105" s="37" t="s">
        <v>589</v>
      </c>
      <c r="E105" s="84" t="s">
        <v>534</v>
      </c>
      <c r="F105" s="37">
        <v>1</v>
      </c>
    </row>
    <row r="106" spans="1:13" x14ac:dyDescent="0.25">
      <c r="B106" s="38" t="s">
        <v>596</v>
      </c>
      <c r="C106" s="37">
        <v>2</v>
      </c>
      <c r="E106" s="38" t="s">
        <v>618</v>
      </c>
      <c r="F106" s="37">
        <v>2</v>
      </c>
    </row>
    <row r="107" spans="1:13" x14ac:dyDescent="0.25">
      <c r="B107" s="38" t="s">
        <v>564</v>
      </c>
      <c r="C107" s="37">
        <v>3</v>
      </c>
      <c r="E107" s="38" t="s">
        <v>500</v>
      </c>
      <c r="F107" s="37">
        <v>3</v>
      </c>
    </row>
    <row r="108" spans="1:13" x14ac:dyDescent="0.25">
      <c r="B108" s="38" t="s">
        <v>597</v>
      </c>
      <c r="C108" s="37">
        <v>4</v>
      </c>
      <c r="E108" s="38" t="s">
        <v>619</v>
      </c>
      <c r="F108" s="37">
        <v>4</v>
      </c>
    </row>
    <row r="109" spans="1:13" x14ac:dyDescent="0.25">
      <c r="B109" s="38" t="s">
        <v>598</v>
      </c>
      <c r="C109" s="37">
        <v>5</v>
      </c>
      <c r="E109" s="38" t="s">
        <v>620</v>
      </c>
      <c r="F109" s="37">
        <v>5</v>
      </c>
    </row>
    <row r="110" spans="1:13" x14ac:dyDescent="0.25">
      <c r="B110" s="38" t="s">
        <v>599</v>
      </c>
      <c r="C110" s="37">
        <v>6</v>
      </c>
      <c r="E110" s="38" t="s">
        <v>621</v>
      </c>
      <c r="F110" s="37">
        <v>6</v>
      </c>
    </row>
    <row r="111" spans="1:13" x14ac:dyDescent="0.25">
      <c r="B111" s="38" t="s">
        <v>600</v>
      </c>
      <c r="C111" s="37">
        <v>7</v>
      </c>
      <c r="E111" s="38" t="s">
        <v>622</v>
      </c>
      <c r="F111" s="37">
        <v>7</v>
      </c>
    </row>
    <row r="112" spans="1:13" x14ac:dyDescent="0.25">
      <c r="B112" s="38" t="s">
        <v>601</v>
      </c>
      <c r="C112" s="37">
        <v>8</v>
      </c>
      <c r="E112" s="38" t="s">
        <v>623</v>
      </c>
      <c r="F112" s="37">
        <v>8</v>
      </c>
    </row>
    <row r="113" spans="2:6" x14ac:dyDescent="0.25">
      <c r="B113" s="38" t="s">
        <v>602</v>
      </c>
      <c r="C113" s="37">
        <v>9</v>
      </c>
      <c r="E113" s="38" t="s">
        <v>624</v>
      </c>
      <c r="F113" s="37">
        <v>9</v>
      </c>
    </row>
    <row r="114" spans="2:6" x14ac:dyDescent="0.25">
      <c r="B114" s="38" t="s">
        <v>603</v>
      </c>
      <c r="C114" s="37">
        <v>10</v>
      </c>
      <c r="E114" s="38" t="s">
        <v>548</v>
      </c>
      <c r="F114" s="37">
        <v>10</v>
      </c>
    </row>
    <row r="115" spans="2:6" x14ac:dyDescent="0.25">
      <c r="B115" s="38" t="s">
        <v>604</v>
      </c>
      <c r="C115" s="37">
        <v>11</v>
      </c>
      <c r="E115" s="38" t="s">
        <v>512</v>
      </c>
      <c r="F115" s="37">
        <v>11</v>
      </c>
    </row>
    <row r="116" spans="2:6" x14ac:dyDescent="0.25">
      <c r="B116" s="38" t="s">
        <v>605</v>
      </c>
      <c r="C116" s="37">
        <v>12</v>
      </c>
      <c r="E116" s="38" t="s">
        <v>625</v>
      </c>
      <c r="F116" s="37">
        <v>12</v>
      </c>
    </row>
    <row r="117" spans="2:6" x14ac:dyDescent="0.25">
      <c r="B117" s="38" t="s">
        <v>606</v>
      </c>
      <c r="C117" s="37">
        <v>13</v>
      </c>
      <c r="E117" s="38" t="s">
        <v>626</v>
      </c>
      <c r="F117" s="37">
        <v>13</v>
      </c>
    </row>
    <row r="118" spans="2:6" x14ac:dyDescent="0.25">
      <c r="B118" s="38" t="s">
        <v>524</v>
      </c>
      <c r="C118" s="37">
        <v>14</v>
      </c>
      <c r="E118" s="38" t="s">
        <v>530</v>
      </c>
      <c r="F118" s="37">
        <v>14</v>
      </c>
    </row>
    <row r="119" spans="2:6" x14ac:dyDescent="0.25">
      <c r="B119" s="38" t="s">
        <v>607</v>
      </c>
      <c r="C119" s="37">
        <v>15</v>
      </c>
      <c r="E119" s="38" t="s">
        <v>504</v>
      </c>
      <c r="F119" s="37">
        <v>15</v>
      </c>
    </row>
    <row r="120" spans="2:6" x14ac:dyDescent="0.25">
      <c r="B120" s="38" t="s">
        <v>608</v>
      </c>
      <c r="C120" s="37">
        <v>16</v>
      </c>
      <c r="E120" s="38"/>
    </row>
    <row r="121" spans="2:6" x14ac:dyDescent="0.25">
      <c r="B121" s="38" t="s">
        <v>609</v>
      </c>
      <c r="C121" s="37">
        <v>17</v>
      </c>
      <c r="E121" s="38"/>
    </row>
    <row r="122" spans="2:6" ht="15.75" thickBot="1" x14ac:dyDescent="0.3">
      <c r="B122" s="38" t="s">
        <v>610</v>
      </c>
      <c r="C122" s="37">
        <v>18</v>
      </c>
    </row>
    <row r="123" spans="2:6" x14ac:dyDescent="0.25">
      <c r="B123" s="38" t="s">
        <v>611</v>
      </c>
      <c r="C123" s="37">
        <v>19</v>
      </c>
      <c r="D123" s="39"/>
      <c r="E123" s="88" t="s">
        <v>628</v>
      </c>
    </row>
    <row r="124" spans="2:6" x14ac:dyDescent="0.25">
      <c r="B124" s="38" t="s">
        <v>612</v>
      </c>
      <c r="C124" s="37">
        <v>20</v>
      </c>
      <c r="D124" s="41" t="s">
        <v>589</v>
      </c>
      <c r="E124" s="83" t="s">
        <v>632</v>
      </c>
      <c r="F124" s="37">
        <v>1</v>
      </c>
    </row>
    <row r="125" spans="2:6" x14ac:dyDescent="0.25">
      <c r="B125" s="38" t="s">
        <v>613</v>
      </c>
      <c r="C125" s="37">
        <v>21</v>
      </c>
      <c r="E125" s="38"/>
    </row>
    <row r="126" spans="2:6" x14ac:dyDescent="0.25">
      <c r="B126" s="38" t="s">
        <v>614</v>
      </c>
      <c r="C126" s="37">
        <v>22</v>
      </c>
      <c r="E126" s="38"/>
    </row>
    <row r="127" spans="2:6" x14ac:dyDescent="0.25">
      <c r="B127" s="38" t="s">
        <v>498</v>
      </c>
      <c r="C127" s="37">
        <v>23</v>
      </c>
    </row>
    <row r="128" spans="2:6" ht="15.75" thickBot="1" x14ac:dyDescent="0.3">
      <c r="B128" s="38" t="s">
        <v>494</v>
      </c>
      <c r="C128" s="37">
        <v>24</v>
      </c>
    </row>
    <row r="129" spans="2:8" ht="15.75" thickBot="1" x14ac:dyDescent="0.3">
      <c r="B129" s="38" t="s">
        <v>615</v>
      </c>
      <c r="C129" s="37">
        <v>25</v>
      </c>
      <c r="D129" s="39"/>
      <c r="G129" s="82" t="s">
        <v>629</v>
      </c>
    </row>
    <row r="130" spans="2:8" x14ac:dyDescent="0.25">
      <c r="B130" s="38" t="s">
        <v>616</v>
      </c>
      <c r="C130" s="37">
        <v>26</v>
      </c>
      <c r="D130" s="37" t="s">
        <v>589</v>
      </c>
      <c r="G130" s="48" t="s">
        <v>564</v>
      </c>
      <c r="H130" s="37">
        <v>1</v>
      </c>
    </row>
    <row r="131" spans="2:8" x14ac:dyDescent="0.25">
      <c r="B131" s="38"/>
      <c r="G131" s="48" t="s">
        <v>572</v>
      </c>
    </row>
    <row r="132" spans="2:8" x14ac:dyDescent="0.25">
      <c r="B132" s="38"/>
      <c r="G132" s="48" t="s">
        <v>1282</v>
      </c>
    </row>
    <row r="133" spans="2:8" x14ac:dyDescent="0.25">
      <c r="B133" s="38"/>
      <c r="G133" s="48" t="s">
        <v>596</v>
      </c>
    </row>
    <row r="134" spans="2:8" x14ac:dyDescent="0.25">
      <c r="B134" s="38"/>
      <c r="G134" s="48" t="s">
        <v>1283</v>
      </c>
    </row>
    <row r="135" spans="2:8" x14ac:dyDescent="0.25">
      <c r="B135" s="38"/>
      <c r="G135" s="48" t="s">
        <v>1284</v>
      </c>
    </row>
    <row r="136" spans="2:8" x14ac:dyDescent="0.25">
      <c r="B136" s="38"/>
      <c r="G136" s="48" t="s">
        <v>1285</v>
      </c>
    </row>
    <row r="137" spans="2:8" x14ac:dyDescent="0.25">
      <c r="B137" s="38"/>
      <c r="G137" s="48" t="s">
        <v>1286</v>
      </c>
    </row>
    <row r="138" spans="2:8" x14ac:dyDescent="0.25">
      <c r="B138" s="38"/>
      <c r="G138" s="48" t="s">
        <v>1287</v>
      </c>
    </row>
    <row r="139" spans="2:8" x14ac:dyDescent="0.25">
      <c r="B139" s="38"/>
      <c r="G139" s="48" t="s">
        <v>1288</v>
      </c>
    </row>
    <row r="140" spans="2:8" x14ac:dyDescent="0.25">
      <c r="B140" s="38"/>
      <c r="G140" s="48" t="s">
        <v>1289</v>
      </c>
    </row>
    <row r="141" spans="2:8" x14ac:dyDescent="0.25">
      <c r="B141" s="38"/>
      <c r="G141" s="48" t="s">
        <v>75</v>
      </c>
    </row>
    <row r="142" spans="2:8" x14ac:dyDescent="0.25">
      <c r="B142" s="38"/>
      <c r="G142" s="38" t="s">
        <v>1280</v>
      </c>
      <c r="H142" s="37">
        <v>2</v>
      </c>
    </row>
    <row r="143" spans="2:8" x14ac:dyDescent="0.25">
      <c r="B143" s="38"/>
      <c r="G143" s="83" t="s">
        <v>1290</v>
      </c>
      <c r="H143" s="37">
        <v>4</v>
      </c>
    </row>
    <row r="144" spans="2:8" x14ac:dyDescent="0.25">
      <c r="B144" s="318"/>
      <c r="G144" s="83" t="s">
        <v>1291</v>
      </c>
    </row>
    <row r="145" spans="2:8" x14ac:dyDescent="0.25">
      <c r="G145" s="38" t="s">
        <v>1292</v>
      </c>
      <c r="H145" s="37">
        <v>5</v>
      </c>
    </row>
    <row r="146" spans="2:8" x14ac:dyDescent="0.25">
      <c r="G146" s="211" t="s">
        <v>1281</v>
      </c>
    </row>
    <row r="150" spans="2:8" ht="15.75" thickBot="1" x14ac:dyDescent="0.3"/>
    <row r="151" spans="2:8" ht="15.75" thickBot="1" x14ac:dyDescent="0.3">
      <c r="B151" s="82" t="s">
        <v>638</v>
      </c>
    </row>
    <row r="152" spans="2:8" x14ac:dyDescent="0.25">
      <c r="B152" s="81" t="s">
        <v>443</v>
      </c>
      <c r="C152" s="37">
        <v>1</v>
      </c>
    </row>
    <row r="153" spans="2:8" x14ac:dyDescent="0.25">
      <c r="B153" s="80" t="s">
        <v>444</v>
      </c>
      <c r="C153" s="37">
        <v>2</v>
      </c>
    </row>
    <row r="154" spans="2:8" x14ac:dyDescent="0.25">
      <c r="B154" s="80" t="s">
        <v>445</v>
      </c>
      <c r="C154" s="37">
        <v>3</v>
      </c>
    </row>
    <row r="155" spans="2:8" x14ac:dyDescent="0.25">
      <c r="B155" s="80" t="s">
        <v>446</v>
      </c>
      <c r="C155" s="37">
        <v>4</v>
      </c>
    </row>
    <row r="156" spans="2:8" x14ac:dyDescent="0.25">
      <c r="B156" s="80" t="s">
        <v>447</v>
      </c>
      <c r="C156" s="37">
        <v>5</v>
      </c>
    </row>
    <row r="157" spans="2:8" x14ac:dyDescent="0.25">
      <c r="B157" s="80" t="s">
        <v>448</v>
      </c>
      <c r="C157" s="37">
        <v>6</v>
      </c>
    </row>
    <row r="158" spans="2:8" x14ac:dyDescent="0.25">
      <c r="B158" s="80" t="s">
        <v>449</v>
      </c>
      <c r="C158" s="37">
        <v>7</v>
      </c>
    </row>
    <row r="159" spans="2:8" x14ac:dyDescent="0.25">
      <c r="B159" s="80" t="s">
        <v>450</v>
      </c>
      <c r="C159" s="37">
        <v>8</v>
      </c>
    </row>
    <row r="160" spans="2:8" x14ac:dyDescent="0.25">
      <c r="B160" s="80" t="s">
        <v>451</v>
      </c>
      <c r="C160" s="37">
        <v>9</v>
      </c>
    </row>
    <row r="161" spans="2:3" x14ac:dyDescent="0.25">
      <c r="B161" s="80" t="s">
        <v>452</v>
      </c>
      <c r="C161" s="37">
        <v>10</v>
      </c>
    </row>
    <row r="162" spans="2:3" x14ac:dyDescent="0.25">
      <c r="B162" s="80" t="s">
        <v>453</v>
      </c>
      <c r="C162" s="37">
        <v>11</v>
      </c>
    </row>
    <row r="163" spans="2:3" x14ac:dyDescent="0.25">
      <c r="B163" s="80" t="s">
        <v>454</v>
      </c>
      <c r="C163" s="37">
        <v>12</v>
      </c>
    </row>
    <row r="164" spans="2:3" x14ac:dyDescent="0.25">
      <c r="B164" s="80" t="s">
        <v>455</v>
      </c>
      <c r="C164" s="37">
        <v>13</v>
      </c>
    </row>
    <row r="165" spans="2:3" x14ac:dyDescent="0.25">
      <c r="B165" s="80" t="s">
        <v>456</v>
      </c>
      <c r="C165" s="37">
        <v>14</v>
      </c>
    </row>
    <row r="166" spans="2:3" x14ac:dyDescent="0.25">
      <c r="B166" s="80" t="s">
        <v>457</v>
      </c>
      <c r="C166" s="37">
        <v>15</v>
      </c>
    </row>
    <row r="167" spans="2:3" x14ac:dyDescent="0.25">
      <c r="B167" s="80" t="s">
        <v>458</v>
      </c>
      <c r="C167" s="37">
        <v>16</v>
      </c>
    </row>
    <row r="168" spans="2:3" x14ac:dyDescent="0.25">
      <c r="B168" s="80" t="s">
        <v>459</v>
      </c>
      <c r="C168" s="37">
        <v>17</v>
      </c>
    </row>
    <row r="169" spans="2:3" x14ac:dyDescent="0.25">
      <c r="B169" s="80" t="s">
        <v>285</v>
      </c>
      <c r="C169" s="37">
        <v>18</v>
      </c>
    </row>
    <row r="170" spans="2:3" x14ac:dyDescent="0.25">
      <c r="B170" s="80" t="s">
        <v>460</v>
      </c>
      <c r="C170" s="37">
        <v>19</v>
      </c>
    </row>
    <row r="171" spans="2:3" x14ac:dyDescent="0.25">
      <c r="B171" s="38"/>
    </row>
  </sheetData>
  <sortState ref="G130:G145">
    <sortCondition ref="G130:G145"/>
  </sortState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15</vt:i4>
      </vt:variant>
      <vt:variant>
        <vt:lpstr>Rangos con nombre</vt:lpstr>
      </vt:variant>
      <vt:variant>
        <vt:i4>92</vt:i4>
      </vt:variant>
    </vt:vector>
  </HeadingPairs>
  <TitlesOfParts>
    <vt:vector size="107" baseType="lpstr">
      <vt:lpstr>Resumen</vt:lpstr>
      <vt:lpstr>Formulario PPGR1</vt:lpstr>
      <vt:lpstr>Formulario PPGR2</vt:lpstr>
      <vt:lpstr>Formulario PPGR3</vt:lpstr>
      <vt:lpstr>Formulario PPGR4</vt:lpstr>
      <vt:lpstr>Formulario PPGR5</vt:lpstr>
      <vt:lpstr>Formulario PPGR6</vt:lpstr>
      <vt:lpstr>Formulario PPGR7</vt:lpstr>
      <vt:lpstr>Formulario PPGR8</vt:lpstr>
      <vt:lpstr>Tablero Indicadores POA</vt:lpstr>
      <vt:lpstr>Prov</vt:lpstr>
      <vt:lpstr>LSIns</vt:lpstr>
      <vt:lpstr>Obj</vt:lpstr>
      <vt:lpstr>Catalogo</vt:lpstr>
      <vt:lpstr>Hoja1</vt:lpstr>
      <vt:lpstr>'Formulario PPGR1'!Área_de_impresión</vt:lpstr>
      <vt:lpstr>'Formulario PPGR2'!Área_de_impresión</vt:lpstr>
      <vt:lpstr>Resumen!Área_de_impresión</vt:lpstr>
      <vt:lpstr>Azua</vt:lpstr>
      <vt:lpstr>Bahoruco</vt:lpstr>
      <vt:lpstr>Barahona</vt:lpstr>
      <vt:lpstr>CodigoActividad</vt:lpstr>
      <vt:lpstr>Dajabon</vt:lpstr>
      <vt:lpstr>Dajabón</vt:lpstr>
      <vt:lpstr>Distrito_Nacional</vt:lpstr>
      <vt:lpstr>Duarte</vt:lpstr>
      <vt:lpstr>El_Seibo</vt:lpstr>
      <vt:lpstr>Elias_Pina</vt:lpstr>
      <vt:lpstr>Elías_Piña</vt:lpstr>
      <vt:lpstr>Espaillat</vt:lpstr>
      <vt:lpstr>Hato_Mayor</vt:lpstr>
      <vt:lpstr>Hermanas_Mirabal</vt:lpstr>
      <vt:lpstr>Independencia</vt:lpstr>
      <vt:lpstr>La_Altagracia</vt:lpstr>
      <vt:lpstr>La_Romana</vt:lpstr>
      <vt:lpstr>La_Vega</vt:lpstr>
      <vt:lpstr>Le.1</vt:lpstr>
      <vt:lpstr>Le.2</vt:lpstr>
      <vt:lpstr>Le.3</vt:lpstr>
      <vt:lpstr>Le.4</vt:lpstr>
      <vt:lpstr>ls_ComprayAlquiler</vt:lpstr>
      <vt:lpstr>ls_Departamento</vt:lpstr>
      <vt:lpstr>Ls_DepartamentosSRS</vt:lpstr>
      <vt:lpstr>Ls_DependenciasSRS</vt:lpstr>
      <vt:lpstr>ls_Direccion</vt:lpstr>
      <vt:lpstr>Ls_DivisionesSRS</vt:lpstr>
      <vt:lpstr>Ls_Estructura</vt:lpstr>
      <vt:lpstr>Ls_GerenciasSRS</vt:lpstr>
      <vt:lpstr>Ls_LinesEstategica</vt:lpstr>
      <vt:lpstr>Ls_Medio_Verificacion</vt:lpstr>
      <vt:lpstr>Ls_ObjEstrategico</vt:lpstr>
      <vt:lpstr>Ls_Oficina</vt:lpstr>
      <vt:lpstr>ls_Regiones</vt:lpstr>
      <vt:lpstr>ls_SubDireccion</vt:lpstr>
      <vt:lpstr>ls_TiposAcciones</vt:lpstr>
      <vt:lpstr>ls_UnidadesSRS</vt:lpstr>
      <vt:lpstr>lsFuentesFinanciamiento</vt:lpstr>
      <vt:lpstr>lsInsumos</vt:lpstr>
      <vt:lpstr>lsInsumosEquipos</vt:lpstr>
      <vt:lpstr>lsMantenimientoyReparacion</vt:lpstr>
      <vt:lpstr>LsTipoEESS</vt:lpstr>
      <vt:lpstr>lsTipoIntervencion</vt:lpstr>
      <vt:lpstr>Maria_Trinidad_Sanchez</vt:lpstr>
      <vt:lpstr>María_Trinidad_Sánchez</vt:lpstr>
      <vt:lpstr>Monsenor_Nouel</vt:lpstr>
      <vt:lpstr>Monseñor_Nouel</vt:lpstr>
      <vt:lpstr>Monte_Plata</vt:lpstr>
      <vt:lpstr>Montecristi</vt:lpstr>
      <vt:lpstr>Obj1.1</vt:lpstr>
      <vt:lpstr>Obj1.10</vt:lpstr>
      <vt:lpstr>Obj1.2</vt:lpstr>
      <vt:lpstr>Obj1.3</vt:lpstr>
      <vt:lpstr>Obj1.4</vt:lpstr>
      <vt:lpstr>Obj1.5</vt:lpstr>
      <vt:lpstr>Obj1.6</vt:lpstr>
      <vt:lpstr>Obj1.7</vt:lpstr>
      <vt:lpstr>Obj1.8</vt:lpstr>
      <vt:lpstr>Obj1.9</vt:lpstr>
      <vt:lpstr>Obj2.1</vt:lpstr>
      <vt:lpstr>Obj2.2</vt:lpstr>
      <vt:lpstr>Obj2.3</vt:lpstr>
      <vt:lpstr>Obj3.1</vt:lpstr>
      <vt:lpstr>Obj3.2</vt:lpstr>
      <vt:lpstr>Obj3.3</vt:lpstr>
      <vt:lpstr>Obj4.1</vt:lpstr>
      <vt:lpstr>Pedernales</vt:lpstr>
      <vt:lpstr>Peravia</vt:lpstr>
      <vt:lpstr>Periodo_POA</vt:lpstr>
      <vt:lpstr>Productos</vt:lpstr>
      <vt:lpstr>Provincias</vt:lpstr>
      <vt:lpstr>Puerto_Plata</vt:lpstr>
      <vt:lpstr>Samana</vt:lpstr>
      <vt:lpstr>Samaná</vt:lpstr>
      <vt:lpstr>San_Cristobal</vt:lpstr>
      <vt:lpstr>San_Cristóbal</vt:lpstr>
      <vt:lpstr>San_Jose_de_Ocoa</vt:lpstr>
      <vt:lpstr>San_José_de_Ocoa</vt:lpstr>
      <vt:lpstr>San_Juan</vt:lpstr>
      <vt:lpstr>San_Pedro_de_Macoris</vt:lpstr>
      <vt:lpstr>San_Pedro_de_Macorís</vt:lpstr>
      <vt:lpstr>Sanchez_Ramirez</vt:lpstr>
      <vt:lpstr>Sánchez_Ramírez</vt:lpstr>
      <vt:lpstr>Santiago</vt:lpstr>
      <vt:lpstr>Santiago_Rodriguez</vt:lpstr>
      <vt:lpstr>Santiago_Rodríguez</vt:lpstr>
      <vt:lpstr>Santo_Domingo</vt:lpstr>
      <vt:lpstr>Valverde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Ilka</dc:creator>
  <cp:lastModifiedBy>user</cp:lastModifiedBy>
  <cp:lastPrinted>2020-01-29T17:06:13Z</cp:lastPrinted>
  <dcterms:created xsi:type="dcterms:W3CDTF">2010-07-12T13:23:52Z</dcterms:created>
  <dcterms:modified xsi:type="dcterms:W3CDTF">2020-03-11T22:20:19Z</dcterms:modified>
</cp:coreProperties>
</file>