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nanzasLennys\Desktop\PORTAL DE TRANSPARENCIA\JULIO 2022\"/>
    </mc:Choice>
  </mc:AlternateContent>
  <xr:revisionPtr revIDLastSave="0" documentId="8_{7511B227-2D19-4918-85D8-15160723D466}" xr6:coauthVersionLast="47" xr6:coauthVersionMax="47" xr10:uidLastSave="{00000000-0000-0000-0000-000000000000}"/>
  <bookViews>
    <workbookView xWindow="-120" yWindow="-120" windowWidth="21840" windowHeight="13140" xr2:uid="{784E5D24-0E0A-4A1C-AEDB-8C414D77F257}"/>
  </bookViews>
  <sheets>
    <sheet name="Presupuesto Aprobado-Ejec " sheetId="2" r:id="rId1"/>
  </sheets>
  <externalReferences>
    <externalReference r:id="rId2"/>
    <externalReference r:id="rId3"/>
  </externalReferences>
  <definedNames>
    <definedName name="_xlnm.Print_Titles" localSheetId="0">'Presupuesto Aprobado-Ejec '!$9:$10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8" i="2" l="1"/>
  <c r="J85" i="2" s="1"/>
  <c r="J18" i="2"/>
  <c r="J59" i="2"/>
  <c r="J58" i="2"/>
  <c r="J57" i="2"/>
  <c r="J56" i="2"/>
  <c r="J55" i="2"/>
  <c r="J37" i="2"/>
  <c r="J36" i="2"/>
  <c r="J35" i="2"/>
  <c r="J34" i="2"/>
  <c r="J33" i="2"/>
  <c r="J32" i="2"/>
  <c r="J31" i="2"/>
  <c r="J30" i="2"/>
  <c r="J29" i="2"/>
  <c r="J27" i="2"/>
  <c r="J26" i="2"/>
  <c r="J25" i="2"/>
  <c r="J24" i="2"/>
  <c r="J23" i="2"/>
  <c r="J22" i="2"/>
  <c r="J21" i="2"/>
  <c r="J20" i="2"/>
  <c r="J19" i="2"/>
  <c r="J17" i="2"/>
  <c r="J16" i="2"/>
  <c r="J15" i="2"/>
  <c r="J14" i="2"/>
  <c r="J13" i="2"/>
  <c r="I26" i="2" l="1"/>
  <c r="I18" i="2" s="1"/>
  <c r="I64" i="2"/>
  <c r="J64" i="2"/>
  <c r="K64" i="2"/>
  <c r="L64" i="2"/>
  <c r="M64" i="2"/>
  <c r="N64" i="2"/>
  <c r="O64" i="2"/>
  <c r="I54" i="2"/>
  <c r="I38" i="2"/>
  <c r="I28" i="2"/>
  <c r="K18" i="2"/>
  <c r="L18" i="2"/>
  <c r="M18" i="2"/>
  <c r="N18" i="2"/>
  <c r="O18" i="2"/>
  <c r="I12" i="2"/>
  <c r="J12" i="2"/>
  <c r="K12" i="2"/>
  <c r="L12" i="2"/>
  <c r="M12" i="2"/>
  <c r="N12" i="2"/>
  <c r="O12" i="2"/>
  <c r="P13" i="2" l="1"/>
  <c r="D38" i="2"/>
  <c r="E28" i="2"/>
  <c r="F28" i="2"/>
  <c r="G28" i="2"/>
  <c r="H28" i="2"/>
  <c r="D28" i="2"/>
  <c r="E38" i="2"/>
  <c r="F38" i="2"/>
  <c r="G38" i="2"/>
  <c r="H38" i="2"/>
  <c r="B20" i="2"/>
  <c r="B19" i="2"/>
  <c r="B12" i="2"/>
  <c r="B37" i="2"/>
  <c r="B35" i="2"/>
  <c r="B32" i="2"/>
  <c r="B29" i="2"/>
  <c r="B26" i="2"/>
  <c r="B25" i="2"/>
  <c r="B23" i="2"/>
  <c r="B59" i="2" a="1"/>
  <c r="B59" i="2" s="1"/>
  <c r="B58" i="2" a="1"/>
  <c r="B58" i="2" s="1"/>
  <c r="B13" i="2"/>
  <c r="H64" i="2"/>
  <c r="H54" i="2"/>
  <c r="H18" i="2"/>
  <c r="H12" i="2"/>
  <c r="C64" i="2"/>
  <c r="C54" i="2"/>
  <c r="C38" i="2"/>
  <c r="C28" i="2"/>
  <c r="C18" i="2"/>
  <c r="C12" i="2"/>
  <c r="H85" i="2" l="1"/>
  <c r="C85" i="2"/>
  <c r="G64" i="2"/>
  <c r="F64" i="2"/>
  <c r="E64" i="2"/>
  <c r="D64" i="2"/>
  <c r="G54" i="2"/>
  <c r="G18" i="2"/>
  <c r="G12" i="2"/>
  <c r="F54" i="2"/>
  <c r="F18" i="2"/>
  <c r="F12" i="2"/>
  <c r="E54" i="2"/>
  <c r="E18" i="2"/>
  <c r="E12" i="2"/>
  <c r="D18" i="2"/>
  <c r="D12" i="2"/>
  <c r="B64" i="2"/>
  <c r="B54" i="2"/>
  <c r="B38" i="2"/>
  <c r="B28" i="2"/>
  <c r="B18" i="2"/>
  <c r="I85" i="2"/>
  <c r="K85" i="2"/>
  <c r="L85" i="2"/>
  <c r="M85" i="2"/>
  <c r="P14" i="2"/>
  <c r="P15" i="2"/>
  <c r="P16" i="2"/>
  <c r="P17" i="2"/>
  <c r="P19" i="2"/>
  <c r="P20" i="2"/>
  <c r="P21" i="2"/>
  <c r="P22" i="2"/>
  <c r="P23" i="2"/>
  <c r="P24" i="2"/>
  <c r="P25" i="2"/>
  <c r="P26" i="2"/>
  <c r="P27" i="2"/>
  <c r="P29" i="2"/>
  <c r="P30" i="2"/>
  <c r="P31" i="2"/>
  <c r="P32" i="2"/>
  <c r="P33" i="2"/>
  <c r="P34" i="2"/>
  <c r="P35" i="2"/>
  <c r="P36" i="2"/>
  <c r="P37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5" i="2"/>
  <c r="P56" i="2"/>
  <c r="P57" i="2"/>
  <c r="P58" i="2"/>
  <c r="P59" i="2"/>
  <c r="P60" i="2"/>
  <c r="P61" i="2"/>
  <c r="P62" i="2"/>
  <c r="P63" i="2"/>
  <c r="P65" i="2"/>
  <c r="P66" i="2"/>
  <c r="P67" i="2"/>
  <c r="P68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B85" i="2" l="1"/>
  <c r="P12" i="2"/>
  <c r="P38" i="2"/>
  <c r="G85" i="2"/>
  <c r="P28" i="2"/>
  <c r="F85" i="2"/>
  <c r="P18" i="2"/>
  <c r="E85" i="2"/>
  <c r="D69" i="2"/>
  <c r="P69" i="2" s="1"/>
  <c r="P64" i="2"/>
  <c r="D54" i="2"/>
  <c r="P54" i="2" s="1"/>
  <c r="D85" i="2" l="1"/>
  <c r="P85" i="2" s="1"/>
</calcChain>
</file>

<file path=xl/sharedStrings.xml><?xml version="1.0" encoding="utf-8"?>
<sst xmlns="http://schemas.openxmlformats.org/spreadsheetml/2006/main" count="102" uniqueCount="102">
  <si>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</si>
  <si>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</si>
  <si>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</si>
  <si>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</si>
  <si>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</si>
  <si>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</si>
  <si>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</si>
  <si>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</si>
  <si>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</si>
  <si>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</si>
  <si>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</si>
  <si>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</si>
  <si>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</si>
  <si>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</si>
  <si>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</si>
  <si>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</si>
  <si>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</si>
  <si>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</si>
  <si>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</si>
  <si>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</si>
  <si>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</si>
  <si>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</si>
  <si>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</si>
  <si>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</si>
  <si>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</si>
  <si>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</si>
  <si>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</si>
  <si>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</si>
  <si>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</si>
  <si>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</si>
  <si>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</si>
  <si>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</si>
  <si>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</si>
  <si>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</si>
  <si>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</si>
  <si>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</si>
  <si>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</si>
  <si>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</si>
  <si>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</si>
  <si>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</si>
  <si>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</si>
  <si>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</si>
  <si>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</si>
  <si>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</si>
  <si>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</si>
  <si>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</si>
  <si>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</si>
  <si>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</si>
  <si>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</si>
  <si>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</si>
  <si>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</si>
  <si>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</si>
  <si>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</si>
  <si>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</si>
  <si>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</si>
  <si>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</si>
  <si>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</si>
  <si>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</si>
  <si>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</si>
  <si>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</si>
  <si>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</si>
  <si>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</si>
  <si>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general</t>
  </si>
  <si>
    <t>DETALLE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</si>
  <si>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</si>
  <si>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</si>
  <si>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</si>
  <si>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</si>
  <si>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</si>
  <si>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</si>
  <si>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</si>
  <si>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</si>
  <si>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</si>
  <si>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 xml:space="preserve">Total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</si>
  <si>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</si>
  <si>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</si>
  <si>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</si>
  <si>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</si>
  <si>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</si>
  <si>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</si>
  <si>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</si>
  <si>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</si>
  <si>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</si>
  <si>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</si>
  <si>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</si>
  <si>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</si>
  <si>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Gasto devengado </t>
  </si>
  <si>
    <t>Presupuesto Modificado</t>
  </si>
  <si>
    <t>Presupuesto Aprobado</t>
  </si>
  <si>
    <t>2.5.5 - TRANSFERENCIAS DE CAPITAL A INSTITUCIONES PÚBLICAS FINANCIERAS</t>
  </si>
  <si>
    <t>2.6.2 - MOBILIARIO Y EQUIPO EDUCACIONAL Y RECREATIVO</t>
  </si>
  <si>
    <t>2.6.7 - ACTIVOS BIÓLOGICOS CULTIVABLES</t>
  </si>
  <si>
    <t xml:space="preserve">                                                                              Ejecución de Gasto y Aplicaciones financieras </t>
  </si>
  <si>
    <t xml:space="preserve">                                                                                                           En RD$</t>
  </si>
  <si>
    <t xml:space="preserve">  </t>
  </si>
  <si>
    <r>
      <rPr>
        <b/>
        <sz val="9"/>
        <color theme="1"/>
        <rFont val="Calibri"/>
        <family val="2"/>
        <scheme val="minor"/>
      </rPr>
      <t>Presupuesto aprobado:</t>
    </r>
    <r>
      <rPr>
        <sz val="9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</si>
  <si>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9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</si>
  <si>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9"/>
        <color theme="1"/>
        <rFont val="Calibri"/>
        <family val="2"/>
        <scheme val="minor"/>
      </rPr>
      <t>Total devengado:</t>
    </r>
    <r>
      <rPr>
        <sz val="9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</si>
  <si>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                                                                                                  Año 2022</t>
  </si>
  <si>
    <t xml:space="preserve">                                            Servicio Nacional de Salud  </t>
  </si>
  <si>
    <t xml:space="preserve">                                                                  Servicio Regional de Salud Norcentral</t>
  </si>
  <si>
    <r>
      <t xml:space="preserve">Licda. Leynis Lantigua Hernández        </t>
    </r>
    <r>
      <rPr>
        <b/>
        <sz val="14"/>
        <color theme="1"/>
        <rFont val="Calibri"/>
        <family val="2"/>
        <scheme val="minor"/>
      </rPr>
      <t xml:space="preserve">Cordinadora Financiera , SRSN II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</si>
</sst>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.00_);_(* \(#,##0.00\);_(* &quot;-&quot;??_);_(@_)"/>
    <numFmt numFmtId="165" formatCode="_(* #,##0.0_);_(* \(#,##0.0\);_(* &quot;-&quot;??_);_(@_)"/>
    <numFmt numFmtId="166" formatCode="_(* #,##0_);_(* \(#,##0\);_(* &quot;-&quot;??_);_(@_)"/>
    <numFmt numFmtId="167" formatCode="_(&quot;$&quot;* #,##0.00_);_(&quot;$&quot;* \(#,##0.00\);_(&quot;$&quot;* &quot;-&quot;??_);_(@_)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sz val="9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indexed="64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1" fillId="0" borderId="0"/>
    <xf numFmtId="0" fontId="23" fillId="0" borderId="0"/>
    <xf numFmtId="0" fontId="23" fillId="0" borderId="0"/>
    <xf numFmtId="0" fontId="6" fillId="0" borderId="0"/>
    <xf numFmtId="43" fontId="23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75">
    <xf numFmtId="0" fontId="0" fillId="0" borderId="0" xfId="0"/>
    <xf numFmtId="0" fontId="2" fillId="4" borderId="3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0" fillId="0" borderId="9" xfId="0" applyBorder="1"/>
    <xf numFmtId="164" fontId="3" fillId="0" borderId="1" xfId="1" applyFont="1" applyBorder="1" applyAlignment="1">
      <alignment horizontal="left" vertical="center" wrapText="1"/>
    </xf>
    <xf numFmtId="164" fontId="3" fillId="0" borderId="0" xfId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4" fontId="0" fillId="0" borderId="0" xfId="0" applyNumberFormat="1"/>
    <xf numFmtId="166" fontId="0" fillId="0" borderId="0" xfId="0" applyNumberFormat="1" applyAlignment="1">
      <alignment vertical="center" wrapText="1"/>
    </xf>
    <xf numFmtId="164" fontId="3" fillId="0" borderId="0" xfId="0" applyNumberFormat="1" applyFont="1" applyAlignment="1">
      <alignment vertical="center" wrapText="1"/>
    </xf>
    <xf numFmtId="166" fontId="3" fillId="0" borderId="0" xfId="0" applyNumberFormat="1" applyFont="1" applyAlignment="1">
      <alignment vertical="center" wrapText="1"/>
    </xf>
    <xf numFmtId="165" fontId="2" fillId="2" borderId="2" xfId="0" applyNumberFormat="1" applyFont="1" applyFill="1" applyBorder="1"/>
    <xf numFmtId="164" fontId="3" fillId="0" borderId="0" xfId="1" applyFont="1" applyFill="1" applyAlignment="1">
      <alignment vertical="center" wrapText="1"/>
    </xf>
    <xf numFmtId="164" fontId="0" fillId="0" borderId="0" xfId="0" applyNumberFormat="1" applyFill="1" applyAlignment="1">
      <alignment vertical="center" wrapText="1"/>
    </xf>
    <xf numFmtId="0" fontId="6" fillId="0" borderId="0" xfId="0" applyFont="1" applyAlignment="1">
      <alignment horizontal="center"/>
    </xf>
    <xf numFmtId="4" fontId="3" fillId="0" borderId="0" xfId="0" applyNumberFormat="1" applyFont="1"/>
    <xf numFmtId="164" fontId="0" fillId="0" borderId="0" xfId="0" applyNumberFormat="1"/>
    <xf numFmtId="164" fontId="9" fillId="0" borderId="0" xfId="0" applyNumberFormat="1" applyFont="1" applyAlignment="1">
      <alignment horizontal="right"/>
    </xf>
    <xf numFmtId="0" fontId="11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 indent="2"/>
    </xf>
    <xf numFmtId="0" fontId="12" fillId="0" borderId="0" xfId="0" applyFont="1" applyAlignment="1">
      <alignment horizontal="left" vertical="top" wrapText="1" indent="2"/>
    </xf>
    <xf numFmtId="0" fontId="13" fillId="2" borderId="2" xfId="0" applyFont="1" applyFill="1" applyBorder="1" applyAlignment="1">
      <alignment vertical="center"/>
    </xf>
    <xf numFmtId="164" fontId="14" fillId="0" borderId="0" xfId="0" applyNumberFormat="1" applyFont="1" applyAlignment="1">
      <alignment horizontal="right"/>
    </xf>
    <xf numFmtId="164" fontId="14" fillId="0" borderId="0" xfId="0" applyNumberFormat="1" applyFont="1" applyFill="1" applyAlignment="1">
      <alignment horizontal="right"/>
    </xf>
    <xf numFmtId="0" fontId="0" fillId="0" borderId="0" xfId="0" applyAlignment="1"/>
    <xf numFmtId="0" fontId="16" fillId="0" borderId="0" xfId="0" applyFont="1" applyAlignment="1">
      <alignment horizontal="center" wrapText="1"/>
    </xf>
    <xf numFmtId="0" fontId="17" fillId="0" borderId="11" xfId="0" applyFont="1" applyBorder="1" applyAlignment="1">
      <alignment vertical="center" wrapText="1"/>
    </xf>
    <xf numFmtId="0" fontId="18" fillId="0" borderId="11" xfId="0" applyFont="1" applyBorder="1" applyAlignment="1">
      <alignment wrapText="1"/>
    </xf>
    <xf numFmtId="0" fontId="17" fillId="0" borderId="11" xfId="0" applyFont="1" applyBorder="1" applyAlignment="1">
      <alignment wrapText="1"/>
    </xf>
    <xf numFmtId="4" fontId="19" fillId="0" borderId="0" xfId="0" applyNumberFormat="1" applyFont="1" applyAlignment="1">
      <alignment horizontal="right"/>
    </xf>
    <xf numFmtId="164" fontId="0" fillId="3" borderId="0" xfId="0" applyNumberFormat="1" applyFill="1" applyAlignment="1">
      <alignment vertical="center" wrapText="1"/>
    </xf>
    <xf numFmtId="4" fontId="0" fillId="0" borderId="0" xfId="0" applyNumberFormat="1" applyFill="1"/>
    <xf numFmtId="164" fontId="3" fillId="0" borderId="0" xfId="0" applyNumberFormat="1" applyFont="1" applyFill="1" applyAlignment="1">
      <alignment vertical="center" wrapText="1"/>
    </xf>
    <xf numFmtId="4" fontId="21" fillId="0" borderId="0" xfId="0" applyNumberFormat="1" applyFont="1" applyAlignment="1">
      <alignment horizontal="right"/>
    </xf>
    <xf numFmtId="0" fontId="16" fillId="0" borderId="0" xfId="0" applyFont="1"/>
    <xf numFmtId="4" fontId="3" fillId="0" borderId="13" xfId="0" applyNumberFormat="1" applyFont="1" applyBorder="1"/>
    <xf numFmtId="164" fontId="0" fillId="0" borderId="0" xfId="0" applyNumberFormat="1" applyFont="1" applyAlignment="1">
      <alignment vertical="center" wrapText="1"/>
    </xf>
    <xf numFmtId="4" fontId="3" fillId="0" borderId="12" xfId="0" applyNumberFormat="1" applyFont="1" applyBorder="1"/>
    <xf numFmtId="165" fontId="3" fillId="0" borderId="0" xfId="0" applyNumberFormat="1" applyFont="1" applyBorder="1"/>
    <xf numFmtId="165" fontId="0" fillId="0" borderId="0" xfId="0" applyNumberFormat="1"/>
    <xf numFmtId="4" fontId="3" fillId="0" borderId="13" xfId="0" applyNumberFormat="1" applyFont="1" applyFill="1" applyBorder="1"/>
    <xf numFmtId="4" fontId="3" fillId="0" borderId="14" xfId="0" applyNumberFormat="1" applyFont="1" applyBorder="1"/>
    <xf numFmtId="4" fontId="3" fillId="0" borderId="12" xfId="0" applyNumberFormat="1" applyFont="1" applyFill="1" applyBorder="1"/>
    <xf numFmtId="164" fontId="10" fillId="0" borderId="13" xfId="0" applyNumberFormat="1" applyFont="1" applyBorder="1" applyAlignment="1">
      <alignment horizontal="right"/>
    </xf>
    <xf numFmtId="4" fontId="20" fillId="0" borderId="13" xfId="0" applyNumberFormat="1" applyFont="1" applyBorder="1" applyAlignment="1">
      <alignment horizontal="right"/>
    </xf>
    <xf numFmtId="4" fontId="19" fillId="0" borderId="13" xfId="0" applyNumberFormat="1" applyFont="1" applyBorder="1" applyAlignment="1">
      <alignment horizontal="right"/>
    </xf>
    <xf numFmtId="4" fontId="3" fillId="0" borderId="13" xfId="0" applyNumberFormat="1" applyFont="1" applyBorder="1" applyAlignment="1">
      <alignment vertical="center" wrapText="1"/>
    </xf>
    <xf numFmtId="164" fontId="15" fillId="0" borderId="13" xfId="0" applyNumberFormat="1" applyFont="1" applyBorder="1" applyAlignment="1">
      <alignment horizontal="right"/>
    </xf>
    <xf numFmtId="164" fontId="3" fillId="0" borderId="12" xfId="0" applyNumberFormat="1" applyFont="1" applyBorder="1" applyAlignment="1">
      <alignment vertical="center" wrapText="1"/>
    </xf>
    <xf numFmtId="164" fontId="3" fillId="0" borderId="13" xfId="0" applyNumberFormat="1" applyFont="1" applyBorder="1" applyAlignment="1">
      <alignment vertical="center" wrapText="1"/>
    </xf>
    <xf numFmtId="164" fontId="9" fillId="0" borderId="13" xfId="0" applyNumberFormat="1" applyFont="1" applyBorder="1" applyAlignment="1">
      <alignment horizontal="right"/>
    </xf>
    <xf numFmtId="164" fontId="14" fillId="0" borderId="13" xfId="0" applyNumberFormat="1" applyFont="1" applyBorder="1" applyAlignment="1">
      <alignment horizontal="right"/>
    </xf>
    <xf numFmtId="166" fontId="3" fillId="0" borderId="12" xfId="0" applyNumberFormat="1" applyFont="1" applyBorder="1" applyAlignment="1">
      <alignment vertical="center" wrapText="1"/>
    </xf>
    <xf numFmtId="166" fontId="3" fillId="0" borderId="13" xfId="0" applyNumberFormat="1" applyFont="1" applyBorder="1" applyAlignment="1">
      <alignment vertical="center" wrapText="1"/>
    </xf>
    <xf numFmtId="166" fontId="0" fillId="0" borderId="13" xfId="0" applyNumberFormat="1" applyBorder="1" applyAlignment="1">
      <alignment vertical="center" wrapText="1"/>
    </xf>
    <xf numFmtId="164" fontId="3" fillId="0" borderId="12" xfId="1" applyFont="1" applyBorder="1" applyAlignment="1">
      <alignment vertical="center" wrapText="1"/>
    </xf>
    <xf numFmtId="164" fontId="3" fillId="0" borderId="13" xfId="1" applyFont="1" applyBorder="1" applyAlignment="1">
      <alignment vertical="center" wrapText="1"/>
    </xf>
    <xf numFmtId="166" fontId="0" fillId="0" borderId="12" xfId="0" applyNumberFormat="1" applyBorder="1" applyAlignment="1">
      <alignment vertical="center" wrapText="1"/>
    </xf>
    <xf numFmtId="43" fontId="0" fillId="0" borderId="0" xfId="0" applyNumberFormat="1"/>
    <xf numFmtId="164" fontId="0" fillId="0" borderId="0" xfId="1" applyFont="1"/>
    <xf numFmtId="0" fontId="7" fillId="0" borderId="0" xfId="0" applyFont="1" applyBorder="1" applyAlignment="1">
      <alignment vertical="top" wrapText="1" readingOrder="1"/>
    </xf>
    <xf numFmtId="0" fontId="2" fillId="4" borderId="10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4" fillId="0" borderId="5" xfId="0" applyFont="1" applyBorder="1" applyAlignment="1">
      <alignment vertical="center" wrapText="1" readingOrder="1"/>
    </xf>
    <xf numFmtId="0" fontId="4" fillId="0" borderId="0" xfId="0" applyFont="1" applyBorder="1" applyAlignment="1">
      <alignment vertical="center" wrapText="1" readingOrder="1"/>
    </xf>
    <xf numFmtId="0" fontId="5" fillId="0" borderId="5" xfId="0" applyFont="1" applyBorder="1" applyAlignment="1">
      <alignment vertical="top" wrapText="1" readingOrder="1"/>
    </xf>
    <xf numFmtId="0" fontId="5" fillId="0" borderId="0" xfId="0" applyFont="1" applyBorder="1" applyAlignment="1">
      <alignment vertical="top" wrapText="1" readingOrder="1"/>
    </xf>
    <xf numFmtId="0" fontId="2" fillId="2" borderId="3" xfId="0" applyFont="1" applyFill="1" applyBorder="1" applyAlignment="1">
      <alignment horizontal="left" vertical="center"/>
    </xf>
    <xf numFmtId="164" fontId="2" fillId="2" borderId="3" xfId="1" applyFont="1" applyFill="1" applyBorder="1" applyAlignment="1">
      <alignment horizontal="center" vertical="center" wrapText="1"/>
    </xf>
    <xf numFmtId="164" fontId="2" fillId="2" borderId="4" xfId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7" fillId="0" borderId="5" xfId="0" applyFont="1" applyBorder="1" applyAlignment="1">
      <alignment vertical="top" wrapText="1" readingOrder="1"/>
    </xf>
  </cellXfs>
  <cellStyles count="10">
    <cellStyle name="Millares" xfId="1" builtinId="3"/>
    <cellStyle name="Millares 2" xfId="2" xr:uid="{371429AC-6F7D-4716-BE38-4F0475758AEF}"/>
    <cellStyle name="Millares 3" xfId="8" xr:uid="{56242FA8-5159-46CF-94C7-F23CE0B13C5C}"/>
    <cellStyle name="Moneda 2" xfId="9" xr:uid="{37361A03-7D74-4C54-BB2A-78646FE2D49C}"/>
    <cellStyle name="Normal" xfId="0" builtinId="0"/>
    <cellStyle name="Normal 2" xfId="3" xr:uid="{83721F66-760F-4424-96AD-653C55189078}"/>
    <cellStyle name="Normal 2 2" xfId="4" xr:uid="{6395CB1D-F0E3-4C3B-A446-5C647E9A48F6}"/>
    <cellStyle name="Normal 3" xfId="5" xr:uid="{B67E04C4-A73A-448B-8F29-F00149E897F2}"/>
    <cellStyle name="Normal 4" xfId="6" xr:uid="{26E24984-1B1D-49D5-8844-A0B6D92A9269}"/>
    <cellStyle name="Normal 5" xfId="7" xr:uid="{63FDD5B5-2D4C-4F33-A304-710E2F9C32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2</xdr:row>
      <xdr:rowOff>85725</xdr:rowOff>
    </xdr:from>
    <xdr:to>
      <xdr:col>0</xdr:col>
      <xdr:colOff>2724761</xdr:colOff>
      <xdr:row>4</xdr:row>
      <xdr:rowOff>182562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57AB9F8-24F0-77BB-4F3B-1BF4579C34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180975"/>
          <a:ext cx="2658086" cy="72548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inanzasLennys/Desktop/2022-SANTO%20DOMINGO/MENSUAL%202022/JULIO%202022/SANTIAGO/0.1%20SRSN%20II/CONSOLIDADO%20DE%20JULIO%20VENTA%20DE%20SERVICI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FinanzasLennys\Downloads\01-POA%202022%20SRS%20NORCENTRAL%20%20FINALIZAD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 FR"/>
      <sheetName val="CUENTA T FR"/>
      <sheetName val="AVISO DE DEBITO"/>
      <sheetName val="HISTORIAL DE REVISION"/>
      <sheetName val="RELACION DE PAGO FR"/>
      <sheetName val="CONS. FUENTES FINAN"/>
      <sheetName val="CUENTA T VS"/>
      <sheetName val="CUENTA T NOMINA SNS"/>
      <sheetName val="RELACION DE PAGO VS"/>
      <sheetName val="GASTOS X ATENCION"/>
    </sheetNames>
    <sheetDataSet>
      <sheetData sheetId="0"/>
      <sheetData sheetId="1"/>
      <sheetData sheetId="2"/>
      <sheetData sheetId="3"/>
      <sheetData sheetId="4"/>
      <sheetData sheetId="5">
        <row r="27">
          <cell r="J27">
            <v>1228226.92</v>
          </cell>
        </row>
        <row r="51">
          <cell r="J51">
            <v>990091.98</v>
          </cell>
        </row>
        <row r="64">
          <cell r="J64">
            <v>0</v>
          </cell>
        </row>
        <row r="71">
          <cell r="J71">
            <v>0</v>
          </cell>
        </row>
        <row r="78">
          <cell r="J78">
            <v>287146.10000000003</v>
          </cell>
        </row>
        <row r="88">
          <cell r="J88">
            <v>519633.19999999995</v>
          </cell>
        </row>
        <row r="106">
          <cell r="J106">
            <v>0</v>
          </cell>
        </row>
        <row r="111">
          <cell r="J111">
            <v>280700</v>
          </cell>
        </row>
        <row r="116">
          <cell r="J116">
            <v>3380</v>
          </cell>
        </row>
        <row r="125">
          <cell r="J125">
            <v>894562.66999999993</v>
          </cell>
        </row>
        <row r="148">
          <cell r="J148">
            <v>0</v>
          </cell>
        </row>
        <row r="157">
          <cell r="J157">
            <v>12655.3</v>
          </cell>
        </row>
        <row r="179">
          <cell r="J179">
            <v>92264.825904999991</v>
          </cell>
        </row>
        <row r="208">
          <cell r="J208">
            <v>617693.87000000011</v>
          </cell>
        </row>
        <row r="213">
          <cell r="J213">
            <v>1029.95</v>
          </cell>
        </row>
        <row r="225">
          <cell r="J225">
            <v>0</v>
          </cell>
        </row>
        <row r="232">
          <cell r="J232">
            <v>19166</v>
          </cell>
        </row>
        <row r="245">
          <cell r="J245">
            <v>0</v>
          </cell>
        </row>
        <row r="250">
          <cell r="J250">
            <v>1842.54</v>
          </cell>
        </row>
        <row r="261">
          <cell r="J261">
            <v>1581</v>
          </cell>
        </row>
        <row r="286">
          <cell r="J286">
            <v>930903.6</v>
          </cell>
        </row>
        <row r="303">
          <cell r="J303">
            <v>0</v>
          </cell>
        </row>
        <row r="308">
          <cell r="J308">
            <v>256898.7</v>
          </cell>
        </row>
        <row r="337">
          <cell r="J337">
            <v>0</v>
          </cell>
        </row>
        <row r="348">
          <cell r="J348">
            <v>0</v>
          </cell>
        </row>
        <row r="357">
          <cell r="J357">
            <v>0</v>
          </cell>
        </row>
        <row r="366">
          <cell r="J366">
            <v>0</v>
          </cell>
        </row>
        <row r="383">
          <cell r="J383">
            <v>0</v>
          </cell>
        </row>
      </sheetData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MacroEnabled.12">
    <oleItems>
      <mc:AlternateContent xmlns:mc="http://schemas.openxmlformats.org/markup-compatibility/2006">
        <mc:Choice Requires="x14">
          <x14:oleItem name="!Formulario PPGR7!F437C8" advise="1">
            <x14:values>
              <value>
                <val>1940000</val>
              </value>
            </x14:values>
          </x14:oleItem>
        </mc:Choice>
        <mc:Fallback>
          <oleItem name="!Formulario PPGR7!F437C8" advise="1"/>
        </mc:Fallback>
      </mc:AlternateContent>
      <mc:AlternateContent xmlns:mc="http://schemas.openxmlformats.org/markup-compatibility/2006">
        <mc:Choice Requires="x14">
          <x14:oleItem name="!Formulario PPGR7!F444C8" advise="1">
            <x14:values>
              <value>
                <val>340548</val>
              </value>
            </x14:values>
          </x14:oleItem>
        </mc:Choice>
        <mc:Fallback>
          <oleItem name="!Formulario PPGR7!F444C8" advise="1"/>
        </mc:Fallback>
      </mc:AlternateContent>
    </oleItems>
  </oleLin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CEBC3-882C-41C9-B48D-57BE064B87B8}">
  <sheetPr>
    <pageSetUpPr fitToPage="1"/>
  </sheetPr>
  <dimension ref="A1:T94"/>
  <sheetViews>
    <sheetView tabSelected="1" zoomScale="106" zoomScaleNormal="106" workbookViewId="0">
      <selection activeCell="S19" sqref="S19"/>
    </sheetView>
  </sheetViews>
  <sheetFormatPr baseColWidth="10" defaultColWidth="11.42578125" defaultRowHeight="15" x14ac:dyDescent="0.25"/>
  <cols>
    <col min="1" max="1" width="56.28515625" customWidth="1"/>
    <col min="2" max="2" width="17" customWidth="1"/>
    <col min="3" max="3" width="13.7109375" customWidth="1"/>
    <col min="4" max="5" width="12.5703125" bestFit="1" customWidth="1"/>
    <col min="6" max="9" width="13.5703125" bestFit="1" customWidth="1"/>
    <col min="10" max="10" width="13.28515625" customWidth="1"/>
    <col min="11" max="11" width="8" hidden="1" customWidth="1"/>
    <col min="12" max="12" width="11.5703125" hidden="1" customWidth="1"/>
    <col min="13" max="13" width="8.42578125" hidden="1" customWidth="1"/>
    <col min="14" max="14" width="11.7109375" hidden="1" customWidth="1"/>
    <col min="15" max="15" width="1.28515625" hidden="1" customWidth="1"/>
    <col min="16" max="16" width="14.7109375" bestFit="1" customWidth="1"/>
    <col min="20" max="20" width="16.7109375" bestFit="1" customWidth="1"/>
  </cols>
  <sheetData>
    <row r="1" spans="1:17" ht="7.5" customHeight="1" x14ac:dyDescent="0.25"/>
    <row r="2" spans="1:17" hidden="1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</row>
    <row r="3" spans="1:17" ht="28.5" customHeight="1" x14ac:dyDescent="0.25">
      <c r="A3" s="65" t="s">
        <v>99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</row>
    <row r="4" spans="1:17" ht="21" customHeight="1" x14ac:dyDescent="0.25">
      <c r="A4" s="67" t="s">
        <v>100</v>
      </c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</row>
    <row r="5" spans="1:17" ht="15.75" x14ac:dyDescent="0.25">
      <c r="A5" s="72" t="s">
        <v>98</v>
      </c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</row>
    <row r="6" spans="1:17" ht="15.75" customHeight="1" x14ac:dyDescent="0.25">
      <c r="A6" s="74" t="s">
        <v>92</v>
      </c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</row>
    <row r="7" spans="1:17" ht="15.75" customHeight="1" x14ac:dyDescent="0.25">
      <c r="A7" s="61" t="s">
        <v>93</v>
      </c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</row>
    <row r="9" spans="1:17" ht="25.5" customHeight="1" x14ac:dyDescent="0.25">
      <c r="A9" s="69" t="s">
        <v>63</v>
      </c>
      <c r="B9" s="70" t="s">
        <v>88</v>
      </c>
      <c r="C9" s="70" t="s">
        <v>87</v>
      </c>
      <c r="D9" s="62" t="s">
        <v>86</v>
      </c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4"/>
    </row>
    <row r="10" spans="1:17" x14ac:dyDescent="0.25">
      <c r="A10" s="69"/>
      <c r="B10" s="71"/>
      <c r="C10" s="71"/>
      <c r="D10" s="1" t="s">
        <v>74</v>
      </c>
      <c r="E10" s="1" t="s">
        <v>75</v>
      </c>
      <c r="F10" s="1" t="s">
        <v>76</v>
      </c>
      <c r="G10" s="1" t="s">
        <v>77</v>
      </c>
      <c r="H10" s="2" t="s">
        <v>78</v>
      </c>
      <c r="I10" s="1" t="s">
        <v>79</v>
      </c>
      <c r="J10" s="2" t="s">
        <v>80</v>
      </c>
      <c r="K10" s="1" t="s">
        <v>81</v>
      </c>
      <c r="L10" s="1" t="s">
        <v>82</v>
      </c>
      <c r="M10" s="1" t="s">
        <v>83</v>
      </c>
      <c r="N10" s="1" t="s">
        <v>84</v>
      </c>
      <c r="O10" s="2" t="s">
        <v>85</v>
      </c>
      <c r="P10" s="1" t="s">
        <v>73</v>
      </c>
    </row>
    <row r="11" spans="1:17" ht="15.75" thickBot="1" x14ac:dyDescent="0.3">
      <c r="A11" s="18" t="s">
        <v>0</v>
      </c>
      <c r="B11" s="4"/>
      <c r="C11" s="4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</row>
    <row r="12" spans="1:17" ht="15.75" thickBot="1" x14ac:dyDescent="0.3">
      <c r="A12" s="19" t="s">
        <v>1</v>
      </c>
      <c r="B12" s="12">
        <f>+B13+B14+B15+B16+B17</f>
        <v>63153936.690000005</v>
      </c>
      <c r="C12" s="12">
        <f>+C13+C14+C15+C16+C17</f>
        <v>0</v>
      </c>
      <c r="D12" s="38">
        <f>+D13+D14+D16+D15+D17</f>
        <v>2759526.79</v>
      </c>
      <c r="E12" s="36">
        <f>+E13+E14+E16+E15+E17</f>
        <v>3801472.2099999995</v>
      </c>
      <c r="F12" s="36">
        <f>+F13+F14+F16+F15+F17</f>
        <v>7547121.79</v>
      </c>
      <c r="G12" s="36">
        <f>+G13+G14+G16+G15+G17</f>
        <v>2643155.98</v>
      </c>
      <c r="H12" s="36">
        <f>+H13+H14+H16+H15+H17</f>
        <v>3257687.33</v>
      </c>
      <c r="I12" s="36">
        <f t="shared" ref="I12:O12" si="0">+I13+I14+I16+I15+I17</f>
        <v>3148438</v>
      </c>
      <c r="J12" s="36">
        <f t="shared" si="0"/>
        <v>2505465</v>
      </c>
      <c r="K12" s="36">
        <f t="shared" si="0"/>
        <v>0</v>
      </c>
      <c r="L12" s="36">
        <f t="shared" si="0"/>
        <v>0</v>
      </c>
      <c r="M12" s="36">
        <f t="shared" si="0"/>
        <v>0</v>
      </c>
      <c r="N12" s="36">
        <f t="shared" si="0"/>
        <v>0</v>
      </c>
      <c r="O12" s="36">
        <f t="shared" si="0"/>
        <v>0</v>
      </c>
      <c r="P12" s="42">
        <f>+D12+E12+F12+G12+H12+I12+J12+K12+L12+M12+N12+O12</f>
        <v>25662867.100000001</v>
      </c>
    </row>
    <row r="13" spans="1:17" x14ac:dyDescent="0.25">
      <c r="A13" s="20" t="s">
        <v>2</v>
      </c>
      <c r="B13" s="37">
        <f>1020000+31224521.5+294081.89+2602043.46+2602043.46</f>
        <v>37742690.310000002</v>
      </c>
      <c r="C13" s="7">
        <v>0</v>
      </c>
      <c r="D13" s="32">
        <v>1359308.47</v>
      </c>
      <c r="E13" s="32">
        <v>2405075.3199999998</v>
      </c>
      <c r="F13" s="32">
        <v>1243178.32</v>
      </c>
      <c r="G13" s="32">
        <v>1257022.3399999999</v>
      </c>
      <c r="H13" s="32">
        <v>2172026.02</v>
      </c>
      <c r="I13" s="17">
        <v>1500958.77</v>
      </c>
      <c r="J13" s="17">
        <f>+'[1]CONS. FUENTES FINAN'!$J$27</f>
        <v>1228226.92</v>
      </c>
      <c r="K13" s="17"/>
      <c r="L13" s="17"/>
      <c r="M13" s="24"/>
      <c r="N13" s="30"/>
      <c r="O13" s="30"/>
      <c r="P13" s="15">
        <f>+D13+E13+F13+G13+H13+I13+J13+K13+L13+M13+N13+O13</f>
        <v>11165796.16</v>
      </c>
    </row>
    <row r="14" spans="1:17" x14ac:dyDescent="0.25">
      <c r="A14" s="20" t="s">
        <v>3</v>
      </c>
      <c r="B14" s="37">
        <v>18838884.620000001</v>
      </c>
      <c r="C14" s="7">
        <v>0</v>
      </c>
      <c r="D14" s="32">
        <v>1101136.99</v>
      </c>
      <c r="E14" s="32">
        <v>1092432.99</v>
      </c>
      <c r="F14" s="32">
        <v>6001076.2699999996</v>
      </c>
      <c r="G14" s="32">
        <v>1083661.31</v>
      </c>
      <c r="H14" s="32">
        <v>1085661.31</v>
      </c>
      <c r="I14" s="17">
        <v>1057912.19</v>
      </c>
      <c r="J14" s="17">
        <f>+'[1]CONS. FUENTES FINAN'!$J$51</f>
        <v>990091.98</v>
      </c>
      <c r="K14" s="17"/>
      <c r="L14" s="17"/>
      <c r="M14" s="24"/>
      <c r="N14" s="30"/>
      <c r="O14" s="30"/>
      <c r="P14" s="15">
        <f t="shared" ref="P14:P76" si="1">+D14+E14+F14+G14+H14+I14+J14+K14+L14+M14+N14+O14</f>
        <v>12411973.040000001</v>
      </c>
    </row>
    <row r="15" spans="1:17" x14ac:dyDescent="0.25">
      <c r="A15" s="20" t="s">
        <v>4</v>
      </c>
      <c r="B15" s="6">
        <v>0</v>
      </c>
      <c r="C15" s="7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8">
        <v>0</v>
      </c>
      <c r="J15" s="17">
        <f>+'[1]CONS. FUENTES FINAN'!$J$64</f>
        <v>0</v>
      </c>
      <c r="K15" s="17"/>
      <c r="L15" s="17"/>
      <c r="M15" s="24"/>
      <c r="N15" s="17"/>
      <c r="O15" s="17"/>
      <c r="P15" s="15">
        <f t="shared" si="1"/>
        <v>0</v>
      </c>
      <c r="Q15" s="3"/>
    </row>
    <row r="16" spans="1:17" x14ac:dyDescent="0.25">
      <c r="A16" s="20" t="s">
        <v>5</v>
      </c>
      <c r="B16" s="6">
        <v>0</v>
      </c>
      <c r="C16" s="13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8">
        <v>0</v>
      </c>
      <c r="J16" s="17">
        <f>+'[1]CONS. FUENTES FINAN'!$J$71</f>
        <v>0</v>
      </c>
      <c r="K16" s="17"/>
      <c r="L16" s="17"/>
      <c r="M16" s="24"/>
      <c r="N16" s="17"/>
      <c r="O16" s="17"/>
      <c r="P16" s="15">
        <f t="shared" si="1"/>
        <v>0</v>
      </c>
    </row>
    <row r="17" spans="1:16" ht="15.75" thickBot="1" x14ac:dyDescent="0.3">
      <c r="A17" s="20" t="s">
        <v>6</v>
      </c>
      <c r="B17" s="6">
        <v>6572361.7599999998</v>
      </c>
      <c r="C17" s="7">
        <v>0</v>
      </c>
      <c r="D17" s="32">
        <v>299081.33</v>
      </c>
      <c r="E17" s="32">
        <v>303963.90000000002</v>
      </c>
      <c r="F17" s="32">
        <v>302867.20000000001</v>
      </c>
      <c r="G17" s="32">
        <v>302472.32999999996</v>
      </c>
      <c r="H17" s="32">
        <v>0</v>
      </c>
      <c r="I17" s="17">
        <v>589567.04</v>
      </c>
      <c r="J17" s="17">
        <f>+'[1]CONS. FUENTES FINAN'!$J$78</f>
        <v>287146.10000000003</v>
      </c>
      <c r="K17" s="17"/>
      <c r="L17" s="17"/>
      <c r="M17" s="24"/>
      <c r="N17" s="30"/>
      <c r="O17" s="30"/>
      <c r="P17" s="15">
        <f t="shared" si="1"/>
        <v>2085097.9</v>
      </c>
    </row>
    <row r="18" spans="1:16" ht="15.75" thickBot="1" x14ac:dyDescent="0.3">
      <c r="A18" s="19" t="s">
        <v>7</v>
      </c>
      <c r="B18" s="5">
        <f t="shared" ref="B18:O18" si="2">+B19+B20+B21+B22+B23+B24+B25+B26+B27</f>
        <v>29076470.25</v>
      </c>
      <c r="C18" s="5">
        <f>+C19+C20+C21+C22+C23+C24+C25+C26+C27</f>
        <v>0</v>
      </c>
      <c r="D18" s="43">
        <f t="shared" si="2"/>
        <v>2490609.92</v>
      </c>
      <c r="E18" s="41">
        <f t="shared" si="2"/>
        <v>1397305.5500000003</v>
      </c>
      <c r="F18" s="41">
        <f t="shared" si="2"/>
        <v>2160022.58</v>
      </c>
      <c r="G18" s="41">
        <f t="shared" si="2"/>
        <v>2689075.2499999995</v>
      </c>
      <c r="H18" s="41">
        <f t="shared" si="2"/>
        <v>3349507.3499999992</v>
      </c>
      <c r="I18" s="41">
        <f t="shared" si="2"/>
        <v>2763162.7199999997</v>
      </c>
      <c r="J18" s="41">
        <f>+J19+J20+J21+J22+J23+J24+J25+J26+J27</f>
        <v>2420889.8659049999</v>
      </c>
      <c r="K18" s="41">
        <f t="shared" si="2"/>
        <v>0</v>
      </c>
      <c r="L18" s="41">
        <f t="shared" si="2"/>
        <v>0</v>
      </c>
      <c r="M18" s="41">
        <f t="shared" si="2"/>
        <v>0</v>
      </c>
      <c r="N18" s="41">
        <f t="shared" si="2"/>
        <v>0</v>
      </c>
      <c r="O18" s="41">
        <f t="shared" si="2"/>
        <v>0</v>
      </c>
      <c r="P18" s="42">
        <f t="shared" si="1"/>
        <v>17270573.235904999</v>
      </c>
    </row>
    <row r="19" spans="1:16" x14ac:dyDescent="0.25">
      <c r="A19" s="20" t="s">
        <v>8</v>
      </c>
      <c r="B19" s="37">
        <f>1521634.87+821171.17</f>
        <v>2342806.04</v>
      </c>
      <c r="C19" s="7">
        <v>0</v>
      </c>
      <c r="D19" s="32">
        <v>492645.93999999994</v>
      </c>
      <c r="E19" s="32">
        <v>827300.84000000008</v>
      </c>
      <c r="F19" s="32">
        <v>629686.46</v>
      </c>
      <c r="G19" s="32">
        <v>493488.25</v>
      </c>
      <c r="H19" s="32">
        <v>761193.82</v>
      </c>
      <c r="I19" s="17">
        <v>514594.08</v>
      </c>
      <c r="J19" s="17">
        <f>+'[1]CONS. FUENTES FINAN'!$J$88</f>
        <v>519633.19999999995</v>
      </c>
      <c r="K19" s="17"/>
      <c r="L19" s="17"/>
      <c r="M19" s="24"/>
      <c r="N19" s="30"/>
      <c r="O19" s="30"/>
      <c r="P19" s="15">
        <f t="shared" si="1"/>
        <v>4238542.59</v>
      </c>
    </row>
    <row r="20" spans="1:16" x14ac:dyDescent="0.25">
      <c r="A20" s="20" t="s">
        <v>9</v>
      </c>
      <c r="B20" s="37">
        <f>808412.09+2194865.06</f>
        <v>3003277.15</v>
      </c>
      <c r="C20" s="7">
        <v>0</v>
      </c>
      <c r="D20" s="32">
        <v>0</v>
      </c>
      <c r="E20" s="32">
        <v>1239</v>
      </c>
      <c r="F20" s="32">
        <v>59000</v>
      </c>
      <c r="G20" s="32">
        <v>152928</v>
      </c>
      <c r="H20" s="32">
        <v>163135</v>
      </c>
      <c r="I20" s="17"/>
      <c r="J20" s="17">
        <f>+'[1]CONS. FUENTES FINAN'!$J$106</f>
        <v>0</v>
      </c>
      <c r="K20" s="17"/>
      <c r="L20" s="17"/>
      <c r="M20" s="24"/>
      <c r="N20" s="30"/>
      <c r="O20" s="30"/>
      <c r="P20" s="15">
        <f t="shared" si="1"/>
        <v>376302</v>
      </c>
    </row>
    <row r="21" spans="1:16" x14ac:dyDescent="0.25">
      <c r="A21" s="20" t="s">
        <v>10</v>
      </c>
      <c r="B21" s="37">
        <v>1445512.5</v>
      </c>
      <c r="C21" s="7">
        <v>0</v>
      </c>
      <c r="D21" s="32">
        <v>131404.79999999999</v>
      </c>
      <c r="E21" s="32">
        <v>0</v>
      </c>
      <c r="F21" s="32">
        <v>186403.42</v>
      </c>
      <c r="G21" s="32">
        <v>336800</v>
      </c>
      <c r="H21" s="32">
        <v>473300</v>
      </c>
      <c r="I21" s="17">
        <v>530150</v>
      </c>
      <c r="J21" s="17">
        <f>+'[1]CONS. FUENTES FINAN'!$J$111</f>
        <v>280700</v>
      </c>
      <c r="K21" s="17"/>
      <c r="L21" s="17"/>
      <c r="M21" s="23"/>
      <c r="N21" s="30"/>
      <c r="O21" s="30"/>
      <c r="P21" s="15">
        <f t="shared" si="1"/>
        <v>1938758.22</v>
      </c>
    </row>
    <row r="22" spans="1:16" x14ac:dyDescent="0.25">
      <c r="A22" s="20" t="s">
        <v>11</v>
      </c>
      <c r="B22" s="37">
        <v>45000</v>
      </c>
      <c r="C22" s="7">
        <v>0</v>
      </c>
      <c r="D22" s="32">
        <v>10000</v>
      </c>
      <c r="E22" s="32">
        <v>14040</v>
      </c>
      <c r="F22" s="32">
        <v>1690</v>
      </c>
      <c r="G22" s="32">
        <v>2740</v>
      </c>
      <c r="H22" s="32">
        <v>131550</v>
      </c>
      <c r="I22" s="17">
        <v>3060</v>
      </c>
      <c r="J22" s="17">
        <f>+'[1]CONS. FUENTES FINAN'!$J$116</f>
        <v>3380</v>
      </c>
      <c r="K22" s="17"/>
      <c r="L22" s="17"/>
      <c r="M22" s="23"/>
      <c r="N22" s="30"/>
      <c r="O22" s="30"/>
      <c r="P22" s="15">
        <f t="shared" si="1"/>
        <v>166460</v>
      </c>
    </row>
    <row r="23" spans="1:16" x14ac:dyDescent="0.25">
      <c r="A23" s="20" t="s">
        <v>12</v>
      </c>
      <c r="B23" s="37">
        <f>1112253.35+4074414.32</f>
        <v>5186667.67</v>
      </c>
      <c r="C23" s="7">
        <v>0</v>
      </c>
      <c r="D23" s="32">
        <v>773187.67</v>
      </c>
      <c r="E23" s="32">
        <v>305148</v>
      </c>
      <c r="F23" s="32">
        <v>641147.67000000004</v>
      </c>
      <c r="G23" s="32">
        <v>562747.66999999993</v>
      </c>
      <c r="H23" s="32">
        <v>662647.66999999993</v>
      </c>
      <c r="I23" s="17">
        <v>1281498.3399999999</v>
      </c>
      <c r="J23" s="17">
        <f>+'[1]CONS. FUENTES FINAN'!$J$125</f>
        <v>894562.66999999993</v>
      </c>
      <c r="K23" s="17"/>
      <c r="L23" s="17"/>
      <c r="M23" s="23"/>
      <c r="N23" s="30"/>
      <c r="O23" s="30"/>
      <c r="P23" s="15">
        <f t="shared" si="1"/>
        <v>5120939.6899999995</v>
      </c>
    </row>
    <row r="24" spans="1:16" x14ac:dyDescent="0.25">
      <c r="A24" s="20" t="s">
        <v>13</v>
      </c>
      <c r="B24" s="6">
        <v>0</v>
      </c>
      <c r="C24" s="7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17"/>
      <c r="J24" s="17">
        <f>+'[1]CONS. FUENTES FINAN'!$J$148</f>
        <v>0</v>
      </c>
      <c r="K24" s="17"/>
      <c r="L24" s="17"/>
      <c r="M24" s="23"/>
      <c r="N24" s="30"/>
      <c r="O24" s="30"/>
      <c r="P24" s="15">
        <f t="shared" si="1"/>
        <v>0</v>
      </c>
    </row>
    <row r="25" spans="1:16" ht="25.5" x14ac:dyDescent="0.25">
      <c r="A25" s="20" t="s">
        <v>14</v>
      </c>
      <c r="B25" s="37">
        <f>6396171.04+5731749.78</f>
        <v>12127920.82</v>
      </c>
      <c r="C25" s="7">
        <v>0</v>
      </c>
      <c r="D25" s="32">
        <v>694704.51</v>
      </c>
      <c r="E25" s="32">
        <v>20556.080000000002</v>
      </c>
      <c r="F25" s="32">
        <v>414982</v>
      </c>
      <c r="G25" s="32">
        <v>200922.11</v>
      </c>
      <c r="H25" s="32">
        <v>1070235.8699999999</v>
      </c>
      <c r="I25" s="17">
        <v>20409.39</v>
      </c>
      <c r="J25" s="17">
        <f>+'[1]CONS. FUENTES FINAN'!$J$157</f>
        <v>12655.3</v>
      </c>
      <c r="K25" s="17"/>
      <c r="L25" s="17"/>
      <c r="M25" s="23"/>
      <c r="N25" s="30"/>
      <c r="O25" s="30"/>
      <c r="P25" s="15">
        <f t="shared" si="1"/>
        <v>2434465.2599999993</v>
      </c>
    </row>
    <row r="26" spans="1:16" ht="25.5" x14ac:dyDescent="0.25">
      <c r="A26" s="20" t="s">
        <v>15</v>
      </c>
      <c r="B26" s="37">
        <f>4148686.7+32545.16</f>
        <v>4181231.8600000003</v>
      </c>
      <c r="C26" s="7">
        <v>0</v>
      </c>
      <c r="D26" s="32">
        <v>28864.29</v>
      </c>
      <c r="E26" s="32">
        <v>120901.63</v>
      </c>
      <c r="F26" s="32">
        <v>22678.03</v>
      </c>
      <c r="G26" s="32">
        <v>147087.18</v>
      </c>
      <c r="H26" s="32">
        <v>39875.57</v>
      </c>
      <c r="I26" s="17">
        <f>32485.42+350</f>
        <v>32835.42</v>
      </c>
      <c r="J26" s="17">
        <f>+'[1]CONS. FUENTES FINAN'!$J$179</f>
        <v>92264.825904999991</v>
      </c>
      <c r="K26" s="17"/>
      <c r="L26" s="17"/>
      <c r="M26" s="23"/>
      <c r="N26" s="30"/>
      <c r="O26" s="30"/>
      <c r="P26" s="15">
        <f t="shared" si="1"/>
        <v>484506.94590499997</v>
      </c>
    </row>
    <row r="27" spans="1:16" ht="15.75" thickBot="1" x14ac:dyDescent="0.3">
      <c r="A27" s="20" t="s">
        <v>16</v>
      </c>
      <c r="B27" s="37">
        <v>744054.21</v>
      </c>
      <c r="C27" s="7">
        <v>0</v>
      </c>
      <c r="D27" s="32">
        <v>359802.70999999996</v>
      </c>
      <c r="E27" s="32">
        <v>108120</v>
      </c>
      <c r="F27" s="32">
        <v>204435</v>
      </c>
      <c r="G27" s="32">
        <v>792362.03999999992</v>
      </c>
      <c r="H27" s="32">
        <v>47569.42</v>
      </c>
      <c r="I27" s="17">
        <v>380615.49</v>
      </c>
      <c r="J27" s="17">
        <f>+'[1]CONS. FUENTES FINAN'!$J$208</f>
        <v>617693.87000000011</v>
      </c>
      <c r="K27" s="17"/>
      <c r="L27" s="17"/>
      <c r="M27" s="23"/>
      <c r="N27" s="30"/>
      <c r="O27" s="30"/>
      <c r="P27" s="15">
        <f t="shared" si="1"/>
        <v>2510598.5300000003</v>
      </c>
    </row>
    <row r="28" spans="1:16" ht="15.75" thickBot="1" x14ac:dyDescent="0.3">
      <c r="A28" s="19" t="s">
        <v>17</v>
      </c>
      <c r="B28" s="5">
        <f>+B29+B30+B31+B32+B33+B34+B35+B36+B37</f>
        <v>24619781.109999999</v>
      </c>
      <c r="C28" s="5">
        <f>+C29+C30+C31+C32+C33+C34+C35+C36+C37</f>
        <v>0</v>
      </c>
      <c r="D28" s="43">
        <f>+D29+D30+D31+D32+D33+D34+D35+D36+D37</f>
        <v>717215.31</v>
      </c>
      <c r="E28" s="41">
        <f>+E29+E30+E31+E32+E33+E34+E35+E36+E37</f>
        <v>3380320.0099999993</v>
      </c>
      <c r="F28" s="41">
        <f t="shared" ref="F28:I28" si="3">+F29+F30+F31+F32+F33+F34+F35+F36+F37</f>
        <v>2157251.94</v>
      </c>
      <c r="G28" s="41">
        <f t="shared" si="3"/>
        <v>4159659.1500000004</v>
      </c>
      <c r="H28" s="41">
        <f t="shared" si="3"/>
        <v>2484660.42</v>
      </c>
      <c r="I28" s="41">
        <f t="shared" si="3"/>
        <v>2882674.1399999997</v>
      </c>
      <c r="J28" s="44">
        <f>+J29+J31+J33+J34+J35+J37</f>
        <v>1211421.79</v>
      </c>
      <c r="K28" s="44"/>
      <c r="L28" s="44"/>
      <c r="M28" s="48"/>
      <c r="N28" s="45"/>
      <c r="O28" s="46"/>
      <c r="P28" s="42">
        <f t="shared" si="1"/>
        <v>16993202.759999998</v>
      </c>
    </row>
    <row r="29" spans="1:16" x14ac:dyDescent="0.25">
      <c r="A29" s="20" t="s">
        <v>18</v>
      </c>
      <c r="B29" s="37">
        <f>54487.5+14868.75</f>
        <v>69356.25</v>
      </c>
      <c r="C29" s="7">
        <v>0</v>
      </c>
      <c r="D29" s="32">
        <v>0</v>
      </c>
      <c r="E29" s="32">
        <v>18444.510000000002</v>
      </c>
      <c r="F29" s="32">
        <v>6850</v>
      </c>
      <c r="G29" s="32">
        <v>48486.36</v>
      </c>
      <c r="H29" s="32">
        <v>37613.43</v>
      </c>
      <c r="I29" s="32">
        <v>6920</v>
      </c>
      <c r="J29" s="17">
        <f>+'[1]CONS. FUENTES FINAN'!$J$213</f>
        <v>1029.95</v>
      </c>
      <c r="K29" s="17"/>
      <c r="L29" s="17"/>
      <c r="M29" s="23"/>
      <c r="N29" s="30"/>
      <c r="O29" s="30"/>
      <c r="P29" s="15">
        <f t="shared" si="1"/>
        <v>119344.24999999999</v>
      </c>
    </row>
    <row r="30" spans="1:16" x14ac:dyDescent="0.25">
      <c r="A30" s="20" t="s">
        <v>19</v>
      </c>
      <c r="B30" s="6">
        <v>0</v>
      </c>
      <c r="C30" s="7">
        <v>0</v>
      </c>
      <c r="D30" s="32">
        <v>0</v>
      </c>
      <c r="E30" s="32">
        <v>0</v>
      </c>
      <c r="F30" s="32">
        <v>0</v>
      </c>
      <c r="G30" s="32">
        <v>0</v>
      </c>
      <c r="H30" s="32">
        <v>2183</v>
      </c>
      <c r="I30" s="32">
        <v>70</v>
      </c>
      <c r="J30" s="17">
        <f>+'[1]CONS. FUENTES FINAN'!$J$225</f>
        <v>0</v>
      </c>
      <c r="K30" s="17"/>
      <c r="L30" s="17"/>
      <c r="M30" s="23"/>
      <c r="N30" s="30"/>
      <c r="O30" s="30"/>
      <c r="P30" s="15">
        <f t="shared" si="1"/>
        <v>2253</v>
      </c>
    </row>
    <row r="31" spans="1:16" x14ac:dyDescent="0.25">
      <c r="A31" s="20" t="s">
        <v>20</v>
      </c>
      <c r="B31" s="6">
        <v>0</v>
      </c>
      <c r="C31" s="7">
        <v>0</v>
      </c>
      <c r="D31" s="32">
        <v>0</v>
      </c>
      <c r="E31" s="32">
        <v>179280.45</v>
      </c>
      <c r="F31" s="32">
        <v>0</v>
      </c>
      <c r="G31" s="32">
        <v>0</v>
      </c>
      <c r="H31" s="32">
        <v>5310</v>
      </c>
      <c r="I31" s="32">
        <v>4340</v>
      </c>
      <c r="J31" s="17">
        <f>+'[1]CONS. FUENTES FINAN'!$J$232</f>
        <v>19166</v>
      </c>
      <c r="K31" s="17"/>
      <c r="L31" s="17"/>
      <c r="M31" s="23"/>
      <c r="N31" s="30"/>
      <c r="O31" s="30"/>
      <c r="P31" s="15">
        <f>+D31+E31+F31+G31+H31+I31+J31+K31+L31+M31+N31+O31</f>
        <v>208096.45</v>
      </c>
    </row>
    <row r="32" spans="1:16" x14ac:dyDescent="0.25">
      <c r="A32" s="20" t="s">
        <v>21</v>
      </c>
      <c r="B32" s="37">
        <f>928310+3332640.51</f>
        <v>4260950.51</v>
      </c>
      <c r="C32" s="7">
        <v>0</v>
      </c>
      <c r="D32" s="32">
        <v>0</v>
      </c>
      <c r="E32" s="32">
        <v>756101.69</v>
      </c>
      <c r="F32" s="32">
        <v>0</v>
      </c>
      <c r="G32" s="32">
        <v>170400</v>
      </c>
      <c r="H32" s="32">
        <v>0</v>
      </c>
      <c r="I32" s="32">
        <v>19200</v>
      </c>
      <c r="J32" s="17">
        <f>+'[1]CONS. FUENTES FINAN'!$J$245</f>
        <v>0</v>
      </c>
      <c r="K32" s="17"/>
      <c r="L32" s="17"/>
      <c r="M32" s="23"/>
      <c r="N32" s="30"/>
      <c r="O32" s="30"/>
      <c r="P32" s="15">
        <f t="shared" si="1"/>
        <v>945701.69</v>
      </c>
    </row>
    <row r="33" spans="1:16" x14ac:dyDescent="0.25">
      <c r="A33" s="20" t="s">
        <v>22</v>
      </c>
      <c r="B33" s="6">
        <v>76105.75</v>
      </c>
      <c r="C33" s="7">
        <v>0</v>
      </c>
      <c r="D33" s="32">
        <v>0</v>
      </c>
      <c r="E33" s="32">
        <v>28485.200000000001</v>
      </c>
      <c r="F33" s="32">
        <v>6241.14</v>
      </c>
      <c r="G33" s="32">
        <v>35208.9</v>
      </c>
      <c r="H33" s="32">
        <v>527487.20000000007</v>
      </c>
      <c r="I33" s="32">
        <v>73785</v>
      </c>
      <c r="J33" s="17">
        <f>+'[1]CONS. FUENTES FINAN'!$J$250</f>
        <v>1842.54</v>
      </c>
      <c r="K33" s="17"/>
      <c r="L33" s="17"/>
      <c r="M33" s="23"/>
      <c r="N33" s="30"/>
      <c r="O33" s="30"/>
      <c r="P33" s="15">
        <f t="shared" si="1"/>
        <v>673049.9800000001</v>
      </c>
    </row>
    <row r="34" spans="1:16" x14ac:dyDescent="0.25">
      <c r="A34" s="20" t="s">
        <v>23</v>
      </c>
      <c r="B34" s="6">
        <v>0</v>
      </c>
      <c r="C34" s="7">
        <v>0</v>
      </c>
      <c r="D34" s="32">
        <v>0</v>
      </c>
      <c r="E34" s="32">
        <v>0</v>
      </c>
      <c r="F34" s="32">
        <v>7644</v>
      </c>
      <c r="G34" s="32">
        <v>5639.9</v>
      </c>
      <c r="H34" s="32">
        <v>29513.89</v>
      </c>
      <c r="I34" s="32">
        <v>11182.32</v>
      </c>
      <c r="J34" s="17">
        <f>+'[1]CONS. FUENTES FINAN'!$J$261</f>
        <v>1581</v>
      </c>
      <c r="K34" s="17"/>
      <c r="L34" s="17"/>
      <c r="M34" s="23"/>
      <c r="N34" s="30"/>
      <c r="O34" s="30"/>
      <c r="P34" s="15">
        <f t="shared" si="1"/>
        <v>55561.11</v>
      </c>
    </row>
    <row r="35" spans="1:16" ht="25.5" x14ac:dyDescent="0.25">
      <c r="A35" s="20" t="s">
        <v>24</v>
      </c>
      <c r="B35" s="37">
        <f>5670411.12+7515660.3</f>
        <v>13186071.42</v>
      </c>
      <c r="C35" s="7">
        <v>0</v>
      </c>
      <c r="D35" s="32">
        <v>77822.289999999994</v>
      </c>
      <c r="E35" s="32">
        <v>143867.62</v>
      </c>
      <c r="F35" s="32">
        <v>1240418.04</v>
      </c>
      <c r="G35" s="32">
        <v>2641331.4</v>
      </c>
      <c r="H35" s="32">
        <v>220965.27</v>
      </c>
      <c r="I35" s="32">
        <v>2709125.4</v>
      </c>
      <c r="J35" s="17">
        <f>+'[1]CONS. FUENTES FINAN'!$J$286</f>
        <v>930903.6</v>
      </c>
      <c r="K35" s="17"/>
      <c r="L35" s="17"/>
      <c r="M35" s="23"/>
      <c r="N35" s="30"/>
      <c r="O35" s="30"/>
      <c r="P35" s="15">
        <f t="shared" si="1"/>
        <v>7964433.6199999992</v>
      </c>
    </row>
    <row r="36" spans="1:16" ht="25.5" x14ac:dyDescent="0.25">
      <c r="A36" s="20" t="s">
        <v>25</v>
      </c>
      <c r="B36" s="8">
        <v>0</v>
      </c>
      <c r="C36" s="13">
        <v>0</v>
      </c>
      <c r="D36" s="32">
        <v>0</v>
      </c>
      <c r="E36" s="32">
        <v>0</v>
      </c>
      <c r="F36" s="32">
        <v>0</v>
      </c>
      <c r="G36" s="32">
        <v>0</v>
      </c>
      <c r="H36" s="32">
        <v>0</v>
      </c>
      <c r="I36" s="32">
        <v>0</v>
      </c>
      <c r="J36" s="17">
        <f>+'[1]CONS. FUENTES FINAN'!$J$303</f>
        <v>0</v>
      </c>
      <c r="K36" s="17"/>
      <c r="M36" s="23"/>
      <c r="N36" s="30"/>
      <c r="P36" s="15">
        <f t="shared" si="1"/>
        <v>0</v>
      </c>
    </row>
    <row r="37" spans="1:16" ht="15.75" thickBot="1" x14ac:dyDescent="0.3">
      <c r="A37" s="20" t="s">
        <v>26</v>
      </c>
      <c r="B37" s="37">
        <f>4774645.67+2252651.51</f>
        <v>7027297.1799999997</v>
      </c>
      <c r="C37" s="7">
        <v>0</v>
      </c>
      <c r="D37" s="32">
        <v>639393.02</v>
      </c>
      <c r="E37" s="32">
        <v>2254140.5399999996</v>
      </c>
      <c r="F37" s="32">
        <v>896098.76</v>
      </c>
      <c r="G37" s="32">
        <v>1258592.5900000001</v>
      </c>
      <c r="H37" s="32">
        <v>1661587.63</v>
      </c>
      <c r="I37" s="32">
        <v>58051.42</v>
      </c>
      <c r="J37" s="17">
        <f>+'[1]CONS. FUENTES FINAN'!$J$308</f>
        <v>256898.7</v>
      </c>
      <c r="K37" s="17"/>
      <c r="L37" s="17"/>
      <c r="M37" s="23"/>
      <c r="N37" s="30"/>
      <c r="O37" s="30"/>
      <c r="P37" s="15">
        <f t="shared" si="1"/>
        <v>7024762.6599999992</v>
      </c>
    </row>
    <row r="38" spans="1:16" ht="15.75" thickBot="1" x14ac:dyDescent="0.3">
      <c r="A38" s="19" t="s">
        <v>27</v>
      </c>
      <c r="B38" s="37">
        <f t="shared" ref="B38:I38" si="4">+B39+B40+B41+B42+B43+B44+B45+B45</f>
        <v>0</v>
      </c>
      <c r="C38" s="9">
        <f>+C39+C40+C41+C42+C43+C44+C45+C45</f>
        <v>0</v>
      </c>
      <c r="D38" s="49">
        <f>+D39+D40+D41+D42+D43+D44+D45+D45</f>
        <v>0</v>
      </c>
      <c r="E38" s="50">
        <f t="shared" si="4"/>
        <v>0</v>
      </c>
      <c r="F38" s="50">
        <f t="shared" si="4"/>
        <v>0</v>
      </c>
      <c r="G38" s="50">
        <f t="shared" si="4"/>
        <v>0</v>
      </c>
      <c r="H38" s="50">
        <f t="shared" si="4"/>
        <v>0</v>
      </c>
      <c r="I38" s="50">
        <f t="shared" si="4"/>
        <v>0</v>
      </c>
      <c r="J38" s="51"/>
      <c r="K38" s="51"/>
      <c r="L38" s="51"/>
      <c r="M38" s="52"/>
      <c r="N38" s="46"/>
      <c r="O38" s="46"/>
      <c r="P38" s="42">
        <f>+D38+E38+F38+G38+H38+I38+J38+K38+L38+M38+N38+O38</f>
        <v>0</v>
      </c>
    </row>
    <row r="39" spans="1:16" x14ac:dyDescent="0.25">
      <c r="A39" s="20" t="s">
        <v>28</v>
      </c>
      <c r="B39" s="13"/>
      <c r="C39" s="7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17">
        <v>0</v>
      </c>
      <c r="J39" s="17">
        <v>0</v>
      </c>
      <c r="K39" s="17"/>
      <c r="L39" s="17"/>
      <c r="M39" s="23"/>
      <c r="N39" s="30"/>
      <c r="O39" s="31"/>
      <c r="P39" s="15">
        <f t="shared" si="1"/>
        <v>0</v>
      </c>
    </row>
    <row r="40" spans="1:16" ht="25.5" x14ac:dyDescent="0.25">
      <c r="A40" s="20" t="s">
        <v>29</v>
      </c>
      <c r="B40" s="8">
        <v>0</v>
      </c>
      <c r="C40" s="13">
        <v>0</v>
      </c>
      <c r="D40" s="8">
        <v>0</v>
      </c>
      <c r="E40" s="8">
        <v>0</v>
      </c>
      <c r="F40" s="8">
        <v>0</v>
      </c>
      <c r="G40" s="8">
        <v>0</v>
      </c>
      <c r="H40" s="8">
        <v>0</v>
      </c>
      <c r="I40" s="17">
        <v>0</v>
      </c>
      <c r="J40" s="17">
        <v>0</v>
      </c>
      <c r="K40" s="17"/>
      <c r="L40" s="17"/>
      <c r="M40" s="23"/>
      <c r="N40" s="13"/>
      <c r="O40" s="30"/>
      <c r="P40" s="15">
        <f t="shared" si="1"/>
        <v>0</v>
      </c>
    </row>
    <row r="41" spans="1:16" ht="25.5" x14ac:dyDescent="0.25">
      <c r="A41" s="20" t="s">
        <v>30</v>
      </c>
      <c r="B41" s="8">
        <v>0</v>
      </c>
      <c r="C41" s="13">
        <v>0</v>
      </c>
      <c r="D41" s="8">
        <v>0</v>
      </c>
      <c r="E41" s="8">
        <v>0</v>
      </c>
      <c r="F41" s="8">
        <v>0</v>
      </c>
      <c r="G41" s="8">
        <v>0</v>
      </c>
      <c r="H41" s="8">
        <v>0</v>
      </c>
      <c r="I41" s="17">
        <v>0</v>
      </c>
      <c r="J41" s="17">
        <v>0</v>
      </c>
      <c r="K41" s="17"/>
      <c r="L41" s="17"/>
      <c r="M41" s="23"/>
      <c r="N41" s="13"/>
      <c r="O41" s="31"/>
      <c r="P41" s="15">
        <f t="shared" si="1"/>
        <v>0</v>
      </c>
    </row>
    <row r="42" spans="1:16" ht="25.5" x14ac:dyDescent="0.25">
      <c r="A42" s="20" t="s">
        <v>31</v>
      </c>
      <c r="B42" s="8">
        <v>0</v>
      </c>
      <c r="C42" s="13">
        <v>0</v>
      </c>
      <c r="D42" s="8">
        <v>0</v>
      </c>
      <c r="E42" s="8">
        <v>0</v>
      </c>
      <c r="F42" s="8">
        <v>0</v>
      </c>
      <c r="G42" s="8">
        <v>0</v>
      </c>
      <c r="H42" s="8">
        <v>0</v>
      </c>
      <c r="I42" s="17">
        <v>0</v>
      </c>
      <c r="J42" s="17">
        <v>0</v>
      </c>
      <c r="K42" s="17"/>
      <c r="L42" s="17"/>
      <c r="M42" s="23"/>
      <c r="N42" s="13"/>
      <c r="O42" s="31"/>
      <c r="P42" s="15">
        <f t="shared" si="1"/>
        <v>0</v>
      </c>
    </row>
    <row r="43" spans="1:16" ht="25.5" x14ac:dyDescent="0.25">
      <c r="A43" s="20" t="s">
        <v>32</v>
      </c>
      <c r="B43" s="8">
        <v>0</v>
      </c>
      <c r="C43" s="13">
        <v>0</v>
      </c>
      <c r="D43" s="8">
        <v>0</v>
      </c>
      <c r="E43" s="8">
        <v>0</v>
      </c>
      <c r="F43" s="8">
        <v>0</v>
      </c>
      <c r="G43" s="8">
        <v>0</v>
      </c>
      <c r="H43" s="8">
        <v>0</v>
      </c>
      <c r="I43" s="17">
        <v>0</v>
      </c>
      <c r="J43" s="17">
        <v>0</v>
      </c>
      <c r="K43" s="17"/>
      <c r="L43" s="17"/>
      <c r="M43" s="23"/>
      <c r="N43" s="13"/>
      <c r="O43" s="31"/>
      <c r="P43" s="15">
        <f t="shared" si="1"/>
        <v>0</v>
      </c>
    </row>
    <row r="44" spans="1:16" x14ac:dyDescent="0.25">
      <c r="A44" s="20" t="s">
        <v>33</v>
      </c>
      <c r="B44" s="8">
        <v>0</v>
      </c>
      <c r="C44" s="13">
        <v>0</v>
      </c>
      <c r="D44" s="8">
        <v>0</v>
      </c>
      <c r="E44" s="8">
        <v>0</v>
      </c>
      <c r="F44" s="8">
        <v>0</v>
      </c>
      <c r="G44" s="8">
        <v>0</v>
      </c>
      <c r="H44" s="8">
        <v>0</v>
      </c>
      <c r="I44" s="17">
        <v>0</v>
      </c>
      <c r="J44" s="17">
        <v>0</v>
      </c>
      <c r="K44" s="17"/>
      <c r="L44" s="17"/>
      <c r="M44" s="23"/>
      <c r="N44" s="13"/>
      <c r="O44" s="31"/>
      <c r="P44" s="15">
        <f t="shared" si="1"/>
        <v>0</v>
      </c>
    </row>
    <row r="45" spans="1:16" ht="26.25" thickBot="1" x14ac:dyDescent="0.3">
      <c r="A45" s="20" t="s">
        <v>34</v>
      </c>
      <c r="B45" s="8">
        <v>0</v>
      </c>
      <c r="C45" s="13">
        <v>0</v>
      </c>
      <c r="D45" s="8">
        <v>0</v>
      </c>
      <c r="E45" s="8">
        <v>0</v>
      </c>
      <c r="F45" s="8">
        <v>0</v>
      </c>
      <c r="G45" s="8">
        <v>0</v>
      </c>
      <c r="H45" s="8">
        <v>0</v>
      </c>
      <c r="I45" s="17">
        <v>0</v>
      </c>
      <c r="J45" s="17">
        <v>0</v>
      </c>
      <c r="K45" s="17"/>
      <c r="L45" s="17"/>
      <c r="M45" s="23"/>
      <c r="N45" s="13"/>
      <c r="O45" s="31"/>
      <c r="P45" s="15">
        <f t="shared" si="1"/>
        <v>0</v>
      </c>
    </row>
    <row r="46" spans="1:16" ht="15.75" thickBot="1" x14ac:dyDescent="0.3">
      <c r="A46" s="19" t="s">
        <v>35</v>
      </c>
      <c r="B46" s="10">
        <v>0</v>
      </c>
      <c r="C46" s="13">
        <v>0</v>
      </c>
      <c r="D46" s="53">
        <v>0</v>
      </c>
      <c r="E46" s="54">
        <v>0</v>
      </c>
      <c r="F46" s="54">
        <v>0</v>
      </c>
      <c r="G46" s="54">
        <v>0</v>
      </c>
      <c r="H46" s="55">
        <v>0</v>
      </c>
      <c r="I46" s="55">
        <v>0</v>
      </c>
      <c r="J46" s="55">
        <v>0</v>
      </c>
      <c r="K46" s="55">
        <v>0</v>
      </c>
      <c r="L46" s="55">
        <v>0</v>
      </c>
      <c r="M46" s="55">
        <v>0</v>
      </c>
      <c r="N46" s="55">
        <v>0</v>
      </c>
      <c r="O46" s="55">
        <v>0</v>
      </c>
      <c r="P46" s="42">
        <f t="shared" si="1"/>
        <v>0</v>
      </c>
    </row>
    <row r="47" spans="1:16" x14ac:dyDescent="0.25">
      <c r="A47" s="20" t="s">
        <v>36</v>
      </c>
      <c r="B47" s="8">
        <v>0</v>
      </c>
      <c r="C47" s="13">
        <v>0</v>
      </c>
      <c r="D47" s="8">
        <v>0</v>
      </c>
      <c r="E47" s="8">
        <v>0</v>
      </c>
      <c r="F47" s="8">
        <v>0</v>
      </c>
      <c r="G47" s="8">
        <v>0</v>
      </c>
      <c r="H47" s="8">
        <v>0</v>
      </c>
      <c r="I47" s="17">
        <v>0</v>
      </c>
      <c r="J47" s="17">
        <v>0</v>
      </c>
      <c r="K47" s="17"/>
      <c r="L47" s="17"/>
      <c r="M47" s="23"/>
      <c r="N47" s="13"/>
      <c r="O47" s="31"/>
      <c r="P47" s="15">
        <f t="shared" si="1"/>
        <v>0</v>
      </c>
    </row>
    <row r="48" spans="1:16" ht="25.5" x14ac:dyDescent="0.25">
      <c r="A48" s="20" t="s">
        <v>37</v>
      </c>
      <c r="B48" s="8">
        <v>0</v>
      </c>
      <c r="C48" s="13">
        <v>0</v>
      </c>
      <c r="D48" s="8">
        <v>0</v>
      </c>
      <c r="E48" s="8">
        <v>0</v>
      </c>
      <c r="F48" s="8">
        <v>0</v>
      </c>
      <c r="G48" s="8">
        <v>0</v>
      </c>
      <c r="H48" s="8">
        <v>0</v>
      </c>
      <c r="I48" s="17">
        <v>0</v>
      </c>
      <c r="J48" s="17">
        <v>0</v>
      </c>
      <c r="K48" s="17"/>
      <c r="L48" s="17"/>
      <c r="M48" s="23"/>
      <c r="N48" s="13"/>
      <c r="O48" s="31"/>
      <c r="P48" s="15">
        <f t="shared" si="1"/>
        <v>0</v>
      </c>
    </row>
    <row r="49" spans="1:16" ht="25.5" x14ac:dyDescent="0.25">
      <c r="A49" s="20" t="s">
        <v>38</v>
      </c>
      <c r="B49" s="8">
        <v>0</v>
      </c>
      <c r="C49" s="13">
        <v>0</v>
      </c>
      <c r="D49" s="8">
        <v>0</v>
      </c>
      <c r="E49" s="8">
        <v>0</v>
      </c>
      <c r="F49" s="8">
        <v>0</v>
      </c>
      <c r="G49" s="8">
        <v>0</v>
      </c>
      <c r="H49" s="8">
        <v>0</v>
      </c>
      <c r="I49" s="17">
        <v>0</v>
      </c>
      <c r="J49" s="17">
        <v>0</v>
      </c>
      <c r="K49" s="17"/>
      <c r="L49" s="17"/>
      <c r="M49" s="23"/>
      <c r="N49" s="13"/>
      <c r="O49" s="31"/>
      <c r="P49" s="15">
        <f t="shared" si="1"/>
        <v>0</v>
      </c>
    </row>
    <row r="50" spans="1:16" ht="25.5" x14ac:dyDescent="0.25">
      <c r="A50" s="20" t="s">
        <v>39</v>
      </c>
      <c r="B50" s="8">
        <v>0</v>
      </c>
      <c r="C50" s="13">
        <v>0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17">
        <v>0</v>
      </c>
      <c r="J50" s="17">
        <v>0</v>
      </c>
      <c r="K50" s="17"/>
      <c r="L50" s="17"/>
      <c r="M50" s="23"/>
      <c r="N50" s="13"/>
      <c r="O50" s="31"/>
      <c r="P50" s="15">
        <f t="shared" si="1"/>
        <v>0</v>
      </c>
    </row>
    <row r="51" spans="1:16" ht="25.5" x14ac:dyDescent="0.25">
      <c r="A51" s="20" t="s">
        <v>89</v>
      </c>
      <c r="B51" s="8">
        <v>0</v>
      </c>
      <c r="C51" s="13">
        <v>0</v>
      </c>
      <c r="D51" s="8">
        <v>0</v>
      </c>
      <c r="E51" s="8">
        <v>0</v>
      </c>
      <c r="F51" s="8">
        <v>0</v>
      </c>
      <c r="G51" s="8">
        <v>0</v>
      </c>
      <c r="H51" s="8">
        <v>0</v>
      </c>
      <c r="I51" s="17">
        <v>0</v>
      </c>
      <c r="J51" s="17">
        <v>0</v>
      </c>
      <c r="K51" s="17"/>
      <c r="L51" s="17"/>
      <c r="M51" s="23"/>
      <c r="N51" s="13"/>
      <c r="O51" s="31"/>
      <c r="P51" s="15">
        <f t="shared" si="1"/>
        <v>0</v>
      </c>
    </row>
    <row r="52" spans="1:16" x14ac:dyDescent="0.25">
      <c r="A52" s="20" t="s">
        <v>40</v>
      </c>
      <c r="B52" s="8">
        <v>0</v>
      </c>
      <c r="C52" s="13">
        <v>0</v>
      </c>
      <c r="D52" s="8">
        <v>0</v>
      </c>
      <c r="E52" s="8">
        <v>0</v>
      </c>
      <c r="F52" s="8">
        <v>0</v>
      </c>
      <c r="G52" s="8">
        <v>0</v>
      </c>
      <c r="H52" s="8">
        <v>0</v>
      </c>
      <c r="I52" s="17">
        <v>0</v>
      </c>
      <c r="J52" s="17">
        <v>0</v>
      </c>
      <c r="K52" s="17"/>
      <c r="L52" s="17"/>
      <c r="M52" s="23"/>
      <c r="N52" s="13"/>
      <c r="O52" s="31"/>
      <c r="P52" s="15">
        <f t="shared" si="1"/>
        <v>0</v>
      </c>
    </row>
    <row r="53" spans="1:16" ht="26.25" thickBot="1" x14ac:dyDescent="0.3">
      <c r="A53" s="20" t="s">
        <v>41</v>
      </c>
      <c r="B53" s="8">
        <v>0</v>
      </c>
      <c r="C53" s="13">
        <v>0</v>
      </c>
      <c r="D53" s="8">
        <v>0</v>
      </c>
      <c r="E53" s="8">
        <v>0</v>
      </c>
      <c r="F53" s="8">
        <v>0</v>
      </c>
      <c r="G53" s="8">
        <v>0</v>
      </c>
      <c r="H53" s="8">
        <v>0</v>
      </c>
      <c r="I53" s="17">
        <v>0</v>
      </c>
      <c r="J53" s="17">
        <v>0</v>
      </c>
      <c r="K53" s="17"/>
      <c r="L53" s="17"/>
      <c r="M53" s="23"/>
      <c r="N53" s="13"/>
      <c r="O53" s="31"/>
      <c r="P53" s="15">
        <f t="shared" si="1"/>
        <v>0</v>
      </c>
    </row>
    <row r="54" spans="1:16" ht="15.75" thickBot="1" x14ac:dyDescent="0.3">
      <c r="A54" s="19" t="s">
        <v>42</v>
      </c>
      <c r="B54" s="5">
        <f>+B55+B56+B57+B58+B59+B60+B61+B62+B63</f>
        <v>10880028.460000001</v>
      </c>
      <c r="C54" s="5">
        <f>+C55+C56+C57+C58+C59+C60+C61+C62+C63</f>
        <v>0</v>
      </c>
      <c r="D54" s="53">
        <f>+D55+D56+D57+D58+D59+D60+D61+D62+D63</f>
        <v>101067</v>
      </c>
      <c r="E54" s="47">
        <f>+E55+E56+E57+E58+E59+E60+E61+E62+E63</f>
        <v>921249.09</v>
      </c>
      <c r="F54" s="47">
        <f>+F55+F56+F57+F58++F59+F60+F61+F62+F63+F6</f>
        <v>1394617.38</v>
      </c>
      <c r="G54" s="47">
        <f>+G55+G56+G57+G58++G59+G60+G61+G62+G63+G6</f>
        <v>4067695.2300000004</v>
      </c>
      <c r="H54" s="47">
        <f>+H55+H56+H57+H58++H59+H60+H61+H62+H63+H6</f>
        <v>7684371.3700000001</v>
      </c>
      <c r="I54" s="47">
        <f>+I55+I56+I57+I58++I59+I60+I61+I62+I63+I6</f>
        <v>5097600</v>
      </c>
      <c r="J54" s="47"/>
      <c r="K54" s="47"/>
      <c r="L54" s="47"/>
      <c r="M54" s="47"/>
      <c r="N54" s="45"/>
      <c r="O54" s="46"/>
      <c r="P54" s="42">
        <f t="shared" si="1"/>
        <v>19266600.07</v>
      </c>
    </row>
    <row r="55" spans="1:16" x14ac:dyDescent="0.25">
      <c r="A55" s="20" t="s">
        <v>43</v>
      </c>
      <c r="B55" s="6">
        <v>6491264.5600000005</v>
      </c>
      <c r="C55" s="7">
        <v>0</v>
      </c>
      <c r="D55" s="32">
        <v>0</v>
      </c>
      <c r="E55" s="32">
        <v>139204.09</v>
      </c>
      <c r="F55" s="32">
        <v>3717</v>
      </c>
      <c r="G55" s="32">
        <v>2843415.74</v>
      </c>
      <c r="H55" s="32">
        <v>1514271.37</v>
      </c>
      <c r="I55" s="32">
        <v>0</v>
      </c>
      <c r="J55" s="17">
        <f>+'[1]CONS. FUENTES FINAN'!$J$337</f>
        <v>0</v>
      </c>
      <c r="K55" s="17"/>
      <c r="L55" s="17"/>
      <c r="M55" s="23"/>
      <c r="N55" s="30"/>
      <c r="O55" s="30"/>
      <c r="P55" s="15">
        <f t="shared" si="1"/>
        <v>4500608.2</v>
      </c>
    </row>
    <row r="56" spans="1:16" x14ac:dyDescent="0.25">
      <c r="A56" s="20" t="s">
        <v>90</v>
      </c>
      <c r="B56" s="6">
        <v>0</v>
      </c>
      <c r="C56" s="7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17">
        <f>+'[1]CONS. FUENTES FINAN'!$J$348</f>
        <v>0</v>
      </c>
      <c r="K56" s="17"/>
      <c r="L56" s="17"/>
      <c r="M56" s="23"/>
      <c r="N56" s="13"/>
      <c r="O56" s="30"/>
      <c r="P56" s="15">
        <f t="shared" si="1"/>
        <v>0</v>
      </c>
    </row>
    <row r="57" spans="1:16" x14ac:dyDescent="0.25">
      <c r="A57" s="20" t="s">
        <v>44</v>
      </c>
      <c r="B57" s="6">
        <v>2108215.9</v>
      </c>
      <c r="C57" s="7">
        <v>0</v>
      </c>
      <c r="D57" s="32">
        <v>72924</v>
      </c>
      <c r="E57" s="32">
        <v>782045</v>
      </c>
      <c r="F57" s="32">
        <v>533433.4</v>
      </c>
      <c r="G57" s="32">
        <v>1224279.49</v>
      </c>
      <c r="H57" s="32">
        <v>6170100</v>
      </c>
      <c r="I57" s="32">
        <v>5097600</v>
      </c>
      <c r="J57" s="17">
        <f>+'[1]CONS. FUENTES FINAN'!$J$357</f>
        <v>0</v>
      </c>
      <c r="K57" s="17"/>
      <c r="L57" s="17"/>
      <c r="M57" s="23"/>
      <c r="N57" s="30"/>
      <c r="O57" s="30"/>
      <c r="P57" s="15">
        <f t="shared" si="1"/>
        <v>13880381.890000001</v>
      </c>
    </row>
    <row r="58" spans="1:16" ht="25.5" x14ac:dyDescent="0.25">
      <c r="A58" s="20" t="s">
        <v>45</v>
      </c>
      <c r="B58" s="6">
        <f t="array" ref="B58">[2]!'!Formulario PPGR7!F437C8'</f>
        <v>1940000</v>
      </c>
      <c r="C58" s="7">
        <v>0</v>
      </c>
      <c r="D58" s="32">
        <v>28143</v>
      </c>
      <c r="E58" s="32">
        <v>0</v>
      </c>
      <c r="F58" s="32">
        <v>0</v>
      </c>
      <c r="G58" s="32">
        <v>0</v>
      </c>
      <c r="H58" s="32">
        <v>0</v>
      </c>
      <c r="I58" s="32">
        <v>0</v>
      </c>
      <c r="J58" s="17">
        <f>+'[1]CONS. FUENTES FINAN'!$J$366</f>
        <v>0</v>
      </c>
      <c r="K58" s="17"/>
      <c r="L58" s="17"/>
      <c r="M58" s="23"/>
      <c r="N58" s="13"/>
      <c r="O58" s="30"/>
      <c r="P58" s="15">
        <f t="shared" si="1"/>
        <v>28143</v>
      </c>
    </row>
    <row r="59" spans="1:16" x14ac:dyDescent="0.25">
      <c r="A59" s="20" t="s">
        <v>46</v>
      </c>
      <c r="B59" s="6">
        <f t="array" ref="B59">[2]!'!Formulario PPGR7!F444C8'</f>
        <v>340548</v>
      </c>
      <c r="C59" s="7">
        <v>0</v>
      </c>
      <c r="D59" s="32">
        <v>0</v>
      </c>
      <c r="E59" s="32">
        <v>0</v>
      </c>
      <c r="F59" s="32">
        <v>857466.98</v>
      </c>
      <c r="G59" s="32">
        <v>0</v>
      </c>
      <c r="H59" s="32">
        <v>0</v>
      </c>
      <c r="I59" s="32">
        <v>0</v>
      </c>
      <c r="J59" s="17">
        <f>+'[1]CONS. FUENTES FINAN'!$J$383</f>
        <v>0</v>
      </c>
      <c r="K59" s="17"/>
      <c r="L59" s="17"/>
      <c r="M59" s="23"/>
      <c r="N59" s="13"/>
      <c r="O59" s="30"/>
      <c r="P59" s="15">
        <f t="shared" si="1"/>
        <v>857466.98</v>
      </c>
    </row>
    <row r="60" spans="1:16" x14ac:dyDescent="0.25">
      <c r="A60" s="20" t="s">
        <v>47</v>
      </c>
      <c r="B60" s="6">
        <v>0</v>
      </c>
      <c r="C60" s="7">
        <v>0</v>
      </c>
      <c r="D60" s="32">
        <v>0</v>
      </c>
      <c r="E60" s="32">
        <v>0</v>
      </c>
      <c r="F60" s="32">
        <v>0</v>
      </c>
      <c r="G60" s="32">
        <v>0</v>
      </c>
      <c r="H60" s="32">
        <v>0</v>
      </c>
      <c r="I60" s="32">
        <v>0</v>
      </c>
      <c r="J60" s="17">
        <v>0</v>
      </c>
      <c r="K60" s="17"/>
      <c r="L60" s="17"/>
      <c r="M60" s="23"/>
      <c r="N60" s="13"/>
      <c r="O60" s="30"/>
      <c r="P60" s="15">
        <f t="shared" si="1"/>
        <v>0</v>
      </c>
    </row>
    <row r="61" spans="1:16" x14ac:dyDescent="0.25">
      <c r="A61" s="20" t="s">
        <v>91</v>
      </c>
      <c r="B61" s="6">
        <v>0</v>
      </c>
      <c r="C61" s="7">
        <v>0</v>
      </c>
      <c r="D61" s="32">
        <v>0</v>
      </c>
      <c r="E61" s="32">
        <v>0</v>
      </c>
      <c r="F61" s="32">
        <v>0</v>
      </c>
      <c r="G61" s="32">
        <v>0</v>
      </c>
      <c r="H61" s="32">
        <v>0</v>
      </c>
      <c r="I61" s="32">
        <v>0</v>
      </c>
      <c r="J61" s="17">
        <v>0</v>
      </c>
      <c r="K61" s="17"/>
      <c r="L61" s="17"/>
      <c r="M61" s="23"/>
      <c r="N61" s="13"/>
      <c r="O61" s="30"/>
      <c r="P61" s="15">
        <f t="shared" si="1"/>
        <v>0</v>
      </c>
    </row>
    <row r="62" spans="1:16" x14ac:dyDescent="0.25">
      <c r="A62" s="20" t="s">
        <v>48</v>
      </c>
      <c r="B62" s="6">
        <v>0</v>
      </c>
      <c r="C62" s="7">
        <v>0</v>
      </c>
      <c r="D62" s="32">
        <v>0</v>
      </c>
      <c r="E62" s="32">
        <v>0</v>
      </c>
      <c r="F62" s="32">
        <v>0</v>
      </c>
      <c r="G62" s="32">
        <v>0</v>
      </c>
      <c r="H62" s="32">
        <v>0</v>
      </c>
      <c r="I62" s="32">
        <v>0</v>
      </c>
      <c r="J62" s="17">
        <v>0</v>
      </c>
      <c r="K62" s="17"/>
      <c r="L62" s="17"/>
      <c r="M62" s="23"/>
      <c r="N62" s="30"/>
      <c r="O62" s="30"/>
      <c r="P62" s="15">
        <f t="shared" si="1"/>
        <v>0</v>
      </c>
    </row>
    <row r="63" spans="1:16" ht="26.25" thickBot="1" x14ac:dyDescent="0.3">
      <c r="A63" s="20" t="s">
        <v>49</v>
      </c>
      <c r="B63" s="6">
        <v>0</v>
      </c>
      <c r="C63" s="7">
        <v>0</v>
      </c>
      <c r="D63" s="32">
        <v>0</v>
      </c>
      <c r="E63" s="32">
        <v>0</v>
      </c>
      <c r="F63" s="32">
        <v>0</v>
      </c>
      <c r="G63" s="32">
        <v>0</v>
      </c>
      <c r="H63" s="32">
        <v>0</v>
      </c>
      <c r="I63" s="32">
        <v>0</v>
      </c>
      <c r="J63" s="17">
        <v>0</v>
      </c>
      <c r="K63" s="17"/>
      <c r="L63" s="17"/>
      <c r="M63" s="23"/>
      <c r="N63" s="13"/>
      <c r="O63" s="8"/>
      <c r="P63" s="15">
        <f t="shared" si="1"/>
        <v>0</v>
      </c>
    </row>
    <row r="64" spans="1:16" ht="15.75" thickBot="1" x14ac:dyDescent="0.3">
      <c r="A64" s="19" t="s">
        <v>50</v>
      </c>
      <c r="B64" s="5">
        <f t="shared" ref="B64:O64" si="5">+B65+B66+B67+B68</f>
        <v>0</v>
      </c>
      <c r="C64" s="5">
        <f>+C65+C66+C67+C68</f>
        <v>0</v>
      </c>
      <c r="D64" s="56">
        <f t="shared" si="5"/>
        <v>0</v>
      </c>
      <c r="E64" s="57">
        <f t="shared" si="5"/>
        <v>0</v>
      </c>
      <c r="F64" s="57">
        <f t="shared" si="5"/>
        <v>0</v>
      </c>
      <c r="G64" s="57">
        <f t="shared" si="5"/>
        <v>0</v>
      </c>
      <c r="H64" s="57">
        <f t="shared" si="5"/>
        <v>0</v>
      </c>
      <c r="I64" s="57">
        <f t="shared" si="5"/>
        <v>0</v>
      </c>
      <c r="J64" s="57">
        <f t="shared" si="5"/>
        <v>0</v>
      </c>
      <c r="K64" s="57">
        <f t="shared" si="5"/>
        <v>0</v>
      </c>
      <c r="L64" s="57">
        <f t="shared" si="5"/>
        <v>0</v>
      </c>
      <c r="M64" s="57">
        <f t="shared" si="5"/>
        <v>0</v>
      </c>
      <c r="N64" s="57">
        <f t="shared" si="5"/>
        <v>0</v>
      </c>
      <c r="O64" s="57">
        <f t="shared" si="5"/>
        <v>0</v>
      </c>
      <c r="P64" s="42">
        <f t="shared" si="1"/>
        <v>0</v>
      </c>
    </row>
    <row r="65" spans="1:17" x14ac:dyDescent="0.25">
      <c r="A65" s="20" t="s">
        <v>51</v>
      </c>
      <c r="B65" s="6">
        <v>0</v>
      </c>
      <c r="C65" s="7">
        <v>0</v>
      </c>
      <c r="D65" s="8">
        <v>0</v>
      </c>
      <c r="E65" s="10">
        <v>0</v>
      </c>
      <c r="F65" s="17"/>
      <c r="G65" s="34"/>
      <c r="H65" s="30"/>
      <c r="I65" s="17">
        <v>0</v>
      </c>
      <c r="J65" s="17">
        <v>0</v>
      </c>
      <c r="K65" s="17"/>
      <c r="L65" s="17"/>
      <c r="M65" s="23"/>
      <c r="N65" s="30"/>
      <c r="O65" s="8"/>
      <c r="P65" s="15">
        <f t="shared" si="1"/>
        <v>0</v>
      </c>
    </row>
    <row r="66" spans="1:17" x14ac:dyDescent="0.25">
      <c r="A66" s="20" t="s">
        <v>52</v>
      </c>
      <c r="B66" s="6">
        <v>0</v>
      </c>
      <c r="C66" s="13">
        <v>0</v>
      </c>
      <c r="D66" s="8">
        <v>0</v>
      </c>
      <c r="E66" s="10">
        <v>0</v>
      </c>
      <c r="F66" s="8"/>
      <c r="G66" s="8"/>
      <c r="H66" s="8"/>
      <c r="I66" s="8">
        <v>0</v>
      </c>
      <c r="J66" s="17">
        <v>0</v>
      </c>
      <c r="K66" s="17"/>
      <c r="L66" s="17"/>
      <c r="M66" s="23"/>
      <c r="N66" s="17"/>
      <c r="O66" s="8"/>
      <c r="P66" s="15">
        <f t="shared" si="1"/>
        <v>0</v>
      </c>
    </row>
    <row r="67" spans="1:17" x14ac:dyDescent="0.25">
      <c r="A67" s="20" t="s">
        <v>53</v>
      </c>
      <c r="B67" s="6">
        <v>0</v>
      </c>
      <c r="C67" s="13">
        <v>0</v>
      </c>
      <c r="D67" s="8">
        <v>0</v>
      </c>
      <c r="E67" s="10">
        <v>0</v>
      </c>
      <c r="F67" s="10">
        <v>0</v>
      </c>
      <c r="G67" s="10">
        <v>0</v>
      </c>
      <c r="H67" s="10">
        <v>0</v>
      </c>
      <c r="I67" s="8">
        <v>0</v>
      </c>
      <c r="J67" s="17">
        <v>0</v>
      </c>
      <c r="K67" s="17"/>
      <c r="L67" s="17"/>
      <c r="M67" s="23"/>
      <c r="N67" s="17"/>
      <c r="O67" s="8"/>
      <c r="P67" s="15">
        <f t="shared" si="1"/>
        <v>0</v>
      </c>
    </row>
    <row r="68" spans="1:17" ht="26.25" thickBot="1" x14ac:dyDescent="0.3">
      <c r="A68" s="21" t="s">
        <v>54</v>
      </c>
      <c r="B68" s="6">
        <v>0</v>
      </c>
      <c r="C68" s="13">
        <v>0</v>
      </c>
      <c r="D68" s="8">
        <v>0</v>
      </c>
      <c r="E68" s="10">
        <v>0</v>
      </c>
      <c r="F68" s="10">
        <v>0</v>
      </c>
      <c r="G68" s="10">
        <v>0</v>
      </c>
      <c r="H68" s="10">
        <v>0</v>
      </c>
      <c r="I68" s="8">
        <v>0</v>
      </c>
      <c r="J68" s="17">
        <v>0</v>
      </c>
      <c r="K68" s="17"/>
      <c r="L68" s="17"/>
      <c r="M68" s="23"/>
      <c r="N68" s="17"/>
      <c r="O68" s="8"/>
      <c r="P68" s="15">
        <f t="shared" si="1"/>
        <v>0</v>
      </c>
    </row>
    <row r="69" spans="1:17" ht="15.75" thickBot="1" x14ac:dyDescent="0.3">
      <c r="A69" s="19" t="s">
        <v>55</v>
      </c>
      <c r="B69" s="10">
        <v>0</v>
      </c>
      <c r="C69" s="13">
        <v>0</v>
      </c>
      <c r="D69" s="53">
        <f>+D70+D71</f>
        <v>0</v>
      </c>
      <c r="E69" s="54">
        <v>0</v>
      </c>
      <c r="F69" s="54">
        <v>0</v>
      </c>
      <c r="G69" s="54">
        <v>0</v>
      </c>
      <c r="H69" s="54">
        <v>0</v>
      </c>
      <c r="I69" s="54">
        <v>0</v>
      </c>
      <c r="J69" s="54">
        <v>0</v>
      </c>
      <c r="K69" s="54">
        <v>0</v>
      </c>
      <c r="L69" s="54">
        <v>0</v>
      </c>
      <c r="M69" s="54">
        <v>0</v>
      </c>
      <c r="N69" s="54">
        <v>0</v>
      </c>
      <c r="O69" s="54">
        <v>0</v>
      </c>
      <c r="P69" s="42">
        <f t="shared" si="1"/>
        <v>0</v>
      </c>
    </row>
    <row r="70" spans="1:17" x14ac:dyDescent="0.25">
      <c r="A70" s="20" t="s">
        <v>56</v>
      </c>
      <c r="B70" s="8">
        <v>0</v>
      </c>
      <c r="C70" s="13">
        <v>0</v>
      </c>
      <c r="D70" s="8">
        <v>0</v>
      </c>
      <c r="E70" s="10">
        <v>0</v>
      </c>
      <c r="F70" s="10">
        <v>0</v>
      </c>
      <c r="G70" s="10">
        <v>0</v>
      </c>
      <c r="H70" s="10">
        <v>0</v>
      </c>
      <c r="I70" s="8">
        <v>0</v>
      </c>
      <c r="J70" s="17">
        <v>0</v>
      </c>
      <c r="K70" s="17"/>
      <c r="L70" s="17"/>
      <c r="M70" s="23"/>
      <c r="N70" s="17"/>
      <c r="O70" s="8"/>
      <c r="P70" s="15">
        <f t="shared" si="1"/>
        <v>0</v>
      </c>
    </row>
    <row r="71" spans="1:17" ht="26.25" thickBot="1" x14ac:dyDescent="0.3">
      <c r="A71" s="20" t="s">
        <v>57</v>
      </c>
      <c r="B71" s="8">
        <v>0</v>
      </c>
      <c r="C71" s="13">
        <v>0</v>
      </c>
      <c r="D71" s="8">
        <v>0</v>
      </c>
      <c r="E71" s="10">
        <v>0</v>
      </c>
      <c r="F71" s="10">
        <v>0</v>
      </c>
      <c r="G71" s="10">
        <v>0</v>
      </c>
      <c r="H71" s="10">
        <v>0</v>
      </c>
      <c r="I71" s="8">
        <v>0</v>
      </c>
      <c r="J71" s="17">
        <v>0</v>
      </c>
      <c r="K71" s="17"/>
      <c r="L71" s="17"/>
      <c r="M71" s="23"/>
      <c r="N71" s="17"/>
      <c r="O71" s="8"/>
      <c r="P71" s="15">
        <f t="shared" si="1"/>
        <v>0</v>
      </c>
    </row>
    <row r="72" spans="1:17" ht="15.75" thickBot="1" x14ac:dyDescent="0.3">
      <c r="A72" s="19" t="s">
        <v>58</v>
      </c>
      <c r="B72" s="10">
        <v>0</v>
      </c>
      <c r="C72" s="13">
        <v>0</v>
      </c>
      <c r="D72" s="53">
        <v>0</v>
      </c>
      <c r="E72" s="54">
        <v>0</v>
      </c>
      <c r="F72" s="54">
        <v>0</v>
      </c>
      <c r="G72" s="54">
        <v>0</v>
      </c>
      <c r="H72" s="54">
        <v>0</v>
      </c>
      <c r="I72" s="54">
        <v>0</v>
      </c>
      <c r="J72" s="51"/>
      <c r="K72" s="51"/>
      <c r="L72" s="51"/>
      <c r="M72" s="52"/>
      <c r="N72" s="51"/>
      <c r="O72" s="55"/>
      <c r="P72" s="42">
        <f>+D72+E72+F72+G72+H72+I72+J72+K72+L72+M72+N72+O72</f>
        <v>0</v>
      </c>
    </row>
    <row r="73" spans="1:17" x14ac:dyDescent="0.25">
      <c r="A73" s="20" t="s">
        <v>59</v>
      </c>
      <c r="B73" s="8">
        <v>0</v>
      </c>
      <c r="C73" s="13">
        <v>0</v>
      </c>
      <c r="D73" s="8">
        <v>0</v>
      </c>
      <c r="E73" s="10">
        <v>0</v>
      </c>
      <c r="F73" s="10">
        <v>0</v>
      </c>
      <c r="G73" s="10">
        <v>0</v>
      </c>
      <c r="H73" s="10">
        <v>0</v>
      </c>
      <c r="I73" s="8">
        <v>0</v>
      </c>
      <c r="J73" s="17">
        <v>0</v>
      </c>
      <c r="K73" s="17"/>
      <c r="L73" s="17"/>
      <c r="M73" s="23"/>
      <c r="N73" s="17"/>
      <c r="O73" s="8"/>
      <c r="P73" s="15">
        <f>+D73+E73+F73+G73+H73+I73+J73+K73+L73+M73+N73+O73</f>
        <v>0</v>
      </c>
    </row>
    <row r="74" spans="1:17" x14ac:dyDescent="0.25">
      <c r="A74" s="20" t="s">
        <v>60</v>
      </c>
      <c r="B74" s="8">
        <v>0</v>
      </c>
      <c r="C74" s="13">
        <v>0</v>
      </c>
      <c r="D74" s="8">
        <v>0</v>
      </c>
      <c r="E74" s="10">
        <v>0</v>
      </c>
      <c r="F74" s="10">
        <v>0</v>
      </c>
      <c r="G74" s="10">
        <v>0</v>
      </c>
      <c r="H74" s="10">
        <v>0</v>
      </c>
      <c r="I74" s="8">
        <v>0</v>
      </c>
      <c r="J74" s="8"/>
      <c r="K74" s="8"/>
      <c r="L74" s="8"/>
      <c r="M74" s="23"/>
      <c r="N74" s="17"/>
      <c r="O74" s="8"/>
      <c r="P74" s="15">
        <f t="shared" si="1"/>
        <v>0</v>
      </c>
    </row>
    <row r="75" spans="1:17" ht="26.25" thickBot="1" x14ac:dyDescent="0.3">
      <c r="A75" s="20" t="s">
        <v>61</v>
      </c>
      <c r="B75" s="8">
        <v>0</v>
      </c>
      <c r="C75" s="13">
        <v>0</v>
      </c>
      <c r="D75" s="8">
        <v>0</v>
      </c>
      <c r="E75" s="10">
        <v>0</v>
      </c>
      <c r="F75" s="10">
        <v>0</v>
      </c>
      <c r="G75" s="10">
        <v>0</v>
      </c>
      <c r="H75" s="10">
        <v>0</v>
      </c>
      <c r="I75" s="8">
        <v>0</v>
      </c>
      <c r="J75" s="8">
        <v>0</v>
      </c>
      <c r="K75" s="8"/>
      <c r="L75" s="8"/>
      <c r="M75" s="23"/>
      <c r="N75" s="17"/>
      <c r="O75" s="8"/>
      <c r="P75" s="15">
        <f t="shared" si="1"/>
        <v>0</v>
      </c>
    </row>
    <row r="76" spans="1:17" ht="15.75" thickBot="1" x14ac:dyDescent="0.3">
      <c r="A76" s="19" t="s">
        <v>64</v>
      </c>
      <c r="B76" s="10">
        <v>0</v>
      </c>
      <c r="C76" s="13">
        <v>0</v>
      </c>
      <c r="D76" s="58">
        <v>0</v>
      </c>
      <c r="E76" s="54">
        <v>0</v>
      </c>
      <c r="F76" s="54">
        <v>0</v>
      </c>
      <c r="G76" s="54">
        <v>0</v>
      </c>
      <c r="H76" s="54">
        <v>0</v>
      </c>
      <c r="I76" s="54">
        <v>0</v>
      </c>
      <c r="J76" s="55"/>
      <c r="K76" s="55"/>
      <c r="L76" s="55"/>
      <c r="M76" s="52"/>
      <c r="N76" s="55"/>
      <c r="O76" s="55"/>
      <c r="P76" s="42">
        <f t="shared" si="1"/>
        <v>0</v>
      </c>
      <c r="Q76" s="8"/>
    </row>
    <row r="77" spans="1:17" x14ac:dyDescent="0.25">
      <c r="A77" s="20" t="s">
        <v>65</v>
      </c>
      <c r="B77" s="8">
        <v>0</v>
      </c>
      <c r="C77" s="13">
        <v>0</v>
      </c>
      <c r="D77" s="8">
        <v>0</v>
      </c>
      <c r="E77" s="10">
        <v>0</v>
      </c>
      <c r="F77" s="10">
        <v>0</v>
      </c>
      <c r="G77" s="10">
        <v>0</v>
      </c>
      <c r="H77" s="10">
        <v>0</v>
      </c>
      <c r="I77" s="8">
        <v>0</v>
      </c>
      <c r="J77" s="8">
        <v>0</v>
      </c>
      <c r="K77" s="8"/>
      <c r="L77" s="8"/>
      <c r="M77" s="23"/>
      <c r="N77" s="8"/>
      <c r="O77" s="8"/>
      <c r="P77" s="15">
        <f t="shared" ref="P77:P84" si="6">+D77+E77+F77+G77+H77+I77+J77+K77+L77+M77+N77+O77</f>
        <v>0</v>
      </c>
      <c r="Q77" s="8"/>
    </row>
    <row r="78" spans="1:17" x14ac:dyDescent="0.25">
      <c r="A78" s="20" t="s">
        <v>66</v>
      </c>
      <c r="B78" s="8">
        <v>0</v>
      </c>
      <c r="C78" s="13">
        <v>0</v>
      </c>
      <c r="D78" s="8">
        <v>0</v>
      </c>
      <c r="E78" s="10">
        <v>0</v>
      </c>
      <c r="F78" s="10">
        <v>0</v>
      </c>
      <c r="G78" s="10">
        <v>0</v>
      </c>
      <c r="H78" s="10">
        <v>0</v>
      </c>
      <c r="I78" s="8">
        <v>0</v>
      </c>
      <c r="J78" s="8">
        <v>0</v>
      </c>
      <c r="K78" s="8"/>
      <c r="L78" s="8"/>
      <c r="M78" s="23"/>
      <c r="N78" s="8"/>
      <c r="O78" s="8"/>
      <c r="P78" s="15">
        <f t="shared" si="6"/>
        <v>0</v>
      </c>
      <c r="Q78" s="8"/>
    </row>
    <row r="79" spans="1:17" ht="15.75" thickBot="1" x14ac:dyDescent="0.3">
      <c r="A79" s="20" t="s">
        <v>67</v>
      </c>
      <c r="B79" s="8">
        <v>0</v>
      </c>
      <c r="C79" s="13">
        <v>0</v>
      </c>
      <c r="D79" s="8">
        <v>0</v>
      </c>
      <c r="E79" s="10">
        <v>0</v>
      </c>
      <c r="F79" s="10">
        <v>0</v>
      </c>
      <c r="G79" s="10">
        <v>0</v>
      </c>
      <c r="H79" s="10">
        <v>0</v>
      </c>
      <c r="I79" s="8">
        <v>0</v>
      </c>
      <c r="J79" s="8">
        <v>0</v>
      </c>
      <c r="K79" s="8"/>
      <c r="L79" s="8"/>
      <c r="M79" s="23"/>
      <c r="N79" s="8"/>
      <c r="O79" s="8"/>
      <c r="P79" s="15">
        <f t="shared" si="6"/>
        <v>0</v>
      </c>
      <c r="Q79" s="8"/>
    </row>
    <row r="80" spans="1:17" ht="15.75" thickBot="1" x14ac:dyDescent="0.3">
      <c r="A80" s="19" t="s">
        <v>68</v>
      </c>
      <c r="B80" s="10">
        <v>0</v>
      </c>
      <c r="C80" s="33">
        <v>0</v>
      </c>
      <c r="D80" s="58">
        <v>0</v>
      </c>
      <c r="E80" s="54">
        <v>0</v>
      </c>
      <c r="F80" s="54">
        <v>0</v>
      </c>
      <c r="G80" s="54">
        <v>0</v>
      </c>
      <c r="H80" s="54">
        <v>0</v>
      </c>
      <c r="I80" s="54">
        <v>0</v>
      </c>
      <c r="J80" s="55"/>
      <c r="K80" s="55"/>
      <c r="L80" s="55"/>
      <c r="M80" s="52"/>
      <c r="N80" s="55"/>
      <c r="O80" s="55"/>
      <c r="P80" s="42">
        <f t="shared" si="6"/>
        <v>0</v>
      </c>
    </row>
    <row r="81" spans="1:20" x14ac:dyDescent="0.25">
      <c r="A81" s="20" t="s">
        <v>69</v>
      </c>
      <c r="B81" s="8">
        <v>0</v>
      </c>
      <c r="C81" s="13">
        <v>0</v>
      </c>
      <c r="D81" s="8">
        <v>0</v>
      </c>
      <c r="E81" s="10">
        <v>0</v>
      </c>
      <c r="F81" s="10">
        <v>0</v>
      </c>
      <c r="G81" s="10">
        <v>0</v>
      </c>
      <c r="H81" s="10">
        <v>0</v>
      </c>
      <c r="I81" s="8">
        <v>0</v>
      </c>
      <c r="J81" s="8">
        <v>0</v>
      </c>
      <c r="K81" s="8"/>
      <c r="L81" s="8"/>
      <c r="M81" s="23"/>
      <c r="N81" s="8"/>
      <c r="O81" s="8"/>
      <c r="P81" s="15">
        <f t="shared" si="6"/>
        <v>0</v>
      </c>
    </row>
    <row r="82" spans="1:20" ht="15.75" thickBot="1" x14ac:dyDescent="0.3">
      <c r="A82" s="20" t="s">
        <v>70</v>
      </c>
      <c r="B82" s="8">
        <v>0</v>
      </c>
      <c r="C82" s="13">
        <v>0</v>
      </c>
      <c r="D82" s="8">
        <v>0</v>
      </c>
      <c r="E82" s="10">
        <v>0</v>
      </c>
      <c r="F82" s="10">
        <v>0</v>
      </c>
      <c r="G82" s="10">
        <v>0</v>
      </c>
      <c r="H82" s="10">
        <v>0</v>
      </c>
      <c r="I82" s="8">
        <v>0</v>
      </c>
      <c r="J82" s="8">
        <v>0</v>
      </c>
      <c r="K82" s="8"/>
      <c r="L82" s="8"/>
      <c r="M82" s="23"/>
      <c r="N82" s="8"/>
      <c r="O82" s="8"/>
      <c r="P82" s="15">
        <f t="shared" si="6"/>
        <v>0</v>
      </c>
    </row>
    <row r="83" spans="1:20" ht="15.75" thickBot="1" x14ac:dyDescent="0.3">
      <c r="A83" s="19" t="s">
        <v>71</v>
      </c>
      <c r="B83" s="10">
        <v>0</v>
      </c>
      <c r="C83" s="13">
        <v>0</v>
      </c>
      <c r="D83" s="58">
        <v>0</v>
      </c>
      <c r="E83" s="54">
        <v>0</v>
      </c>
      <c r="F83" s="54">
        <v>0</v>
      </c>
      <c r="G83" s="54">
        <v>0</v>
      </c>
      <c r="H83" s="54">
        <v>0</v>
      </c>
      <c r="I83" s="54">
        <v>0</v>
      </c>
      <c r="J83" s="54">
        <v>0</v>
      </c>
      <c r="K83" s="54">
        <v>0</v>
      </c>
      <c r="L83" s="54">
        <v>0</v>
      </c>
      <c r="M83" s="54">
        <v>0</v>
      </c>
      <c r="N83" s="54">
        <v>0</v>
      </c>
      <c r="O83" s="54">
        <v>0</v>
      </c>
      <c r="P83" s="42">
        <f t="shared" si="6"/>
        <v>0</v>
      </c>
    </row>
    <row r="84" spans="1:20" x14ac:dyDescent="0.25">
      <c r="A84" s="20" t="s">
        <v>72</v>
      </c>
      <c r="B84" s="8"/>
      <c r="C84" s="6">
        <v>0</v>
      </c>
      <c r="D84" s="8">
        <v>0</v>
      </c>
      <c r="E84" s="10">
        <v>0</v>
      </c>
      <c r="F84" s="10">
        <v>0</v>
      </c>
      <c r="G84" s="10">
        <v>0</v>
      </c>
      <c r="H84" s="10"/>
      <c r="I84" s="8">
        <v>0</v>
      </c>
      <c r="J84" s="8">
        <v>0</v>
      </c>
      <c r="K84" s="8"/>
      <c r="L84" s="8"/>
      <c r="M84" s="23"/>
      <c r="N84" s="8"/>
      <c r="O84" s="8"/>
      <c r="P84" s="15">
        <f t="shared" si="6"/>
        <v>0</v>
      </c>
      <c r="T84" s="30"/>
    </row>
    <row r="85" spans="1:20" x14ac:dyDescent="0.25">
      <c r="A85" s="22" t="s">
        <v>62</v>
      </c>
      <c r="B85" s="11">
        <f>+B12+B18+B28+B38+B54+B64</f>
        <v>127730216.50999999</v>
      </c>
      <c r="C85" s="11">
        <f>+C12+C18+C28+C38+C54+C64</f>
        <v>0</v>
      </c>
      <c r="D85" s="11">
        <f t="shared" ref="D85:H85" si="7">+D12+D18+D28+D38+D54+D64</f>
        <v>6068419.0199999996</v>
      </c>
      <c r="E85" s="11">
        <f t="shared" si="7"/>
        <v>9500346.8599999994</v>
      </c>
      <c r="F85" s="11">
        <f t="shared" si="7"/>
        <v>13259013.690000001</v>
      </c>
      <c r="G85" s="11">
        <f t="shared" si="7"/>
        <v>13559585.609999999</v>
      </c>
      <c r="H85" s="11">
        <f t="shared" si="7"/>
        <v>16776226.469999999</v>
      </c>
      <c r="I85" s="11">
        <f t="shared" ref="I85:M85" si="8">+I12+I18+I28+I38+I54+I64</f>
        <v>13891874.859999999</v>
      </c>
      <c r="J85" s="11">
        <f>+J12+J18+J28+J38+J54+J64</f>
        <v>6137776.6559049999</v>
      </c>
      <c r="K85" s="11">
        <f t="shared" si="8"/>
        <v>0</v>
      </c>
      <c r="L85" s="11">
        <f t="shared" si="8"/>
        <v>0</v>
      </c>
      <c r="M85" s="11">
        <f t="shared" si="8"/>
        <v>0</v>
      </c>
      <c r="N85" s="11"/>
      <c r="O85" s="11"/>
      <c r="P85" s="11">
        <f t="shared" ref="P85" si="9">+D85+E85+F85+G85+H85+I85+J85+K85+L85+M85+N85+O85</f>
        <v>79193243.165904984</v>
      </c>
      <c r="T85" s="16"/>
    </row>
    <row r="86" spans="1:20" ht="15.75" thickBot="1" x14ac:dyDescent="0.3"/>
    <row r="87" spans="1:20" ht="35.25" customHeight="1" thickBot="1" x14ac:dyDescent="0.3">
      <c r="A87" s="27" t="s">
        <v>95</v>
      </c>
      <c r="B87" s="40"/>
      <c r="F87" s="34"/>
      <c r="I87" s="60"/>
      <c r="P87" s="59"/>
    </row>
    <row r="88" spans="1:20" ht="37.5" thickBot="1" x14ac:dyDescent="0.3">
      <c r="A88" s="28" t="s">
        <v>96</v>
      </c>
      <c r="F88" s="34"/>
      <c r="G88" s="34"/>
      <c r="I88" s="59"/>
    </row>
    <row r="89" spans="1:20" ht="61.5" thickBot="1" x14ac:dyDescent="0.3">
      <c r="A89" s="29" t="s">
        <v>97</v>
      </c>
    </row>
    <row r="93" spans="1:20" s="35" customFormat="1" ht="37.5" x14ac:dyDescent="0.3">
      <c r="A93" s="26" t="s">
        <v>101</v>
      </c>
    </row>
    <row r="94" spans="1:20" ht="15.75" x14ac:dyDescent="0.25">
      <c r="A94" s="14" t="s">
        <v>94</v>
      </c>
    </row>
  </sheetData>
  <mergeCells count="9">
    <mergeCell ref="A7:P7"/>
    <mergeCell ref="D9:P9"/>
    <mergeCell ref="A3:P3"/>
    <mergeCell ref="A4:P4"/>
    <mergeCell ref="A9:A10"/>
    <mergeCell ref="B9:B10"/>
    <mergeCell ref="C9:C10"/>
    <mergeCell ref="A5:P5"/>
    <mergeCell ref="A6:P6"/>
  </mergeCells>
  <pageMargins left="0.15748031496062992" right="0.23622047244094491" top="0.15748031496062992" bottom="0.15748031496062992" header="0.31496062992125984" footer="0.31496062992125984"/>
  <pageSetup paperSize="5" scale="8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Presupuesto Aprobado-Ejec </vt:lpstr>
      <vt:lpstr>'Presupuesto Aprobado-Ejec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M. Peguero F.</dc:creator>
  <cp:lastModifiedBy>FinanzasLennys</cp:lastModifiedBy>
  <cp:lastPrinted>2022-07-06T17:59:27Z</cp:lastPrinted>
  <dcterms:created xsi:type="dcterms:W3CDTF">2021-07-29T18:58:50Z</dcterms:created>
  <dcterms:modified xsi:type="dcterms:W3CDTF">2022-09-12T12:41:11Z</dcterms:modified>
</cp:coreProperties>
</file>