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conavihsida\Desktop\POA 2024\Boletines 2024\"/>
    </mc:Choice>
  </mc:AlternateContent>
  <xr:revisionPtr revIDLastSave="0" documentId="13_ncr:1_{B2F087AC-E5A8-46C7-B120-C0BE3AFA904A}" xr6:coauthVersionLast="47" xr6:coauthVersionMax="47" xr10:uidLastSave="{00000000-0000-0000-0000-000000000000}"/>
  <bookViews>
    <workbookView xWindow="-120" yWindow="-120" windowWidth="20730" windowHeight="11160"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3" i="6" l="1"/>
  <c r="F84" i="6"/>
  <c r="F85" i="6"/>
  <c r="F86" i="6"/>
  <c r="F87" i="6"/>
  <c r="M106" i="4" l="1"/>
  <c r="N106" i="4"/>
  <c r="O106" i="4"/>
  <c r="P106" i="4"/>
  <c r="Q106" i="4"/>
  <c r="F93" i="6" l="1"/>
  <c r="R130" i="4"/>
  <c r="R131" i="4"/>
  <c r="R132" i="4"/>
  <c r="R116" i="4"/>
  <c r="R118" i="4"/>
  <c r="R119" i="4"/>
  <c r="R115" i="4"/>
  <c r="R100" i="4"/>
  <c r="R103" i="4"/>
  <c r="R104" i="4"/>
  <c r="R78" i="4"/>
  <c r="R84" i="4"/>
  <c r="R11" i="4" l="1"/>
  <c r="R13" i="4"/>
  <c r="R15" i="4"/>
  <c r="R16" i="4"/>
  <c r="R17" i="4"/>
  <c r="R18" i="4"/>
  <c r="R21"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<sst xmlns="http://schemas.openxmlformats.org/spreadsheetml/2006/main" count="1009" uniqueCount="363">
  <si>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</si>
  <si>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</si>
  <si>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</si>
  <si>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</si>
  <si>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</si>
  <si>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</si>
  <si>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</si>
  <si>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</si>
  <si>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</si>
  <si>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</si>
  <si>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</si>
  <si>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</si>
  <si>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</si>
  <si>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</si>
  <si>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</si>
  <si>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</si>
  <si>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</si>
  <si>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</si>
  <si>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</si>
  <si>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</si>
  <si>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</si>
  <si>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</si>
  <si>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</si>
  <si>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</si>
  <si>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</si>
  <si>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</si>
  <si>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</si>
  <si>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</si>
  <si>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</si>
  <si>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</si>
  <si>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</si>
  <si>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</si>
  <si>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</si>
  <si>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</si>
  <si>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</si>
  <si>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</si>
  <si>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</si>
  <si>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</si>
  <si>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</si>
  <si>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</si>
  <si>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</si>
  <si>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</si>
  <si>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</si>
  <si>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</si>
  <si>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</si>
  <si>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</si>
  <si>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</si>
  <si>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</si>
  <si>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</si>
  <si>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</si>
  <si>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</si>
  <si>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</si>
  <si>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</si>
  <si>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</si>
  <si>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</si>
  <si>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</si>
  <si>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</si>
  <si>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</si>
  <si>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</si>
  <si>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</si>
  <si>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</si>
  <si>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</si>
  <si>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</si>
  <si>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</si>
  <si>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</si>
  <si>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</si>
  <si>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</si>
  <si>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</si>
  <si>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</si>
  <si>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</si>
  <si>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</si>
  <si>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</si>
  <si>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</si>
  <si>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</si>
  <si>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</si>
  <si>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</si>
  <si>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</si>
  <si>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</si>
  <si>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</si>
  <si>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</si>
  <si>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</si>
  <si>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</si>
  <si>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</si>
  <si>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</si>
  <si>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</si>
  <si>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</si>
  <si>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</si>
  <si>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</si>
  <si>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</si>
  <si>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</si>
  <si>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</si>
  <si>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</si>
  <si>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</si>
  <si>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</si>
  <si>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</si>
  <si>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</si>
  <si>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</si>
  <si>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</si>
  <si>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</si>
  <si>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</si>
  <si>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</si>
  <si>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</si>
  <si>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</si>
  <si>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</si>
  <si>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</si>
  <si>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</si>
  <si>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</si>
  <si>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</si>
  <si>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</si>
  <si>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</si>
  <si>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</si>
  <si>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</si>
  <si>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</si>
  <si>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</si>
  <si>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</si>
  <si>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</si>
  <si>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</si>
  <si>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</si>
  <si>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</si>
  <si>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</si>
  <si>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</si>
  <si>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</si>
  <si>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</si>
  <si>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</si>
  <si>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</si>
  <si>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</si>
  <si>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</si>
  <si>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</si>
  <si>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</si>
  <si>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</si>
  <si>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</si>
  <si>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</si>
  <si>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</si>
  <si>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</si>
  <si>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</si>
  <si>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</si>
  <si>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</si>
  <si>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</si>
  <si>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</si>
  <si>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</si>
  <si>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</si>
  <si>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</si>
  <si>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</si>
  <si>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</si>
  <si>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</si>
  <si>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</si>
  <si>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</si>
  <si>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</si>
  <si>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</si>
  <si>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</si>
  <si>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</si>
  <si>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</si>
  <si>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</si>
  <si>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</si>
  <si>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</si>
  <si>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</si>
  <si>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</si>
  <si>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</si>
  <si>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</si>
  <si>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</si>
  <si>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</si>
  <si>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</si>
  <si>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</si>
  <si>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</si>
  <si>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</si>
  <si>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</si>
  <si>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</si>
  <si>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</si>
  <si>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</si>
  <si>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</si>
  <si>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</si>
  <si>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</si>
  <si>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</si>
  <si>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</si>
  <si>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</si>
  <si>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</si>
  <si>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</si>
  <si>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</si>
  <si>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</si>
  <si>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</si>
  <si>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</si>
  <si>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</si>
  <si>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</si>
  <si>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</si>
  <si>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</si>
  <si>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</si>
  <si>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</si>
  <si>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</si>
  <si>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</si>
  <si>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</si>
  <si>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</si>
  <si>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</si>
  <si>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</si>
  <si>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</si>
  <si>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</si>
  <si>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</si>
  <si>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</si>
  <si>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</si>
  <si>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</si>
  <si>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</si>
  <si>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</si>
  <si>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</si>
  <si>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</si>
  <si>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</si>
  <si>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</si>
  <si>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</si>
  <si>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</si>
  <si>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</si>
  <si>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</si>
  <si>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</si>
  <si>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</si>
  <si>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</si>
  <si>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</si>
  <si>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</si>
  <si>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</si>
  <si>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</si>
  <si>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</si>
  <si>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</si>
  <si>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</si>
  <si>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</si>
  <si>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</si>
  <si>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</si>
  <si>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</si>
  <si>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</si>
  <si>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</si>
  <si>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</si>
  <si>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</si>
  <si>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</si>
  <si>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</si>
  <si>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</si>
  <si>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</si>
  <si>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</si>
  <si>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</si>
  <si>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</si>
  <si>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</si>
  <si>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</si>
  <si>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</si>
  <si>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</si>
  <si>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</si>
  <si>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</si>
  <si>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</si>
  <si>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</si>
  <si>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</si>
  <si>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</si>
  <si>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</si>
  <si>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</si>
  <si>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</si>
  <si>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</si>
  <si>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</si>
  <si>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</si>
  <si>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</si>
  <si>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</si>
  <si>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</si>
  <si>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</si>
  <si>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</si>
  <si>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</si>
  <si>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</si>
  <si>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</si>
  <si>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</si>
  <si>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</si>
  <si>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</si>
  <si>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</si>
  <si>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</si>
  <si>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</si>
  <si>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</si>
  <si>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</si>
  <si>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</si>
  <si>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</si>
  <si>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</si>
  <si>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</si>
  <si>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</si>
  <si>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</si>
  <si>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</si>
  <si>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</si>
  <si>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</si>
  <si>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</si>
  <si>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</si>
  <si>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</si>
  <si>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</si>
  <si>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</si>
  <si>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</si>
  <si>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</si>
  <si>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</si>
  <si>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</si>
  <si>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</si>
  <si>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</si>
  <si>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</si>
  <si>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</si>
  <si>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</si>
  <si>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</si>
  <si>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</si>
  <si>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</si>
  <si>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</si>
  <si>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</si>
  <si>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</si>
  <si>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</si>
  <si>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</si>
  <si>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</si>
  <si>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</si>
  <si>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</si>
  <si>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</si>
  <si>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</si>
  <si>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</si>
  <si>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</si>
  <si>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</si>
  <si>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</si>
  <si>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</si>
  <si>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</si>
  <si>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</si>
  <si>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</si>
  <si>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</si>
  <si>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</si>
  <si>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</si>
  <si>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</si>
  <si>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</si>
  <si>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</si>
  <si>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</si>
  <si>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</si>
  <si>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</si>
  <si>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</si>
  <si>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</si>
  <si>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</si>
  <si>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</si>
  <si>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</si>
  <si>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</si>
  <si>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</si>
  <si>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</si>
  <si>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</si>
  <si>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SRS-2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</si>
  <si>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</si>
  <si>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</si>
  <si>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</si>
  <si>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</si>
  <si>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</si>
  <si>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</si>
  <si>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</si>
  <si>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</si>
  <si>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</si>
  <si>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</si>
  <si>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</si>
  <si>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</si>
  <si>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</si>
  <si>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</si>
  <si>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</si>
  <si>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</si>
  <si>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</si>
  <si>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</si>
  <si>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</si>
  <si>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Servicio Regional de Salud del Norcentral</t>
  </si>
  <si>
    <t>Tabla 4</t>
  </si>
  <si>
    <t>ACETAMINOFEN (PARACETAMOL)  500 mg  TABLETA  BLISTER</t>
  </si>
  <si>
    <t>ACIDO ACETILSALICILICO  81 mg  TABLETA  BLISTER</t>
  </si>
  <si>
    <t>METFORMINA  850 mg  TABLETA  BLISTER</t>
  </si>
  <si>
    <t>Dic-2022</t>
  </si>
  <si>
    <t>mar-2023</t>
  </si>
  <si>
    <t>jun-2023</t>
  </si>
  <si>
    <t>Sep-2023</t>
  </si>
  <si>
    <t>LOSARTAN  50 mg  TABLETA  BLISTER</t>
  </si>
  <si>
    <t>Dic-2023</t>
  </si>
  <si>
    <t>Mar-2024</t>
  </si>
  <si>
    <t>Abril-Junio</t>
  </si>
  <si>
    <t>Jun-2024</t>
  </si>
  <si>
    <t>IBUPROFENO  600 mg  TABLETA  BLISTER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</si>
</sst>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mar-2023 - Jun-2024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mar-2023</c:v>
                </c:pt>
                <c:pt idx="1">
                  <c:v>jun-2023</c:v>
                </c:pt>
                <c:pt idx="2">
                  <c:v>Sep-2023</c:v>
                </c:pt>
                <c:pt idx="3">
                  <c:v>Dic-2023</c:v>
                </c:pt>
                <c:pt idx="4">
                  <c:v>Mar-2024</c:v>
                </c:pt>
                <c:pt idx="5">
                  <c:v>Jun-2024</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mar-2023</c:v>
                </c:pt>
                <c:pt idx="1">
                  <c:v>jun-2023</c:v>
                </c:pt>
                <c:pt idx="2">
                  <c:v>Sep-2023</c:v>
                </c:pt>
                <c:pt idx="3">
                  <c:v>Dic-2023</c:v>
                </c:pt>
                <c:pt idx="4">
                  <c:v>Mar-2024</c:v>
                </c:pt>
                <c:pt idx="5">
                  <c:v>Jun-2024</c:v>
                </c:pt>
              </c:strCache>
            </c:strRef>
          </c:cat>
          <c:val>
            <c:numRef>
              <c:f>'tab-graficos'!$E$28:$J$28</c:f>
              <c:numCache>
                <c:formatCode>0.0</c:formatCode>
                <c:ptCount val="6"/>
                <c:pt idx="0">
                  <c:v>13.678049999999999</c:v>
                </c:pt>
                <c:pt idx="1">
                  <c:v>11.235800000000001</c:v>
                </c:pt>
                <c:pt idx="2">
                  <c:v>4.915</c:v>
                </c:pt>
                <c:pt idx="3">
                  <c:v>3.76</c:v>
                </c:pt>
                <c:pt idx="4">
                  <c:v>2.7</c:v>
                </c:pt>
                <c:pt idx="5">
                  <c:v>6.875</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mar-2023</c:v>
                </c:pt>
                <c:pt idx="1">
                  <c:v>jun-2023</c:v>
                </c:pt>
                <c:pt idx="2">
                  <c:v>Sep-2023</c:v>
                </c:pt>
                <c:pt idx="3">
                  <c:v>Dic-2023</c:v>
                </c:pt>
                <c:pt idx="4">
                  <c:v>Mar-2024</c:v>
                </c:pt>
                <c:pt idx="5">
                  <c:v>Jun-2024</c:v>
                </c:pt>
              </c:strCache>
            </c:strRef>
          </c:cat>
          <c:val>
            <c:numRef>
              <c:f>'tab-graficos'!$E$29:$J$29</c:f>
              <c:numCache>
                <c:formatCode>0.0</c:formatCode>
                <c:ptCount val="6"/>
                <c:pt idx="0">
                  <c:v>2.5682</c:v>
                </c:pt>
                <c:pt idx="1">
                  <c:v>6.56</c:v>
                </c:pt>
                <c:pt idx="2">
                  <c:v>4.2052750000000003</c:v>
                </c:pt>
                <c:pt idx="3">
                  <c:v>3.4991750000000001</c:v>
                </c:pt>
                <c:pt idx="4">
                  <c:v>7</c:v>
                </c:pt>
                <c:pt idx="5">
                  <c:v>3.3541499999999997</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mar-2023</c:v>
                </c:pt>
                <c:pt idx="1">
                  <c:v>jun-2023</c:v>
                </c:pt>
                <c:pt idx="2">
                  <c:v>Sep-2023</c:v>
                </c:pt>
                <c:pt idx="3">
                  <c:v>Dic-2023</c:v>
                </c:pt>
                <c:pt idx="4">
                  <c:v>Mar-2024</c:v>
                </c:pt>
                <c:pt idx="5">
                  <c:v>Jun-2024</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mar-2023 - Jun-2024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mar-2023</c:v>
                </c:pt>
                <c:pt idx="1">
                  <c:v>jun-2023</c:v>
                </c:pt>
                <c:pt idx="2">
                  <c:v>Sep-2023</c:v>
                </c:pt>
                <c:pt idx="3">
                  <c:v>Dic-2023</c:v>
                </c:pt>
                <c:pt idx="4">
                  <c:v>Mar-2024</c:v>
                </c:pt>
                <c:pt idx="5">
                  <c:v>Jun-2024</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mar-2023</c:v>
                </c:pt>
                <c:pt idx="1">
                  <c:v>jun-2023</c:v>
                </c:pt>
                <c:pt idx="2">
                  <c:v>Sep-2023</c:v>
                </c:pt>
                <c:pt idx="3">
                  <c:v>Dic-2023</c:v>
                </c:pt>
                <c:pt idx="4">
                  <c:v>Mar-2024</c:v>
                </c:pt>
                <c:pt idx="5">
                  <c:v>Jun-2024</c:v>
                </c:pt>
              </c:strCache>
            </c:strRef>
          </c:cat>
          <c:val>
            <c:numRef>
              <c:f>'tab-graficos'!$E$38:$J$38</c:f>
              <c:numCache>
                <c:formatCode>0.0</c:formatCode>
                <c:ptCount val="6"/>
                <c:pt idx="0">
                  <c:v>12.345499999999999</c:v>
                </c:pt>
                <c:pt idx="1">
                  <c:v>8.0975000000000001</c:v>
                </c:pt>
                <c:pt idx="2">
                  <c:v>1.9649999999999999</c:v>
                </c:pt>
                <c:pt idx="3">
                  <c:v>2.0625</c:v>
                </c:pt>
                <c:pt idx="4">
                  <c:v>1.5</c:v>
                </c:pt>
                <c:pt idx="5">
                  <c:v>1.947775</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mar-2023</c:v>
                </c:pt>
                <c:pt idx="1">
                  <c:v>jun-2023</c:v>
                </c:pt>
                <c:pt idx="2">
                  <c:v>Sep-2023</c:v>
                </c:pt>
                <c:pt idx="3">
                  <c:v>Dic-2023</c:v>
                </c:pt>
                <c:pt idx="4">
                  <c:v>Mar-2024</c:v>
                </c:pt>
                <c:pt idx="5">
                  <c:v>Jun-2024</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IBUPROFENO  600 mg  TABLETA  BLISTER</c:v>
                </c:pt>
                <c:pt idx="4">
                  <c:v>LOSARTAN  50 mg  TABLETA  BLISTER</c:v>
                </c:pt>
              </c:strCache>
            </c:strRef>
          </c:cat>
          <c:val>
            <c:numRef>
              <c:f>'tab-graficos'!$D$83:$D$87</c:f>
              <c:numCache>
                <c:formatCode>#,##0</c:formatCode>
                <c:ptCount val="5"/>
                <c:pt idx="0">
                  <c:v>72034</c:v>
                </c:pt>
                <c:pt idx="1">
                  <c:v>69420</c:v>
                </c:pt>
                <c:pt idx="2">
                  <c:v>58891</c:v>
                </c:pt>
                <c:pt idx="3">
                  <c:v>52173</c:v>
                </c:pt>
                <c:pt idx="4">
                  <c:v>49210</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IBUPROFENO  600 mg  TABLETA  BLISTER</c:v>
                </c:pt>
                <c:pt idx="4">
                  <c:v>LOSARTAN  50 mg  TABLETA  BLISTER</c:v>
                </c:pt>
              </c:strCache>
            </c:strRef>
          </c:cat>
          <c:val>
            <c:numRef>
              <c:f>'tab-graficos'!$F$83:$F$87</c:f>
              <c:numCache>
                <c:formatCode>#,##0.0</c:formatCode>
                <c:ptCount val="5"/>
                <c:pt idx="0">
                  <c:v>2.4185523502790347</c:v>
                </c:pt>
                <c:pt idx="1">
                  <c:v>1.6941083261307981</c:v>
                </c:pt>
                <c:pt idx="2">
                  <c:v>1.9802007097858756</c:v>
                </c:pt>
                <c:pt idx="3">
                  <c:v>2.1160753646522146</c:v>
                </c:pt>
                <c:pt idx="4">
                  <c:v>2.4079252184515343</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mar-2023 - Jun-2024</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mar-2023</c:v>
                </c:pt>
                <c:pt idx="1">
                  <c:v>jun-2023</c:v>
                </c:pt>
                <c:pt idx="2">
                  <c:v>Sep-2023</c:v>
                </c:pt>
                <c:pt idx="3">
                  <c:v>Dic-2023</c:v>
                </c:pt>
                <c:pt idx="4">
                  <c:v>Mar-2024</c:v>
                </c:pt>
                <c:pt idx="5">
                  <c:v>Jun-2024</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mar-2023</c:v>
                </c:pt>
                <c:pt idx="1">
                  <c:v>jun-2023</c:v>
                </c:pt>
                <c:pt idx="2">
                  <c:v>Sep-2023</c:v>
                </c:pt>
                <c:pt idx="3">
                  <c:v>Dic-2023</c:v>
                </c:pt>
                <c:pt idx="4">
                  <c:v>Mar-2024</c:v>
                </c:pt>
                <c:pt idx="5">
                  <c:v>Jun-2024</c:v>
                </c:pt>
              </c:strCache>
            </c:strRef>
          </c:cat>
          <c:val>
            <c:numRef>
              <c:f>'tab-graficos'!$E$10:$J$10</c:f>
              <c:numCache>
                <c:formatCode>0.0</c:formatCode>
                <c:ptCount val="6"/>
                <c:pt idx="0">
                  <c:v>1.1000000000000001</c:v>
                </c:pt>
                <c:pt idx="1">
                  <c:v>1.415</c:v>
                </c:pt>
                <c:pt idx="2">
                  <c:v>1.4674999999999998</c:v>
                </c:pt>
                <c:pt idx="3">
                  <c:v>1.0874999999999999</c:v>
                </c:pt>
                <c:pt idx="4">
                  <c:v>1</c:v>
                </c:pt>
                <c:pt idx="5">
                  <c:v>1.20875</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mar-2023</c:v>
                </c:pt>
                <c:pt idx="1">
                  <c:v>jun-2023</c:v>
                </c:pt>
                <c:pt idx="2">
                  <c:v>Sep-2023</c:v>
                </c:pt>
                <c:pt idx="3">
                  <c:v>Dic-2023</c:v>
                </c:pt>
                <c:pt idx="4">
                  <c:v>Mar-2024</c:v>
                </c:pt>
                <c:pt idx="5">
                  <c:v>Jun-2024</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Dic-2023 - Jun-2024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Dic-2023</c:v>
                </c:pt>
                <c:pt idx="1">
                  <c:v>Mar-2024</c:v>
                </c:pt>
                <c:pt idx="2">
                  <c:v>Jun-2024</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Dic-2023</c:v>
                </c:pt>
                <c:pt idx="1">
                  <c:v>Mar-2024</c:v>
                </c:pt>
                <c:pt idx="2">
                  <c:v>Jun-2024</c:v>
                </c:pt>
              </c:strCache>
            </c:strRef>
          </c:cat>
          <c:val>
            <c:numRef>
              <c:f>'tab-graficos'!$H$48:$J$48</c:f>
              <c:numCache>
                <c:formatCode>0.0</c:formatCode>
                <c:ptCount val="3"/>
                <c:pt idx="0">
                  <c:v>3.08</c:v>
                </c:pt>
                <c:pt idx="1">
                  <c:v>2.5</c:v>
                </c:pt>
                <c:pt idx="2">
                  <c:v>4.5650000000000004</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Dic-2023</c:v>
                </c:pt>
                <c:pt idx="1">
                  <c:v>Mar-2024</c:v>
                </c:pt>
                <c:pt idx="2">
                  <c:v>Jun-2024</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7934" y="0"/>
          <a:ext cx="2118021"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904432" y="0"/>
        <a:ext cx="2021523" cy="385992"/>
      </dsp:txXfrm>
    </dsp:sp>
    <dsp:sp modelId="{59F227A9-F4AF-4773-A796-575E8BF3AAA9}">
      <dsp:nvSpPr>
        <dsp:cNvPr id="0" name=""/>
        <dsp:cNvSpPr/>
      </dsp:nvSpPr>
      <dsp:spPr>
        <a:xfrm>
          <a:off x="611319" y="41194"/>
          <a:ext cx="336616" cy="305025"/>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32516" y="408707"/>
          <a:ext cx="2173840" cy="36290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23243" y="408707"/>
        <a:ext cx="2083113" cy="362908"/>
      </dsp:txXfrm>
    </dsp:sp>
    <dsp:sp modelId="{EC1F5843-F705-48AF-90DD-8DE562A9B2D2}">
      <dsp:nvSpPr>
        <dsp:cNvPr id="0" name=""/>
        <dsp:cNvSpPr/>
      </dsp:nvSpPr>
      <dsp:spPr>
        <a:xfrm>
          <a:off x="521492" y="417072"/>
          <a:ext cx="335967" cy="32213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8389" y="793620"/>
          <a:ext cx="2130577" cy="33662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52546" y="793620"/>
        <a:ext cx="2046420" cy="336628"/>
      </dsp:txXfrm>
    </dsp:sp>
    <dsp:sp modelId="{F58FA2C1-5285-418E-B725-77E6D153AC4C}">
      <dsp:nvSpPr>
        <dsp:cNvPr id="0" name=""/>
        <dsp:cNvSpPr/>
      </dsp:nvSpPr>
      <dsp:spPr>
        <a:xfrm>
          <a:off x="497487" y="794699"/>
          <a:ext cx="349668" cy="334471"/>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6754" y="1152253"/>
          <a:ext cx="2199134" cy="388260"/>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83819" y="1152253"/>
        <a:ext cx="2102069" cy="388260"/>
      </dsp:txXfrm>
    </dsp:sp>
    <dsp:sp modelId="{0FFF0D96-60B8-44E1-BF64-BDE474AC69E9}">
      <dsp:nvSpPr>
        <dsp:cNvPr id="0" name=""/>
        <dsp:cNvSpPr/>
      </dsp:nvSpPr>
      <dsp:spPr>
        <a:xfrm>
          <a:off x="508175" y="1183958"/>
          <a:ext cx="334525" cy="324850"/>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7183" y="1563229"/>
          <a:ext cx="2160693"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33681" y="1563229"/>
        <a:ext cx="2064195" cy="385992"/>
      </dsp:txXfrm>
    </dsp:sp>
    <dsp:sp modelId="{81B86DE7-A5E4-4649-B38B-739C96EC3863}">
      <dsp:nvSpPr>
        <dsp:cNvPr id="0" name=""/>
        <dsp:cNvSpPr/>
      </dsp:nvSpPr>
      <dsp:spPr>
        <a:xfrm>
          <a:off x="515931" y="1595767"/>
          <a:ext cx="341942" cy="319494"/>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42751" y="0"/>
        <a:ext cx="4340926" cy="460158"/>
      </dsp:txXfrm>
    </dsp:sp>
    <dsp:sp modelId="{75A73DC8-77B8-49C9-89DA-B9A50707C09F}">
      <dsp:nvSpPr>
        <dsp:cNvPr id="0" name=""/>
        <dsp:cNvSpPr/>
      </dsp:nvSpPr>
      <dsp:spPr>
        <a:xfrm>
          <a:off x="46015" y="46015"/>
          <a:ext cx="1096735" cy="368126"/>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506173"/>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42751" y="506173"/>
        <a:ext cx="4340926" cy="460158"/>
      </dsp:txXfrm>
    </dsp:sp>
    <dsp:sp modelId="{C0DCF33F-9E16-4963-95C3-4387DC0A6CAC}">
      <dsp:nvSpPr>
        <dsp:cNvPr id="0" name=""/>
        <dsp:cNvSpPr/>
      </dsp:nvSpPr>
      <dsp:spPr>
        <a:xfrm>
          <a:off x="46015" y="552189"/>
          <a:ext cx="1096735" cy="368126"/>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1012347"/>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42751" y="1012347"/>
        <a:ext cx="4340926" cy="460158"/>
      </dsp:txXfrm>
    </dsp:sp>
    <dsp:sp modelId="{DB8B2F34-89F0-475C-83FE-F74D4405D903}">
      <dsp:nvSpPr>
        <dsp:cNvPr id="0" name=""/>
        <dsp:cNvSpPr/>
      </dsp:nvSpPr>
      <dsp:spPr>
        <a:xfrm>
          <a:off x="46015" y="1058363"/>
          <a:ext cx="1096735" cy="368126"/>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518521"/>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42751" y="1518521"/>
        <a:ext cx="4340926" cy="460158"/>
      </dsp:txXfrm>
    </dsp:sp>
    <dsp:sp modelId="{A2FAFC86-EA34-4C6B-A05F-D0B17217D7AC}">
      <dsp:nvSpPr>
        <dsp:cNvPr id="0" name=""/>
        <dsp:cNvSpPr/>
      </dsp:nvSpPr>
      <dsp:spPr>
        <a:xfrm>
          <a:off x="46015" y="1564537"/>
          <a:ext cx="1096735" cy="368126"/>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4.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2</xdr:col>
      <xdr:colOff>135651</xdr:colOff>
      <xdr:row>0</xdr:row>
      <xdr:rowOff>0</xdr:rowOff>
    </xdr:from>
    <xdr:to>
      <xdr:col>2</xdr:col>
      <xdr:colOff>933370</xdr:colOff>
      <xdr:row>4</xdr:row>
      <xdr:rowOff>35719</xdr:rowOff>
    </xdr:to>
    <xdr:pic>
      <xdr:nvPicPr>
        <xdr:cNvPr id="2" name="Picture 1">
          <a:extLst>
            <a:ext uri="{FF2B5EF4-FFF2-40B4-BE49-F238E27FC236}">
              <a16:creationId xmlns:a16="http://schemas.microsoft.com/office/drawing/2014/main" id="{9EC7D347-59F5-9CDB-E04D-0E40FFF3338E}"/>
            </a:ext>
          </a:extLst>
        </xdr:cNvPr>
        <xdr:cNvPicPr>
          <a:picLocks noChangeAspect="1"/>
        </xdr:cNvPicPr>
      </xdr:nvPicPr>
      <xdr:blipFill>
        <a:blip xmlns:r="http://schemas.openxmlformats.org/officeDocument/2006/relationships" r:embed="rId2"/>
        <a:stretch>
          <a:fillRect/>
        </a:stretch>
      </xdr:blipFill>
      <xdr:spPr>
        <a:xfrm>
          <a:off x="397589" y="0"/>
          <a:ext cx="797719" cy="797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68036</xdr:colOff>
      <xdr:row>0</xdr:row>
      <xdr:rowOff>0</xdr:rowOff>
    </xdr:from>
    <xdr:to>
      <xdr:col>8</xdr:col>
      <xdr:colOff>784112</xdr:colOff>
      <xdr:row>3</xdr:row>
      <xdr:rowOff>185398</xdr:rowOff>
    </xdr:to>
    <xdr:pic>
      <xdr:nvPicPr>
        <xdr:cNvPr id="2" name="Picture 1">
          <a:extLst>
            <a:ext uri="{FF2B5EF4-FFF2-40B4-BE49-F238E27FC236}">
              <a16:creationId xmlns:a16="http://schemas.microsoft.com/office/drawing/2014/main" id="{62E9B94C-2E2B-4997-A7D4-9F1856B44D72}"/>
            </a:ext>
          </a:extLst>
        </xdr:cNvPr>
        <xdr:cNvPicPr>
          <a:picLocks noChangeAspect="1"/>
        </xdr:cNvPicPr>
      </xdr:nvPicPr>
      <xdr:blipFill>
        <a:blip xmlns:r="http://schemas.openxmlformats.org/officeDocument/2006/relationships" r:embed="rId3"/>
        <a:stretch>
          <a:fillRect/>
        </a:stretch>
      </xdr:blipFill>
      <xdr:spPr>
        <a:xfrm>
          <a:off x="68036" y="0"/>
          <a:ext cx="797719" cy="7977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3</xdr:col>
      <xdr:colOff>250739</xdr:colOff>
      <xdr:row>0</xdr:row>
      <xdr:rowOff>0</xdr:rowOff>
    </xdr:from>
    <xdr:to>
      <xdr:col>6</xdr:col>
      <xdr:colOff>305216</xdr:colOff>
      <xdr:row>0</xdr:row>
      <xdr:rowOff>866321</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19114" y="0"/>
          <a:ext cx="2102352"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disponibilidad)_Jun-2024</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2</xdr:col>
      <xdr:colOff>13608</xdr:colOff>
      <xdr:row>0</xdr:row>
      <xdr:rowOff>40823</xdr:rowOff>
    </xdr:from>
    <xdr:to>
      <xdr:col>2</xdr:col>
      <xdr:colOff>811327</xdr:colOff>
      <xdr:row>0</xdr:row>
      <xdr:rowOff>838542</xdr:rowOff>
    </xdr:to>
    <xdr:pic>
      <xdr:nvPicPr>
        <xdr:cNvPr id="2" name="Picture 1">
          <a:extLst>
            <a:ext uri="{FF2B5EF4-FFF2-40B4-BE49-F238E27FC236}">
              <a16:creationId xmlns:a16="http://schemas.microsoft.com/office/drawing/2014/main" id="{66C3D50F-B582-4D75-8962-8ED06FA568BC}"/>
            </a:ext>
          </a:extLst>
        </xdr:cNvPr>
        <xdr:cNvPicPr>
          <a:picLocks noChangeAspect="1"/>
        </xdr:cNvPicPr>
      </xdr:nvPicPr>
      <xdr:blipFill>
        <a:blip xmlns:r="http://schemas.openxmlformats.org/officeDocument/2006/relationships" r:embed="rId19"/>
        <a:stretch>
          <a:fillRect/>
        </a:stretch>
      </xdr:blipFill>
      <xdr:spPr>
        <a:xfrm>
          <a:off x="40822" y="40823"/>
          <a:ext cx="797719" cy="7977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tabSelected="1" zoomScale="80" zoomScaleNormal="80" workbookViewId="0">
      <pane xSplit="2" ySplit="6" topLeftCell="C7" activePane="bottomRight" state="frozen"/>
      <selection pane="topRight" activeCell="C1" sqref="C1"/>
      <selection pane="bottomLeft" activeCell="A7" sqref="A7"/>
      <selection pane="bottomRight" activeCell="G83" sqref="G83"/>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mar-2023 - Jun-2024</v>
      </c>
      <c r="I6" s="435"/>
      <c r="J6" s="435"/>
    </row>
    <row r="7" spans="2:11" ht="15" customHeight="1" x14ac:dyDescent="0.25">
      <c r="B7" s="40"/>
      <c r="C7" s="41"/>
      <c r="D7" s="42" t="str">
        <f>CONCATENATE(C6,"  ",E8," - ",J8)</f>
        <v>Mediana de disponibilidad en meses medicamentos de uso general en PN en Almacén Regional  mar-2023 - Jun-2024</v>
      </c>
      <c r="E7" s="42"/>
      <c r="F7" s="42"/>
      <c r="G7" s="42"/>
      <c r="H7" s="42"/>
      <c r="I7" s="43"/>
      <c r="J7" s="43"/>
    </row>
    <row r="8" spans="2:11" x14ac:dyDescent="0.25">
      <c r="B8" s="38"/>
      <c r="C8" s="44"/>
      <c r="D8" s="433" t="s">
        <v>353</v>
      </c>
      <c r="E8" s="80" t="s">
        <v>354</v>
      </c>
      <c r="F8" s="80" t="s">
        <v>355</v>
      </c>
      <c r="G8" s="80" t="s">
        <v>356</v>
      </c>
      <c r="H8" s="80" t="s">
        <v>358</v>
      </c>
      <c r="I8" s="80" t="s">
        <v>359</v>
      </c>
      <c r="J8" s="80" t="s">
        <v>361</v>
      </c>
    </row>
    <row r="9" spans="2:11" x14ac:dyDescent="0.25">
      <c r="B9" s="38"/>
      <c r="C9" s="45" t="s">
        <v>110</v>
      </c>
      <c r="D9" s="46">
        <v>5</v>
      </c>
      <c r="E9" s="46">
        <v>5</v>
      </c>
      <c r="F9" s="46">
        <v>5</v>
      </c>
      <c r="G9" s="46">
        <v>5</v>
      </c>
      <c r="H9" s="46">
        <v>5</v>
      </c>
      <c r="I9" s="46">
        <v>5</v>
      </c>
      <c r="J9" s="46">
        <v>5</v>
      </c>
    </row>
    <row r="10" spans="2:11" x14ac:dyDescent="0.25">
      <c r="B10" s="38"/>
      <c r="C10" s="47" t="s">
        <v>0</v>
      </c>
      <c r="D10" s="49">
        <v>1.4925000000000002</v>
      </c>
      <c r="E10" s="49">
        <v>1.1000000000000001</v>
      </c>
      <c r="F10" s="49">
        <v>1.415</v>
      </c>
      <c r="G10" s="49">
        <v>1.4674999999999998</v>
      </c>
      <c r="H10" s="430">
        <v>1.0874999999999999</v>
      </c>
      <c r="I10" s="430">
        <v>1</v>
      </c>
      <c r="J10" s="430">
        <v>1.20875</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mar-2023 - Jun-2024</v>
      </c>
      <c r="E25" s="42"/>
      <c r="F25" s="42"/>
      <c r="G25" s="42"/>
      <c r="H25" s="42"/>
      <c r="I25" s="43"/>
      <c r="J25" s="43"/>
    </row>
    <row r="26" spans="2:10" x14ac:dyDescent="0.25">
      <c r="B26" s="38"/>
      <c r="C26" s="44"/>
      <c r="D26" s="433" t="s">
        <v>353</v>
      </c>
      <c r="E26" s="80" t="s">
        <v>354</v>
      </c>
      <c r="F26" s="80" t="s">
        <v>355</v>
      </c>
      <c r="G26" s="80" t="s">
        <v>356</v>
      </c>
      <c r="H26" s="80" t="s">
        <v>358</v>
      </c>
      <c r="I26" s="80" t="s">
        <v>359</v>
      </c>
      <c r="J26" s="80" t="s">
        <v>361</v>
      </c>
    </row>
    <row r="27" spans="2:10" x14ac:dyDescent="0.25">
      <c r="B27" s="38"/>
      <c r="C27" s="45" t="s">
        <v>110</v>
      </c>
      <c r="D27" s="46">
        <v>5</v>
      </c>
      <c r="E27" s="46">
        <v>5</v>
      </c>
      <c r="F27" s="46">
        <v>5</v>
      </c>
      <c r="G27" s="46">
        <v>5</v>
      </c>
      <c r="H27" s="46">
        <v>5</v>
      </c>
      <c r="I27" s="46">
        <v>5</v>
      </c>
      <c r="J27" s="46">
        <v>5</v>
      </c>
    </row>
    <row r="28" spans="2:10" x14ac:dyDescent="0.25">
      <c r="B28" s="38"/>
      <c r="C28" s="47" t="s">
        <v>4</v>
      </c>
      <c r="D28" s="49">
        <v>3.915</v>
      </c>
      <c r="E28" s="49">
        <v>13.678049999999999</v>
      </c>
      <c r="F28" s="49">
        <v>11.235800000000001</v>
      </c>
      <c r="G28" s="49">
        <v>4.915</v>
      </c>
      <c r="H28" s="49">
        <v>3.76</v>
      </c>
      <c r="I28" s="49">
        <v>2.7</v>
      </c>
      <c r="J28" s="49">
        <v>6.875</v>
      </c>
    </row>
    <row r="29" spans="2:10" x14ac:dyDescent="0.25">
      <c r="B29" s="38"/>
      <c r="C29" s="47" t="s">
        <v>316</v>
      </c>
      <c r="D29" s="49">
        <v>4.165</v>
      </c>
      <c r="E29" s="49">
        <v>2.5682</v>
      </c>
      <c r="F29" s="49">
        <v>6.56</v>
      </c>
      <c r="G29" s="49">
        <v>4.2052750000000003</v>
      </c>
      <c r="H29" s="49">
        <v>3.4991750000000001</v>
      </c>
      <c r="I29" s="49">
        <v>7</v>
      </c>
      <c r="J29" s="49">
        <v>3.3541499999999997</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mar-2023 - Jun-2024</v>
      </c>
      <c r="E35" s="42"/>
      <c r="F35" s="42"/>
      <c r="G35" s="42"/>
      <c r="H35" s="42"/>
      <c r="I35" s="43"/>
      <c r="J35" s="43"/>
    </row>
    <row r="36" spans="2:10" x14ac:dyDescent="0.25">
      <c r="B36" s="38"/>
      <c r="C36" s="56"/>
      <c r="D36" s="433" t="s">
        <v>353</v>
      </c>
      <c r="E36" s="80" t="s">
        <v>354</v>
      </c>
      <c r="F36" s="80" t="s">
        <v>355</v>
      </c>
      <c r="G36" s="80" t="s">
        <v>356</v>
      </c>
      <c r="H36" s="80" t="s">
        <v>358</v>
      </c>
      <c r="I36" s="80" t="s">
        <v>359</v>
      </c>
      <c r="J36" s="80" t="s">
        <v>361</v>
      </c>
    </row>
    <row r="37" spans="2:10" x14ac:dyDescent="0.25">
      <c r="B37" s="38"/>
      <c r="C37" s="50" t="s">
        <v>110</v>
      </c>
      <c r="D37" s="46">
        <v>5</v>
      </c>
      <c r="E37" s="46">
        <v>5</v>
      </c>
      <c r="F37" s="46">
        <v>5</v>
      </c>
      <c r="G37" s="46">
        <v>5</v>
      </c>
      <c r="H37" s="46">
        <v>5</v>
      </c>
      <c r="I37" s="46">
        <v>5</v>
      </c>
      <c r="J37" s="46">
        <v>5</v>
      </c>
    </row>
    <row r="38" spans="2:10" x14ac:dyDescent="0.25">
      <c r="B38" s="38"/>
      <c r="C38" s="57" t="s">
        <v>7</v>
      </c>
      <c r="D38" s="48">
        <v>2</v>
      </c>
      <c r="E38" s="48">
        <v>12.345499999999999</v>
      </c>
      <c r="F38" s="49">
        <v>8.0975000000000001</v>
      </c>
      <c r="G38" s="49">
        <v>1.9649999999999999</v>
      </c>
      <c r="H38" s="49">
        <v>2.0625</v>
      </c>
      <c r="I38" s="49">
        <v>1.5</v>
      </c>
      <c r="J38" s="49">
        <v>1.947775</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Dic-2023 - Jun-2024</v>
      </c>
      <c r="E45" s="42"/>
      <c r="F45" s="42"/>
      <c r="G45" s="42"/>
      <c r="H45" s="42"/>
      <c r="I45" s="43"/>
      <c r="J45" s="43"/>
    </row>
    <row r="46" spans="2:10" x14ac:dyDescent="0.25">
      <c r="B46" s="38"/>
      <c r="C46" s="44"/>
      <c r="D46" s="433" t="s">
        <v>353</v>
      </c>
      <c r="E46" s="80" t="s">
        <v>354</v>
      </c>
      <c r="F46" s="80" t="s">
        <v>355</v>
      </c>
      <c r="G46" s="80" t="s">
        <v>356</v>
      </c>
      <c r="H46" s="80" t="s">
        <v>358</v>
      </c>
      <c r="I46" s="80" t="s">
        <v>359</v>
      </c>
      <c r="J46" s="80" t="s">
        <v>361</v>
      </c>
    </row>
    <row r="47" spans="2:10" x14ac:dyDescent="0.25">
      <c r="B47" s="38"/>
      <c r="C47" s="45" t="s">
        <v>110</v>
      </c>
      <c r="D47" s="46">
        <v>5</v>
      </c>
      <c r="E47" s="46">
        <v>5</v>
      </c>
      <c r="F47" s="46">
        <v>5</v>
      </c>
      <c r="G47" s="46">
        <v>5</v>
      </c>
      <c r="H47" s="46">
        <v>5</v>
      </c>
      <c r="I47" s="46">
        <v>5</v>
      </c>
      <c r="J47" s="46">
        <v>5</v>
      </c>
    </row>
    <row r="48" spans="2:10" x14ac:dyDescent="0.25">
      <c r="B48" s="38"/>
      <c r="C48" s="47" t="s">
        <v>0</v>
      </c>
      <c r="D48" s="49">
        <v>3.0739000000000001</v>
      </c>
      <c r="E48" s="49">
        <v>24.3262</v>
      </c>
      <c r="F48" s="49">
        <v>24.319299999999998</v>
      </c>
      <c r="G48" s="49">
        <v>3.4249999999999998</v>
      </c>
      <c r="H48" s="49">
        <v>3.08</v>
      </c>
      <c r="I48" s="49">
        <v>2.5</v>
      </c>
      <c r="J48" s="49">
        <v>4.5650000000000004</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45444</v>
      </c>
      <c r="E81" s="30"/>
    </row>
    <row r="82" spans="2:6" ht="75" x14ac:dyDescent="0.25">
      <c r="B82" s="38"/>
      <c r="C82" s="69" t="s">
        <v>292</v>
      </c>
      <c r="D82" s="69" t="s">
        <v>323</v>
      </c>
      <c r="E82" s="69" t="s">
        <v>320</v>
      </c>
      <c r="F82" s="70" t="s">
        <v>182</v>
      </c>
    </row>
    <row r="83" spans="2:6" x14ac:dyDescent="0.25">
      <c r="B83" s="38"/>
      <c r="C83" s="428" t="s">
        <v>350</v>
      </c>
      <c r="D83" s="432">
        <v>72034</v>
      </c>
      <c r="E83" s="432">
        <v>174218</v>
      </c>
      <c r="F83" s="71">
        <f>E83/D83</f>
        <v>2.4185523502790347</v>
      </c>
    </row>
    <row r="84" spans="2:6" x14ac:dyDescent="0.25">
      <c r="B84" s="38"/>
      <c r="C84" s="429" t="s">
        <v>352</v>
      </c>
      <c r="D84" s="432">
        <v>69420</v>
      </c>
      <c r="E84" s="432">
        <v>117605</v>
      </c>
      <c r="F84" s="71">
        <f>E84/D84</f>
        <v>1.6941083261307981</v>
      </c>
    </row>
    <row r="85" spans="2:6" x14ac:dyDescent="0.25">
      <c r="B85" s="38"/>
      <c r="C85" s="428" t="s">
        <v>351</v>
      </c>
      <c r="D85" s="432">
        <v>58891</v>
      </c>
      <c r="E85" s="432">
        <v>116616</v>
      </c>
      <c r="F85" s="71">
        <f>E85/D85</f>
        <v>1.9802007097858756</v>
      </c>
    </row>
    <row r="86" spans="2:6" x14ac:dyDescent="0.25">
      <c r="B86" s="38"/>
      <c r="C86" s="429" t="s">
        <v>362</v>
      </c>
      <c r="D86" s="432">
        <v>52173</v>
      </c>
      <c r="E86" s="432">
        <v>110402</v>
      </c>
      <c r="F86" s="71">
        <f>E86/D86</f>
        <v>2.1160753646522146</v>
      </c>
    </row>
    <row r="87" spans="2:6" x14ac:dyDescent="0.25">
      <c r="B87" s="38"/>
      <c r="C87" s="428" t="s">
        <v>357</v>
      </c>
      <c r="D87" s="432">
        <v>49210</v>
      </c>
      <c r="E87" s="432">
        <v>118494</v>
      </c>
      <c r="F87" s="71">
        <f>E87/D87</f>
        <v>2.4079252184515343</v>
      </c>
    </row>
    <row r="88" spans="2:6" x14ac:dyDescent="0.25">
      <c r="B88" s="38"/>
      <c r="C88" s="72" t="s">
        <v>1</v>
      </c>
      <c r="D88" s="72"/>
      <c r="E88" s="72"/>
      <c r="F88" s="73">
        <f>COUNTIF($F$83:$F$87,"&gt;0.1")/COUNTIF($F$83:$F$87,"&gt;=0")</f>
        <v>1</v>
      </c>
    </row>
    <row r="89" spans="2:6" x14ac:dyDescent="0.25">
      <c r="B89" s="38"/>
      <c r="C89" s="74" t="s">
        <v>2</v>
      </c>
      <c r="D89" s="74"/>
      <c r="E89" s="74"/>
      <c r="F89" s="75">
        <f>COUNTIF(F83:F87,"&lt;=0.1")/COUNTIF(F83:F87,"&gt;=0")</f>
        <v>0</v>
      </c>
    </row>
    <row r="90" spans="2:6" x14ac:dyDescent="0.25">
      <c r="B90" s="38"/>
      <c r="C90" s="74" t="s">
        <v>3</v>
      </c>
      <c r="D90" s="74"/>
      <c r="E90" s="74"/>
      <c r="F90" s="75">
        <f>(COUNTIF(F83:F87,"&lt;2")-COUNTIF(F83:F87,"&lt;0.1"))/COUNTIF(F83:F87,"&gt;=0")</f>
        <v>0.4</v>
      </c>
    </row>
    <row r="91" spans="2:6" x14ac:dyDescent="0.25">
      <c r="B91" s="38"/>
      <c r="C91" s="74" t="s">
        <v>5</v>
      </c>
      <c r="D91" s="74"/>
      <c r="E91" s="74"/>
      <c r="F91" s="75">
        <f>(COUNTIF(F83:F87,"&lt;=6")-COUNTIF(F83:F87,"&lt;1"))/COUNTIF(F83:F87,"&gt;=0")</f>
        <v>1</v>
      </c>
    </row>
    <row r="92" spans="2:6" x14ac:dyDescent="0.25">
      <c r="B92" s="38"/>
      <c r="C92" s="76" t="s">
        <v>6</v>
      </c>
      <c r="D92" s="76"/>
      <c r="E92" s="76"/>
      <c r="F92" s="77">
        <f>COUNTIF(F83:F87,"&gt;6")/COUNTIF(F83:F87,"&gt;=0")</f>
        <v>0</v>
      </c>
    </row>
    <row r="93" spans="2:6" x14ac:dyDescent="0.25">
      <c r="F93" s="431">
        <f>MEDIAN(F83:F87)</f>
        <v>2.1160753646522146</v>
      </c>
    </row>
    <row r="95" spans="2:6" ht="15.75" x14ac:dyDescent="0.25">
      <c r="C95" t="s">
        <v>322</v>
      </c>
    </row>
    <row r="96" spans="2:6" x14ac:dyDescent="0.25">
      <c r="C96" t="str">
        <f>CONCATENATE($C$95,"_",$J$8)</f>
        <v>SEMAFORO: Alertas de stocks en almacén central (Mediana de disponibilidad)_Jun-2024</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70" zoomScaleNormal="70" workbookViewId="0">
      <pane xSplit="12" ySplit="8" topLeftCell="M9" activePane="bottomRight" state="frozen"/>
      <selection pane="topRight" activeCell="M1" sqref="M1"/>
      <selection pane="bottomLeft" activeCell="A9" sqref="A9"/>
      <selection pane="bottomRight" activeCell="X6" sqref="U6:X17"/>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49"/>
      <c r="G5" s="449"/>
      <c r="H5" s="141"/>
      <c r="I5" s="142" t="s">
        <v>93</v>
      </c>
      <c r="J5" s="390" t="s">
        <v>360</v>
      </c>
      <c r="K5" s="143"/>
      <c r="L5" s="142" t="s">
        <v>105</v>
      </c>
      <c r="M5" s="144">
        <v>45474</v>
      </c>
      <c r="N5" s="136"/>
      <c r="O5" s="145"/>
      <c r="P5" s="136"/>
      <c r="Q5" s="146"/>
      <c r="R5" s="146"/>
      <c r="S5" s="136"/>
      <c r="T5" s="136"/>
      <c r="U5" s="136"/>
      <c r="V5" s="136"/>
      <c r="W5" s="136"/>
      <c r="X5" s="136"/>
    </row>
    <row r="6" spans="1:34" ht="19.5" customHeight="1" x14ac:dyDescent="0.2">
      <c r="A6" s="136"/>
      <c r="B6" s="439" t="s">
        <v>13</v>
      </c>
      <c r="C6" s="439" t="s">
        <v>14</v>
      </c>
      <c r="D6" s="439" t="s">
        <v>15</v>
      </c>
      <c r="E6" s="439" t="s">
        <v>16</v>
      </c>
      <c r="F6" s="450" t="s">
        <v>17</v>
      </c>
      <c r="G6" s="451"/>
      <c r="H6" s="439" t="s">
        <v>18</v>
      </c>
      <c r="I6" s="136"/>
      <c r="J6" s="136"/>
      <c r="K6" s="136"/>
      <c r="L6" s="136"/>
      <c r="M6" s="147"/>
      <c r="N6" s="147"/>
      <c r="O6" s="147"/>
      <c r="P6" s="147"/>
      <c r="Q6" s="136"/>
      <c r="R6" s="136"/>
      <c r="S6" s="148"/>
      <c r="T6" s="136"/>
      <c r="U6" s="136"/>
      <c r="V6" s="136"/>
      <c r="W6" s="136"/>
      <c r="X6" s="136"/>
    </row>
    <row r="7" spans="1:34" ht="12.75" customHeight="1" x14ac:dyDescent="0.2">
      <c r="A7" s="136"/>
      <c r="B7" s="440"/>
      <c r="C7" s="440"/>
      <c r="D7" s="440"/>
      <c r="E7" s="440"/>
      <c r="F7" s="452"/>
      <c r="G7" s="453"/>
      <c r="H7" s="440"/>
      <c r="I7" s="447" t="s">
        <v>73</v>
      </c>
      <c r="J7" s="447" t="s">
        <v>11</v>
      </c>
      <c r="K7" s="447" t="s">
        <v>12</v>
      </c>
      <c r="L7" s="445" t="s">
        <v>319</v>
      </c>
      <c r="M7" s="456" t="s">
        <v>131</v>
      </c>
      <c r="N7" s="457"/>
      <c r="O7" s="457"/>
      <c r="P7" s="457"/>
      <c r="Q7" s="149">
        <f>1/1</f>
        <v>1</v>
      </c>
      <c r="R7" s="150">
        <f>133/182</f>
        <v>0.73076923076923073</v>
      </c>
      <c r="S7" s="148"/>
      <c r="T7" s="136"/>
      <c r="U7" s="136"/>
      <c r="V7" s="136"/>
      <c r="W7" s="136"/>
      <c r="X7" s="136"/>
    </row>
    <row r="8" spans="1:34" ht="51.75" thickBot="1" x14ac:dyDescent="0.25">
      <c r="A8" s="136"/>
      <c r="B8" s="441"/>
      <c r="C8" s="441"/>
      <c r="D8" s="441"/>
      <c r="E8" s="441"/>
      <c r="F8" s="454"/>
      <c r="G8" s="455"/>
      <c r="H8" s="441"/>
      <c r="I8" s="448"/>
      <c r="J8" s="448"/>
      <c r="K8" s="448"/>
      <c r="L8" s="446"/>
      <c r="M8" s="420" t="s">
        <v>329</v>
      </c>
      <c r="N8" s="421" t="s">
        <v>330</v>
      </c>
      <c r="O8" s="422" t="s">
        <v>331</v>
      </c>
      <c r="P8" s="423" t="s">
        <v>332</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333</v>
      </c>
      <c r="S9" s="148"/>
      <c r="T9" s="136"/>
      <c r="U9" s="156" t="s">
        <v>334</v>
      </c>
      <c r="V9" s="427">
        <v>0.82</v>
      </c>
      <c r="W9" s="157">
        <v>1</v>
      </c>
      <c r="X9" s="136"/>
    </row>
    <row r="10" spans="1:34" ht="15" customHeight="1" x14ac:dyDescent="0.25">
      <c r="A10" s="136"/>
      <c r="B10" s="158" t="s">
        <v>13</v>
      </c>
      <c r="C10" s="158"/>
      <c r="D10" s="159"/>
      <c r="E10" s="158" t="s">
        <v>19</v>
      </c>
      <c r="F10" s="160"/>
      <c r="G10" s="161"/>
      <c r="H10" s="162" t="s">
        <v>24</v>
      </c>
      <c r="I10" s="442" t="s">
        <v>74</v>
      </c>
      <c r="J10" s="163" t="s">
        <v>133</v>
      </c>
      <c r="K10" s="164" t="s">
        <v>114</v>
      </c>
      <c r="L10" s="165" t="s">
        <v>31</v>
      </c>
      <c r="M10" s="428">
        <v>1</v>
      </c>
      <c r="N10" s="428">
        <v>1</v>
      </c>
      <c r="O10" s="428">
        <v>1</v>
      </c>
      <c r="P10" s="428"/>
      <c r="Q10" s="428"/>
      <c r="R10" s="166"/>
      <c r="S10" s="148"/>
      <c r="T10" s="136"/>
      <c r="U10" s="167" t="s">
        <v>340</v>
      </c>
      <c r="V10" s="168">
        <v>1</v>
      </c>
      <c r="W10" s="168">
        <v>1</v>
      </c>
      <c r="X10" s="136"/>
    </row>
    <row r="11" spans="1:34" ht="15" customHeight="1" x14ac:dyDescent="0.25">
      <c r="A11" s="136"/>
      <c r="B11" s="169" t="s">
        <v>13</v>
      </c>
      <c r="C11" s="169" t="s">
        <v>14</v>
      </c>
      <c r="D11" s="169" t="s">
        <v>15</v>
      </c>
      <c r="E11" s="170" t="s">
        <v>19</v>
      </c>
      <c r="F11" s="169"/>
      <c r="G11" s="171"/>
      <c r="H11" s="172" t="s">
        <v>24</v>
      </c>
      <c r="I11" s="443"/>
      <c r="J11" s="173" t="s">
        <v>134</v>
      </c>
      <c r="K11" s="174">
        <v>1605</v>
      </c>
      <c r="L11" s="175" t="s">
        <v>51</v>
      </c>
      <c r="M11" s="429">
        <v>1.6</v>
      </c>
      <c r="N11" s="429">
        <v>1</v>
      </c>
      <c r="O11" s="429">
        <v>2</v>
      </c>
      <c r="P11" s="429">
        <v>2.2250000000000001</v>
      </c>
      <c r="Q11" s="429"/>
      <c r="R11" s="166">
        <f t="shared" ref="R11:R34" si="0">MEDIAN(M11:Q11)</f>
        <v>1.8</v>
      </c>
      <c r="S11" s="148"/>
      <c r="T11" s="136"/>
      <c r="U11" s="167" t="s">
        <v>341</v>
      </c>
      <c r="V11" s="168">
        <v>1</v>
      </c>
      <c r="W11" s="168">
        <v>1</v>
      </c>
      <c r="X11" s="136"/>
    </row>
    <row r="12" spans="1:34" ht="15" customHeight="1" x14ac:dyDescent="0.25">
      <c r="A12" s="136"/>
      <c r="B12" s="169" t="s">
        <v>13</v>
      </c>
      <c r="C12" s="170"/>
      <c r="D12" s="176"/>
      <c r="E12" s="170" t="s">
        <v>19</v>
      </c>
      <c r="F12" s="169"/>
      <c r="G12" s="171"/>
      <c r="H12" s="172" t="s">
        <v>24</v>
      </c>
      <c r="I12" s="443"/>
      <c r="J12" s="173" t="s">
        <v>135</v>
      </c>
      <c r="K12" s="174">
        <v>1038</v>
      </c>
      <c r="L12" s="175" t="s">
        <v>32</v>
      </c>
      <c r="M12" s="428">
        <v>3</v>
      </c>
      <c r="N12" s="428">
        <v>1.67</v>
      </c>
      <c r="O12" s="428">
        <v>0.4</v>
      </c>
      <c r="P12" s="428">
        <v>0.72499999999999998</v>
      </c>
      <c r="Q12" s="428"/>
      <c r="R12" s="166"/>
      <c r="S12" s="148"/>
      <c r="T12" s="136"/>
      <c r="U12" s="177" t="s">
        <v>345</v>
      </c>
      <c r="V12" s="168">
        <v>1</v>
      </c>
      <c r="W12" s="168">
        <v>1</v>
      </c>
      <c r="X12" s="136"/>
      <c r="AG12" s="3"/>
    </row>
    <row r="13" spans="1:34" ht="15" customHeight="1" x14ac:dyDescent="0.25">
      <c r="A13" s="136"/>
      <c r="B13" s="169" t="s">
        <v>13</v>
      </c>
      <c r="C13" s="169" t="s">
        <v>14</v>
      </c>
      <c r="D13" s="169" t="s">
        <v>15</v>
      </c>
      <c r="E13" s="170"/>
      <c r="F13" s="169"/>
      <c r="G13" s="171"/>
      <c r="H13" s="172" t="s">
        <v>24</v>
      </c>
      <c r="I13" s="443"/>
      <c r="J13" s="173" t="s">
        <v>136</v>
      </c>
      <c r="K13" s="174">
        <v>1045</v>
      </c>
      <c r="L13" s="175" t="s">
        <v>115</v>
      </c>
      <c r="M13" s="429">
        <v>1.46</v>
      </c>
      <c r="N13" s="429">
        <v>2.11</v>
      </c>
      <c r="O13" s="429">
        <v>1.6</v>
      </c>
      <c r="P13" s="429">
        <v>1.4550000000000001</v>
      </c>
      <c r="Q13" s="429"/>
      <c r="R13" s="166">
        <f t="shared" si="0"/>
        <v>1.53</v>
      </c>
      <c r="S13" s="148"/>
      <c r="T13" s="136"/>
      <c r="U13" s="178" t="s">
        <v>346</v>
      </c>
      <c r="V13" s="168">
        <v>1</v>
      </c>
      <c r="W13" s="168">
        <v>1</v>
      </c>
      <c r="X13" s="136"/>
      <c r="AG13" s="4"/>
    </row>
    <row r="14" spans="1:34" ht="15" customHeight="1" x14ac:dyDescent="0.25">
      <c r="A14" s="136"/>
      <c r="B14" s="169" t="s">
        <v>13</v>
      </c>
      <c r="C14" s="169"/>
      <c r="D14" s="169"/>
      <c r="E14" s="170" t="s">
        <v>19</v>
      </c>
      <c r="F14" s="169"/>
      <c r="G14" s="171"/>
      <c r="H14" s="172" t="s">
        <v>24</v>
      </c>
      <c r="I14" s="443"/>
      <c r="J14" s="173" t="s">
        <v>137</v>
      </c>
      <c r="K14" s="179">
        <v>9042</v>
      </c>
      <c r="L14" s="175" t="s">
        <v>116</v>
      </c>
      <c r="M14" s="428"/>
      <c r="N14" s="428"/>
      <c r="O14" s="428"/>
      <c r="P14" s="428"/>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3"/>
      <c r="J15" s="173" t="s">
        <v>138</v>
      </c>
      <c r="K15" s="174">
        <v>9057</v>
      </c>
      <c r="L15" s="175" t="s">
        <v>33</v>
      </c>
      <c r="M15" s="429"/>
      <c r="N15" s="429">
        <v>0.6</v>
      </c>
      <c r="O15" s="429"/>
      <c r="P15" s="429"/>
      <c r="Q15" s="429"/>
      <c r="R15" s="166">
        <f t="shared" si="0"/>
        <v>0.6</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3"/>
      <c r="J16" s="173" t="s">
        <v>8</v>
      </c>
      <c r="K16" s="174">
        <v>1640</v>
      </c>
      <c r="L16" s="175" t="s">
        <v>34</v>
      </c>
      <c r="M16" s="428">
        <v>1.8</v>
      </c>
      <c r="N16" s="428">
        <v>1.0349999999999999</v>
      </c>
      <c r="O16" s="428">
        <v>1</v>
      </c>
      <c r="P16" s="428">
        <v>2.5</v>
      </c>
      <c r="Q16" s="428"/>
      <c r="R16" s="166">
        <f t="shared" si="0"/>
        <v>1.4175</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3"/>
      <c r="J17" s="173" t="s">
        <v>139</v>
      </c>
      <c r="K17" s="174">
        <v>1852</v>
      </c>
      <c r="L17" s="175" t="s">
        <v>35</v>
      </c>
      <c r="M17" s="429">
        <v>2.4649999999999999</v>
      </c>
      <c r="N17" s="429">
        <v>1.38</v>
      </c>
      <c r="O17" s="429">
        <v>2.5</v>
      </c>
      <c r="P17" s="429">
        <v>2.25</v>
      </c>
      <c r="Q17" s="429"/>
      <c r="R17" s="166">
        <f t="shared" si="0"/>
        <v>2.3574999999999999</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3"/>
      <c r="J18" s="173" t="s">
        <v>9</v>
      </c>
      <c r="K18" s="174">
        <v>1124</v>
      </c>
      <c r="L18" s="175" t="s">
        <v>36</v>
      </c>
      <c r="M18" s="428">
        <v>0.95499999999999996</v>
      </c>
      <c r="N18" s="428">
        <v>0.80500000000000005</v>
      </c>
      <c r="O18" s="428">
        <v>1.5</v>
      </c>
      <c r="P18" s="428">
        <v>1</v>
      </c>
      <c r="Q18" s="428"/>
      <c r="R18" s="166">
        <f t="shared" si="0"/>
        <v>0.97750000000000004</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3"/>
      <c r="J19" s="173" t="s">
        <v>140</v>
      </c>
      <c r="K19" s="174" t="s">
        <v>117</v>
      </c>
      <c r="L19" s="175" t="s">
        <v>118</v>
      </c>
      <c r="M19" s="429"/>
      <c r="N19" s="429">
        <v>0.63</v>
      </c>
      <c r="O19" s="429">
        <v>3.07</v>
      </c>
      <c r="P19" s="429"/>
      <c r="Q19" s="429"/>
      <c r="R19" s="166"/>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3"/>
      <c r="J20" s="173" t="s">
        <v>141</v>
      </c>
      <c r="K20" s="174"/>
      <c r="L20" s="175" t="s">
        <v>251</v>
      </c>
      <c r="M20" s="428"/>
      <c r="N20" s="428"/>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3"/>
      <c r="J21" s="173" t="s">
        <v>142</v>
      </c>
      <c r="K21" s="174" t="s">
        <v>119</v>
      </c>
      <c r="L21" s="175" t="s">
        <v>37</v>
      </c>
      <c r="M21" s="429">
        <v>3.1</v>
      </c>
      <c r="N21" s="429">
        <v>3.59</v>
      </c>
      <c r="O21" s="429">
        <v>3.54</v>
      </c>
      <c r="P21" s="429">
        <v>3.2749999999999999</v>
      </c>
      <c r="Q21" s="429"/>
      <c r="R21" s="166">
        <f t="shared" si="0"/>
        <v>3.4074999999999998</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3"/>
      <c r="J22" s="173" t="s">
        <v>143</v>
      </c>
      <c r="K22" s="174" t="s">
        <v>120</v>
      </c>
      <c r="L22" s="175" t="s">
        <v>121</v>
      </c>
      <c r="M22" s="428">
        <v>1.67</v>
      </c>
      <c r="N22" s="428">
        <v>3.4049999999999998</v>
      </c>
      <c r="O22" s="428">
        <v>2.4</v>
      </c>
      <c r="P22" s="428">
        <v>3.8149999999999999</v>
      </c>
      <c r="Q22" s="428"/>
      <c r="R22" s="166"/>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3"/>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3"/>
      <c r="J24" s="173" t="s">
        <v>145</v>
      </c>
      <c r="K24" s="174" t="s">
        <v>122</v>
      </c>
      <c r="L24" s="175" t="s">
        <v>39</v>
      </c>
      <c r="M24" s="428">
        <v>1</v>
      </c>
      <c r="N24" s="428">
        <v>3.665</v>
      </c>
      <c r="O24" s="428">
        <v>0.67</v>
      </c>
      <c r="P24" s="428">
        <v>0.25</v>
      </c>
      <c r="Q24" s="428"/>
      <c r="R24" s="166"/>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3"/>
      <c r="J25" s="173" t="s">
        <v>146</v>
      </c>
      <c r="K25" s="174">
        <v>1876</v>
      </c>
      <c r="L25" s="175" t="s">
        <v>40</v>
      </c>
      <c r="M25" s="429"/>
      <c r="N25" s="429"/>
      <c r="O25" s="429"/>
      <c r="P25" s="429"/>
      <c r="Q25" s="429"/>
      <c r="R25" s="166"/>
      <c r="S25" s="148"/>
      <c r="T25" s="136"/>
      <c r="U25" s="136"/>
      <c r="V25" s="136"/>
      <c r="W25" s="136"/>
      <c r="X25" s="136"/>
      <c r="AG25"/>
    </row>
    <row r="26" spans="1:33" ht="15" customHeight="1" x14ac:dyDescent="0.25">
      <c r="A26" s="136"/>
      <c r="B26" s="169" t="s">
        <v>13</v>
      </c>
      <c r="C26" s="169"/>
      <c r="D26" s="169"/>
      <c r="E26" s="170" t="s">
        <v>19</v>
      </c>
      <c r="F26" s="169"/>
      <c r="G26" s="171"/>
      <c r="H26" s="172" t="s">
        <v>24</v>
      </c>
      <c r="I26" s="443"/>
      <c r="J26" s="173" t="s">
        <v>147</v>
      </c>
      <c r="K26" s="174"/>
      <c r="L26" s="175" t="s">
        <v>252</v>
      </c>
      <c r="M26" s="428">
        <v>1</v>
      </c>
      <c r="N26" s="428"/>
      <c r="O26" s="428"/>
      <c r="P26" s="428">
        <v>1</v>
      </c>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3"/>
      <c r="J27" s="173" t="s">
        <v>148</v>
      </c>
      <c r="K27" s="174">
        <v>1573</v>
      </c>
      <c r="L27" s="175" t="s">
        <v>41</v>
      </c>
      <c r="M27" s="429">
        <v>1.29</v>
      </c>
      <c r="N27" s="429">
        <v>1.43</v>
      </c>
      <c r="O27" s="429">
        <v>0.5</v>
      </c>
      <c r="P27" s="429">
        <v>0.435</v>
      </c>
      <c r="Q27" s="429"/>
      <c r="R27" s="166">
        <f t="shared" si="0"/>
        <v>0.89500000000000002</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3"/>
      <c r="J28" s="173" t="s">
        <v>149</v>
      </c>
      <c r="K28" s="174" t="s">
        <v>123</v>
      </c>
      <c r="L28" s="175" t="s">
        <v>42</v>
      </c>
      <c r="M28" s="428">
        <v>0.8</v>
      </c>
      <c r="N28" s="428">
        <v>1.2</v>
      </c>
      <c r="O28" s="428">
        <v>0.64</v>
      </c>
      <c r="P28" s="428">
        <v>1.425</v>
      </c>
      <c r="Q28" s="428"/>
      <c r="R28" s="166">
        <f t="shared" si="0"/>
        <v>1</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3"/>
      <c r="J29" s="173" t="s">
        <v>150</v>
      </c>
      <c r="K29" s="174" t="s">
        <v>124</v>
      </c>
      <c r="L29" s="175" t="s">
        <v>43</v>
      </c>
      <c r="M29" s="429">
        <v>1.59</v>
      </c>
      <c r="N29" s="429">
        <v>2.17</v>
      </c>
      <c r="O29" s="429">
        <v>1.33</v>
      </c>
      <c r="P29" s="429">
        <v>1.675</v>
      </c>
      <c r="Q29" s="429"/>
      <c r="R29" s="166"/>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3"/>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3"/>
      <c r="J31" s="173" t="s">
        <v>152</v>
      </c>
      <c r="K31" s="174">
        <v>1664</v>
      </c>
      <c r="L31" s="175" t="s">
        <v>45</v>
      </c>
      <c r="M31" s="429">
        <v>1</v>
      </c>
      <c r="N31" s="429">
        <v>0.67</v>
      </c>
      <c r="O31" s="429">
        <v>0.4</v>
      </c>
      <c r="P31" s="429">
        <v>1.4999999999999999E-2</v>
      </c>
      <c r="Q31" s="429"/>
      <c r="R31" s="166"/>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3"/>
      <c r="J32" s="173" t="s">
        <v>153</v>
      </c>
      <c r="K32" s="174" t="s">
        <v>126</v>
      </c>
      <c r="L32" s="175" t="s">
        <v>46</v>
      </c>
      <c r="M32" s="428">
        <v>2.0099999999999998</v>
      </c>
      <c r="N32" s="428">
        <v>2.72</v>
      </c>
      <c r="O32" s="428">
        <v>0.7</v>
      </c>
      <c r="P32" s="428">
        <v>1.175</v>
      </c>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3"/>
      <c r="J33" s="173" t="s">
        <v>154</v>
      </c>
      <c r="K33" s="174">
        <v>1831</v>
      </c>
      <c r="L33" s="175" t="s">
        <v>47</v>
      </c>
      <c r="M33" s="429"/>
      <c r="N33" s="429"/>
      <c r="O33" s="429"/>
      <c r="P33" s="429"/>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3"/>
      <c r="J34" s="191" t="s">
        <v>155</v>
      </c>
      <c r="K34" s="192" t="s">
        <v>127</v>
      </c>
      <c r="L34" s="193" t="s">
        <v>54</v>
      </c>
      <c r="M34" s="428">
        <v>1</v>
      </c>
      <c r="N34" s="428"/>
      <c r="O34" s="428">
        <v>2</v>
      </c>
      <c r="P34" s="428">
        <v>0.155</v>
      </c>
      <c r="Q34" s="428"/>
      <c r="R34" s="166">
        <f t="shared" si="0"/>
        <v>1</v>
      </c>
      <c r="S34" s="148"/>
      <c r="T34" s="136"/>
      <c r="U34" s="136"/>
      <c r="V34" s="136"/>
      <c r="W34" s="136"/>
      <c r="X34" s="136"/>
    </row>
    <row r="35" spans="1:24" x14ac:dyDescent="0.2">
      <c r="A35" s="136"/>
      <c r="B35" s="194"/>
      <c r="C35" s="195"/>
      <c r="D35" s="195"/>
      <c r="E35" s="196"/>
      <c r="F35" s="197"/>
      <c r="G35" s="198"/>
      <c r="H35" s="197"/>
      <c r="I35" s="443"/>
      <c r="J35" s="199"/>
      <c r="K35" s="200"/>
      <c r="L35" s="201" t="s">
        <v>1</v>
      </c>
      <c r="M35" s="202">
        <f t="shared" ref="M35:R35" si="1">COUNTIF(M10:M34,"&gt;0.1")/COUNTIF(M10:M34,"&gt;=0")</f>
        <v>1</v>
      </c>
      <c r="N35" s="203">
        <f t="shared" si="1"/>
        <v>1</v>
      </c>
      <c r="O35" s="203">
        <f t="shared" si="1"/>
        <v>1</v>
      </c>
      <c r="P35" s="395">
        <f t="shared" si="1"/>
        <v>0.9375</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3"/>
      <c r="J36" s="208"/>
      <c r="K36" s="209"/>
      <c r="L36" s="210" t="s">
        <v>2</v>
      </c>
      <c r="M36" s="211">
        <f t="shared" ref="M36:R36" si="2">COUNTIF(M10:M34,"&lt;=0.1")/COUNTIF(M10:M34,"&gt;=0")</f>
        <v>0</v>
      </c>
      <c r="N36" s="212">
        <f t="shared" si="2"/>
        <v>0</v>
      </c>
      <c r="O36" s="212">
        <f t="shared" si="2"/>
        <v>0</v>
      </c>
      <c r="P36" s="396">
        <f t="shared" si="2"/>
        <v>6.25E-2</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3"/>
      <c r="J37" s="208"/>
      <c r="K37" s="209"/>
      <c r="L37" s="210" t="s">
        <v>3</v>
      </c>
      <c r="M37" s="211">
        <f>(COUNTIF(M10:M34,"&lt;1")-COUNTIF(M10:M34,"&lt;0.1"))/COUNTIF(M10:M34,"&gt;=0")</f>
        <v>0.11764705882352941</v>
      </c>
      <c r="N37" s="212">
        <f>(COUNTIF(N10:N34,"&lt;1")-COUNTIF(N10:N34,"&lt;0.1"))/COUNTIF(N10:N34,"&gt;=0")</f>
        <v>0.23529411764705882</v>
      </c>
      <c r="O37" s="212">
        <f>(COUNTIF(O10:O34,"&lt;1")-COUNTIF(O10:O34,"&lt;0.1"))/COUNTIF(O10:O34,"&gt;=0")</f>
        <v>0.35294117647058826</v>
      </c>
      <c r="P37" s="396">
        <f>(COUNTIF(P10:P34,"&lt;1")-COUNTIF(P10:P34,"&lt;0.1"))/COUNTIF(P10:P34,"&gt;=0")</f>
        <v>0.25</v>
      </c>
      <c r="Q37" s="401" t="e">
        <f>(COUNTIF(Q10:Q34,"&lt;2")-COUNTIF(Q10:Q34,"&lt;0.1"))/COUNTIF(Q10:Q34,"&gt;=0")</f>
        <v>#DIV/0!</v>
      </c>
      <c r="R37" s="212">
        <f>(COUNTIF(R10:R34,"&lt;1")-COUNTIF(R10:R34,"&lt;0.1"))/COUNTIF(R10:R34,"&gt;=0")</f>
        <v>0.3</v>
      </c>
      <c r="S37" s="148"/>
      <c r="T37" s="136"/>
      <c r="U37" s="136"/>
      <c r="V37" s="136"/>
      <c r="W37" s="136"/>
      <c r="X37" s="136"/>
    </row>
    <row r="38" spans="1:24" x14ac:dyDescent="0.2">
      <c r="A38" s="136"/>
      <c r="B38" s="205"/>
      <c r="C38" s="136"/>
      <c r="D38" s="136"/>
      <c r="E38" s="147"/>
      <c r="F38" s="206"/>
      <c r="G38" s="207"/>
      <c r="H38" s="206"/>
      <c r="I38" s="443"/>
      <c r="J38" s="208"/>
      <c r="K38" s="209"/>
      <c r="L38" s="210" t="s">
        <v>5</v>
      </c>
      <c r="M38" s="211">
        <f>(COUNTIF(M10:M34,"&lt;=4")-COUNTIF(M10:M34,"&lt;1"))/COUNTIF(M10:M34,"&gt;=0")</f>
        <v>0.88235294117647056</v>
      </c>
      <c r="N38" s="212">
        <f>(COUNTIF(N10:N34,"&lt;=4")-COUNTIF(N10:N34,"&lt;1"))/COUNTIF(N10:N34,"&gt;=0")</f>
        <v>0.76470588235294112</v>
      </c>
      <c r="O38" s="212">
        <f>(COUNTIF(O10:O34,"&lt;=4")-COUNTIF(O10:O34,"&lt;1"))/COUNTIF(O10:O34,"&gt;=0")</f>
        <v>0.6470588235294118</v>
      </c>
      <c r="P38" s="396">
        <f>(COUNTIF(P10:P34,"&lt;=4")-COUNTIF(P10:P34,"&lt;1"))/COUNTIF(P10:P34,"&gt;=0")</f>
        <v>0.6875</v>
      </c>
      <c r="Q38" s="401" t="e">
        <f>(COUNTIF(Q10:Q34,"&lt;=6")-COUNTIF(Q10:Q34,"&lt;1"))/COUNTIF(Q10:Q34,"&gt;=0")</f>
        <v>#DIV/0!</v>
      </c>
      <c r="R38" s="212">
        <f>(COUNTIF(R10:R34,"&lt;=4")-COUNTIF(R10:R34,"&lt;1"))/COUNTIF(R10:R34,"&gt;=0")</f>
        <v>0.7</v>
      </c>
      <c r="S38" s="148"/>
      <c r="T38" s="136"/>
      <c r="U38" s="136"/>
      <c r="V38" s="136"/>
      <c r="W38" s="136"/>
      <c r="X38" s="136"/>
    </row>
    <row r="39" spans="1:24" x14ac:dyDescent="0.2">
      <c r="A39" s="136"/>
      <c r="B39" s="205"/>
      <c r="C39" s="136"/>
      <c r="D39" s="136"/>
      <c r="E39" s="147"/>
      <c r="F39" s="206"/>
      <c r="G39" s="207"/>
      <c r="H39" s="206"/>
      <c r="I39" s="443"/>
      <c r="J39" s="208"/>
      <c r="K39" s="209"/>
      <c r="L39" s="214" t="s">
        <v>6</v>
      </c>
      <c r="M39" s="215">
        <f>COUNTIF(M10:M34,"&gt;4")/COUNTIF(M10:M34,"&gt;=0")</f>
        <v>0</v>
      </c>
      <c r="N39" s="216">
        <f>COUNTIF(N10:N34,"&gt;4")/COUNTIF(N10:N34,"&gt;=0")</f>
        <v>0</v>
      </c>
      <c r="O39" s="216">
        <f>COUNTIF(O10:O34,"&gt;4")/COUNTIF(O10:O34,"&gt;=0")</f>
        <v>0</v>
      </c>
      <c r="P39" s="397">
        <f>COUNTIF(P10:P34,"&gt;4")/COUNTIF(P10:P34,"&gt;=0")</f>
        <v>0</v>
      </c>
      <c r="Q39" s="402" t="e">
        <f>COUNTIF(Q10:Q34,"&gt;6")/COUNTIF(Q10:Q34,"&gt;=0")</f>
        <v>#DIV/0!</v>
      </c>
      <c r="R39" s="216">
        <f>COUNTIF(R10:R34,"&gt;4")/COUNTIF(R10:R34,"&gt;=0")</f>
        <v>0</v>
      </c>
      <c r="S39" s="148"/>
      <c r="T39" s="136"/>
      <c r="U39" s="136"/>
      <c r="V39" s="136"/>
      <c r="W39" s="136"/>
      <c r="X39" s="136"/>
    </row>
    <row r="40" spans="1:24" x14ac:dyDescent="0.2">
      <c r="A40" s="136"/>
      <c r="B40" s="218"/>
      <c r="C40" s="219"/>
      <c r="D40" s="219"/>
      <c r="E40" s="220"/>
      <c r="F40" s="221"/>
      <c r="G40" s="222"/>
      <c r="H40" s="221"/>
      <c r="I40" s="444"/>
      <c r="J40" s="223"/>
      <c r="K40" s="224"/>
      <c r="L40" s="225" t="s">
        <v>185</v>
      </c>
      <c r="M40" s="226">
        <f t="shared" ref="M40:P40" si="3">MEDIAN(M10:M34)</f>
        <v>1.46</v>
      </c>
      <c r="N40" s="227">
        <f t="shared" si="3"/>
        <v>1.38</v>
      </c>
      <c r="O40" s="227">
        <f t="shared" si="3"/>
        <v>1.33</v>
      </c>
      <c r="P40" s="398">
        <f t="shared" si="3"/>
        <v>1.3</v>
      </c>
      <c r="Q40" s="403"/>
      <c r="R40" s="227">
        <f>MEDIAN(R10:R34)</f>
        <v>1.20875</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2"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3"/>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3"/>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3"/>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3"/>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3"/>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3"/>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3"/>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3"/>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3"/>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3"/>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3"/>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3"/>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3"/>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3"/>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3"/>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3"/>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3"/>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3"/>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3"/>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3"/>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3"/>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3"/>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3"/>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4"/>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339</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2"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3"/>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3"/>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3"/>
      <c r="J75" s="173" t="s">
        <v>342</v>
      </c>
      <c r="K75" s="280"/>
      <c r="L75" s="175" t="s">
        <v>343</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3"/>
      <c r="J76" s="173" t="s">
        <v>337</v>
      </c>
      <c r="K76" s="280" t="s">
        <v>344</v>
      </c>
      <c r="L76" s="175" t="s">
        <v>336</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3"/>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3"/>
      <c r="J78" s="173" t="s">
        <v>164</v>
      </c>
      <c r="K78" s="280" t="s">
        <v>202</v>
      </c>
      <c r="L78" s="175" t="s">
        <v>103</v>
      </c>
      <c r="M78" s="428">
        <v>5.99</v>
      </c>
      <c r="N78" s="428">
        <v>5.25</v>
      </c>
      <c r="O78" s="428">
        <v>3.94</v>
      </c>
      <c r="P78" s="428">
        <v>4.79</v>
      </c>
      <c r="Q78" s="428">
        <v>6.9793000000000003</v>
      </c>
      <c r="R78" s="166">
        <f t="shared" ref="R78:R84" si="9">MEDIAN(M78:Q78)</f>
        <v>5.25</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3"/>
      <c r="J79" s="173" t="s">
        <v>203</v>
      </c>
      <c r="K79" s="280" t="s">
        <v>204</v>
      </c>
      <c r="L79" s="175" t="s">
        <v>205</v>
      </c>
      <c r="M79" s="429"/>
      <c r="N79" s="429"/>
      <c r="O79" s="429"/>
      <c r="P79" s="429"/>
      <c r="Q79" s="429"/>
      <c r="R79" s="166"/>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3"/>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3"/>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3"/>
      <c r="J82" s="173" t="s">
        <v>211</v>
      </c>
      <c r="K82" s="280" t="s">
        <v>212</v>
      </c>
      <c r="L82" s="175" t="s">
        <v>213</v>
      </c>
      <c r="M82" s="428"/>
      <c r="N82" s="428"/>
      <c r="O82" s="428"/>
      <c r="P82" s="428"/>
      <c r="Q82" s="428"/>
      <c r="R82" s="166"/>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3"/>
      <c r="J83" s="173" t="s">
        <v>214</v>
      </c>
      <c r="K83" s="280" t="s">
        <v>215</v>
      </c>
      <c r="L83" s="281" t="s">
        <v>216</v>
      </c>
      <c r="M83" s="429">
        <v>1</v>
      </c>
      <c r="N83" s="429">
        <v>1.86</v>
      </c>
      <c r="O83" s="429"/>
      <c r="P83" s="429"/>
      <c r="Q83" s="429">
        <v>5.7142999999999997</v>
      </c>
      <c r="R83" s="166"/>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3"/>
      <c r="J84" s="173" t="s">
        <v>163</v>
      </c>
      <c r="K84" s="280" t="s">
        <v>217</v>
      </c>
      <c r="L84" s="175" t="s">
        <v>218</v>
      </c>
      <c r="M84" s="428"/>
      <c r="N84" s="428">
        <v>8.5</v>
      </c>
      <c r="O84" s="428"/>
      <c r="P84" s="428"/>
      <c r="Q84" s="428"/>
      <c r="R84" s="166">
        <f t="shared" si="9"/>
        <v>8.5</v>
      </c>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3"/>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3"/>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3"/>
      <c r="J87" s="199"/>
      <c r="K87" s="200"/>
      <c r="L87" s="201" t="s">
        <v>1</v>
      </c>
      <c r="M87" s="202">
        <f t="shared" ref="M87:R87" si="10">COUNTIF(M72:M86,"&gt;0.1")/COUNTIF(M72:M86,"&gt;=0")</f>
        <v>1</v>
      </c>
      <c r="N87" s="203">
        <f t="shared" si="10"/>
        <v>1</v>
      </c>
      <c r="O87" s="203">
        <f t="shared" si="10"/>
        <v>1</v>
      </c>
      <c r="P87" s="395">
        <f t="shared" si="10"/>
        <v>1</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3"/>
      <c r="J88" s="208"/>
      <c r="K88" s="209"/>
      <c r="L88" s="210" t="s">
        <v>2</v>
      </c>
      <c r="M88" s="211">
        <f t="shared" ref="M88:R88" si="12">COUNTIF(M72:M86,"&lt;=0.1")/COUNTIF(M72:M86,"&gt;=0")</f>
        <v>0</v>
      </c>
      <c r="N88" s="212">
        <f t="shared" si="12"/>
        <v>0</v>
      </c>
      <c r="O88" s="212">
        <f t="shared" si="12"/>
        <v>0</v>
      </c>
      <c r="P88" s="396">
        <f t="shared" si="12"/>
        <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3"/>
      <c r="J89" s="208"/>
      <c r="K89" s="209"/>
      <c r="L89" s="210" t="s">
        <v>3</v>
      </c>
      <c r="M89" s="211">
        <f t="shared" ref="M89:R89" si="13">(COUNTIF(M72:M86,"&lt;1")-COUNTIF(M72:M86,"&lt;0.1"))/COUNTIF(M72:M86,"&gt;=0")</f>
        <v>0</v>
      </c>
      <c r="N89" s="212">
        <f t="shared" si="13"/>
        <v>0</v>
      </c>
      <c r="O89" s="212">
        <f t="shared" si="13"/>
        <v>0</v>
      </c>
      <c r="P89" s="396">
        <f t="shared" si="13"/>
        <v>0</v>
      </c>
      <c r="Q89" s="392">
        <f t="shared" si="13"/>
        <v>0</v>
      </c>
      <c r="R89" s="286">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3"/>
      <c r="J90" s="208"/>
      <c r="K90" s="209"/>
      <c r="L90" s="210" t="s">
        <v>5</v>
      </c>
      <c r="M90" s="211">
        <f>(COUNTIF(M72:M86,"&lt;=4")-COUNTIF(M72:M86,"&lt;1"))/COUNTIF(M72:M86,"&gt;=0")</f>
        <v>0.5</v>
      </c>
      <c r="N90" s="212">
        <f>(COUNTIF(N72:N86,"&lt;=4")-COUNTIF(N72:N86,"&lt;1"))/COUNTIF(N72:N86,"&gt;=0")</f>
        <v>0.33333333333333331</v>
      </c>
      <c r="O90" s="212">
        <f>(COUNTIF(O72:O86,"&lt;=4")-COUNTIF(O72:O86,"&lt;1"))/COUNTIF(O72:O86,"&gt;=0")</f>
        <v>1</v>
      </c>
      <c r="P90" s="396">
        <f>(COUNTIF(P72:P86,"&lt;=4")-COUNTIF(P72:P86,"&lt;1"))/COUNTIF(P72:P86,"&gt;=0")</f>
        <v>0</v>
      </c>
      <c r="Q90" s="392">
        <f>(COUNTIF(Q72:Q86,"&lt;=6")-COUNTIF(Q72:Q86,"&lt;1"))/COUNTIF(Q72:Q86,"&gt;=0")</f>
        <v>0.5</v>
      </c>
      <c r="R90" s="286">
        <f>(COUNTIF(R72:R86,"&lt;=4")-COUNTIF(R72:R86,"&lt;1"))/COUNTIF(R72:R86,"&gt;=0")</f>
        <v>0</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3"/>
      <c r="J91" s="208"/>
      <c r="K91" s="209"/>
      <c r="L91" s="214" t="s">
        <v>6</v>
      </c>
      <c r="M91" s="215">
        <f>COUNTIF(M72:M86,"&gt;4")/COUNTIF(M72:M86,"&gt;=0")</f>
        <v>0.5</v>
      </c>
      <c r="N91" s="216">
        <f>COUNTIF(N72:N86,"&gt;4")/COUNTIF(N72:N86,"&gt;=0")</f>
        <v>0.66666666666666663</v>
      </c>
      <c r="O91" s="216">
        <f>COUNTIF(O72:O86,"&gt;4")/COUNTIF(O72:O86,"&gt;=0")</f>
        <v>0</v>
      </c>
      <c r="P91" s="397">
        <f>COUNTIF(P72:P86,"&gt;4")/COUNTIF(P72:P86,"&gt;=0")</f>
        <v>1</v>
      </c>
      <c r="Q91" s="393">
        <f>COUNTIF(Q72:Q86,"&gt;6")/COUNTIF(Q72:Q86,"&gt;=0")</f>
        <v>0.5</v>
      </c>
      <c r="R91" s="287">
        <f>COUNTIF(R72:R86,"&gt;4")/COUNTIF(R72:R86,"&gt;=0")</f>
        <v>1</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4"/>
      <c r="J92" s="223"/>
      <c r="K92" s="224"/>
      <c r="L92" s="225" t="s">
        <v>185</v>
      </c>
      <c r="M92" s="226">
        <f>MEDIAN(M72:M86)</f>
        <v>3.4950000000000001</v>
      </c>
      <c r="N92" s="227">
        <f>MEDIAN(N72:N86)</f>
        <v>5.25</v>
      </c>
      <c r="O92" s="227">
        <f>MEDIAN(O72:O86)</f>
        <v>3.94</v>
      </c>
      <c r="P92" s="398">
        <f>MEDIAN(P72:P86)</f>
        <v>4.79</v>
      </c>
      <c r="Q92" s="394">
        <f>IFERROR(MEDIAN(Q72:Q86),0)</f>
        <v>6.3468</v>
      </c>
      <c r="R92" s="289">
        <f>MEDIAN(R72:R86)</f>
        <v>6.875</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349</v>
      </c>
      <c r="J95" s="271"/>
      <c r="K95" s="272"/>
      <c r="L95" s="272"/>
      <c r="M95" s="411"/>
      <c r="N95" s="412"/>
      <c r="O95" s="412"/>
      <c r="P95" s="413"/>
      <c r="Q95" s="404" t="s">
        <v>107</v>
      </c>
      <c r="R95" s="273" t="s">
        <v>338</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2" t="s">
        <v>77</v>
      </c>
      <c r="J96" s="163" t="s">
        <v>167</v>
      </c>
      <c r="K96" s="300" t="s">
        <v>223</v>
      </c>
      <c r="L96" s="301" t="s">
        <v>224</v>
      </c>
      <c r="M96" s="428"/>
      <c r="N96" s="428">
        <v>3.57</v>
      </c>
      <c r="O96" s="428">
        <v>5</v>
      </c>
      <c r="P96" s="428"/>
      <c r="Q96" s="428">
        <v>11.5</v>
      </c>
      <c r="R96" s="166"/>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3"/>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3"/>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3"/>
      <c r="J99" s="173" t="s">
        <v>168</v>
      </c>
      <c r="K99" s="302" t="s">
        <v>231</v>
      </c>
      <c r="L99" s="303" t="s">
        <v>232</v>
      </c>
      <c r="M99" s="429"/>
      <c r="N99" s="429"/>
      <c r="O99" s="429"/>
      <c r="P99" s="429"/>
      <c r="Q99" s="429"/>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3"/>
      <c r="J100" s="173" t="s">
        <v>233</v>
      </c>
      <c r="K100" s="302" t="s">
        <v>234</v>
      </c>
      <c r="L100" s="303" t="s">
        <v>235</v>
      </c>
      <c r="M100" s="428"/>
      <c r="N100" s="428">
        <v>2.71</v>
      </c>
      <c r="O100" s="428">
        <v>4</v>
      </c>
      <c r="P100" s="428"/>
      <c r="Q100" s="428">
        <v>5.7142999999999997</v>
      </c>
      <c r="R100" s="166">
        <f t="shared" ref="R100:R105" si="14">MEDIAN(M100:Q100)</f>
        <v>4</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3"/>
      <c r="J101" s="173" t="s">
        <v>236</v>
      </c>
      <c r="K101" s="302" t="s">
        <v>237</v>
      </c>
      <c r="L101" s="303" t="s">
        <v>238</v>
      </c>
      <c r="M101" s="429"/>
      <c r="N101" s="429">
        <v>3.3450000000000002</v>
      </c>
      <c r="O101" s="429">
        <v>3</v>
      </c>
      <c r="P101" s="429"/>
      <c r="Q101" s="429">
        <v>0.8</v>
      </c>
      <c r="R101" s="166"/>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3"/>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3"/>
      <c r="J103" s="173" t="s">
        <v>242</v>
      </c>
      <c r="K103" s="302" t="s">
        <v>243</v>
      </c>
      <c r="L103" s="303" t="s">
        <v>244</v>
      </c>
      <c r="M103" s="429">
        <v>2.75</v>
      </c>
      <c r="N103" s="429">
        <v>2.7149999999999999</v>
      </c>
      <c r="O103" s="429">
        <v>3.33</v>
      </c>
      <c r="P103" s="429">
        <v>3.5</v>
      </c>
      <c r="Q103" s="429">
        <v>16.882400000000001</v>
      </c>
      <c r="R103" s="166">
        <f t="shared" si="14"/>
        <v>3.33</v>
      </c>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3"/>
      <c r="J104" s="173" t="s">
        <v>245</v>
      </c>
      <c r="K104" s="302" t="s">
        <v>246</v>
      </c>
      <c r="L104" s="303" t="s">
        <v>247</v>
      </c>
      <c r="M104" s="428"/>
      <c r="N104" s="428">
        <v>4</v>
      </c>
      <c r="O104" s="428"/>
      <c r="P104" s="428"/>
      <c r="Q104" s="428">
        <v>2.7082999999999999</v>
      </c>
      <c r="R104" s="166">
        <f t="shared" si="14"/>
        <v>3.3541499999999997</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3"/>
      <c r="J105" s="191" t="s">
        <v>248</v>
      </c>
      <c r="K105" s="304" t="s">
        <v>249</v>
      </c>
      <c r="L105" s="305" t="s">
        <v>250</v>
      </c>
      <c r="M105" s="429"/>
      <c r="N105" s="429"/>
      <c r="O105" s="429"/>
      <c r="P105" s="429"/>
      <c r="Q105" s="429"/>
      <c r="R105" s="166"/>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3"/>
      <c r="J106" s="199"/>
      <c r="K106" s="200"/>
      <c r="L106" s="201" t="s">
        <v>1</v>
      </c>
      <c r="M106" s="202">
        <f t="shared" ref="M106:R106" si="15">COUNTIF(M96:M105,"&gt;0.1")/COUNTIF(M96:M105,"&gt;=0")</f>
        <v>1</v>
      </c>
      <c r="N106" s="203">
        <f t="shared" si="15"/>
        <v>1</v>
      </c>
      <c r="O106" s="203">
        <f t="shared" si="15"/>
        <v>1</v>
      </c>
      <c r="P106" s="395">
        <f t="shared" si="15"/>
        <v>1</v>
      </c>
      <c r="Q106" s="391">
        <f t="shared" si="15"/>
        <v>1</v>
      </c>
      <c r="R106" s="285">
        <f t="shared" si="15"/>
        <v>1</v>
      </c>
      <c r="S106" s="148"/>
      <c r="T106" s="136"/>
      <c r="U106" s="136"/>
      <c r="V106" s="136"/>
      <c r="W106" s="136"/>
      <c r="X106" s="136"/>
      <c r="AB106" s="15"/>
    </row>
    <row r="107" spans="1:36" ht="15" x14ac:dyDescent="0.2">
      <c r="A107" s="136"/>
      <c r="B107" s="205"/>
      <c r="C107" s="136"/>
      <c r="D107" s="136"/>
      <c r="E107" s="147"/>
      <c r="F107" s="206"/>
      <c r="G107" s="207"/>
      <c r="H107" s="206"/>
      <c r="I107" s="443"/>
      <c r="J107" s="208"/>
      <c r="K107" s="209"/>
      <c r="L107" s="210" t="s">
        <v>2</v>
      </c>
      <c r="M107" s="211">
        <f t="shared" ref="M107:R107" si="16">COUNTIF(M96:M105,"&lt;=0.1")/COUNTIF(M96:M105,"&gt;=0")</f>
        <v>0</v>
      </c>
      <c r="N107" s="212">
        <f t="shared" si="16"/>
        <v>0</v>
      </c>
      <c r="O107" s="212">
        <f t="shared" si="16"/>
        <v>0</v>
      </c>
      <c r="P107" s="396">
        <f t="shared" si="16"/>
        <v>0</v>
      </c>
      <c r="Q107" s="392">
        <f t="shared" si="16"/>
        <v>0</v>
      </c>
      <c r="R107" s="286">
        <f t="shared" si="16"/>
        <v>0</v>
      </c>
      <c r="S107" s="148"/>
      <c r="T107" s="136"/>
      <c r="U107" s="136"/>
      <c r="V107" s="136"/>
      <c r="W107" s="136"/>
      <c r="X107" s="136"/>
    </row>
    <row r="108" spans="1:36" ht="15" x14ac:dyDescent="0.2">
      <c r="A108" s="136"/>
      <c r="B108" s="205"/>
      <c r="C108" s="136"/>
      <c r="D108" s="136"/>
      <c r="E108" s="147"/>
      <c r="F108" s="206"/>
      <c r="G108" s="207"/>
      <c r="H108" s="206"/>
      <c r="I108" s="443"/>
      <c r="J108" s="208"/>
      <c r="K108" s="209"/>
      <c r="L108" s="210" t="s">
        <v>3</v>
      </c>
      <c r="M108" s="211">
        <f t="shared" ref="M108:R108" si="17">(COUNTIF(M96:M105,"&lt;1")-COUNTIF(M96:M105,"&lt;0.1"))/COUNTIF(M96:M105,"&gt;=0")</f>
        <v>0</v>
      </c>
      <c r="N108" s="212">
        <f t="shared" si="17"/>
        <v>0</v>
      </c>
      <c r="O108" s="212">
        <f t="shared" si="17"/>
        <v>0</v>
      </c>
      <c r="P108" s="396">
        <f t="shared" si="17"/>
        <v>0</v>
      </c>
      <c r="Q108" s="392">
        <f t="shared" si="17"/>
        <v>0.2</v>
      </c>
      <c r="R108" s="286">
        <f t="shared" si="17"/>
        <v>0</v>
      </c>
      <c r="S108" s="148"/>
      <c r="T108" s="136"/>
      <c r="U108" s="136"/>
      <c r="V108" s="136"/>
      <c r="W108" s="136"/>
      <c r="X108" s="136"/>
    </row>
    <row r="109" spans="1:36" ht="15" x14ac:dyDescent="0.2">
      <c r="A109" s="136"/>
      <c r="B109" s="205"/>
      <c r="C109" s="136"/>
      <c r="D109" s="136"/>
      <c r="E109" s="147"/>
      <c r="F109" s="206"/>
      <c r="G109" s="207"/>
      <c r="H109" s="206"/>
      <c r="I109" s="443"/>
      <c r="J109" s="208"/>
      <c r="K109" s="209"/>
      <c r="L109" s="210" t="s">
        <v>5</v>
      </c>
      <c r="M109" s="211">
        <f>(COUNTIF(M96:M105,"&lt;=4")-COUNTIF(M96:M105,"&lt;1"))/COUNTIF(M96:M105,"&gt;=0")</f>
        <v>1</v>
      </c>
      <c r="N109" s="212">
        <f>(COUNTIF(N96:N105,"&lt;=4")-COUNTIF(N96:N105,"&lt;1"))/COUNTIF(N96:N105,"&gt;=0")</f>
        <v>1</v>
      </c>
      <c r="O109" s="212">
        <f>(COUNTIF(O96:O105,"&lt;=4")-COUNTIF(O96:O105,"&lt;1"))/COUNTIF(O96:O105,"&gt;=0")</f>
        <v>0.75</v>
      </c>
      <c r="P109" s="396">
        <f>(COUNTIF(P96:P105,"&lt;=4")-COUNTIF(P96:P105,"&lt;1"))/COUNTIF(P96:P105,"&gt;=0")</f>
        <v>1</v>
      </c>
      <c r="Q109" s="392">
        <f>(COUNTIF(Q96:Q105,"&lt;=6")-COUNTIF(Q96:Q105,"&lt;1"))/COUNTIF(Q96:Q105,"&gt;=0")</f>
        <v>0.4</v>
      </c>
      <c r="R109" s="286">
        <f>(COUNTIF(R96:R105,"&lt;=4")-COUNTIF(R96:R105,"&lt;1"))/COUNTIF(R96:R105,"&gt;=0")</f>
        <v>1</v>
      </c>
      <c r="S109" s="148"/>
      <c r="T109" s="136"/>
      <c r="U109" s="136"/>
      <c r="V109" s="136"/>
      <c r="W109" s="136"/>
      <c r="X109" s="136"/>
    </row>
    <row r="110" spans="1:36" ht="15" x14ac:dyDescent="0.2">
      <c r="A110" s="136"/>
      <c r="B110" s="205"/>
      <c r="C110" s="136"/>
      <c r="D110" s="136"/>
      <c r="E110" s="147"/>
      <c r="F110" s="206"/>
      <c r="G110" s="207"/>
      <c r="H110" s="206"/>
      <c r="I110" s="443"/>
      <c r="J110" s="208"/>
      <c r="K110" s="209"/>
      <c r="L110" s="214" t="s">
        <v>6</v>
      </c>
      <c r="M110" s="215">
        <f>COUNTIF(M96:M105,"&gt;4")/COUNTIF(M96:M105,"&gt;=0")</f>
        <v>0</v>
      </c>
      <c r="N110" s="216">
        <f>COUNTIF(N96:N105,"&gt;4")/COUNTIF(N96:N105,"&gt;=0")</f>
        <v>0</v>
      </c>
      <c r="O110" s="216">
        <f>COUNTIF(O96:O105,"&gt;4")/COUNTIF(O96:O105,"&gt;=0")</f>
        <v>0.25</v>
      </c>
      <c r="P110" s="397">
        <f>COUNTIF(P96:P105,"&gt;4")/COUNTIF(P96:P105,"&gt;=0")</f>
        <v>0</v>
      </c>
      <c r="Q110" s="393">
        <f>COUNTIF(Q96:Q105,"&gt;6")/COUNTIF(Q96:Q105,"&gt;=0")</f>
        <v>0.4</v>
      </c>
      <c r="R110" s="287">
        <f>COUNTIF(R96:R105,"&gt;4")/COUNTIF(R96:R105,"&gt;=0")</f>
        <v>0</v>
      </c>
      <c r="S110" s="148"/>
      <c r="T110" s="136"/>
      <c r="U110" s="136"/>
      <c r="V110" s="136"/>
      <c r="W110" s="136"/>
      <c r="X110" s="136"/>
    </row>
    <row r="111" spans="1:36" ht="15" x14ac:dyDescent="0.2">
      <c r="A111" s="136"/>
      <c r="B111" s="218"/>
      <c r="C111" s="219"/>
      <c r="D111" s="219"/>
      <c r="E111" s="220"/>
      <c r="F111" s="221"/>
      <c r="G111" s="222"/>
      <c r="H111" s="221"/>
      <c r="I111" s="444"/>
      <c r="J111" s="223"/>
      <c r="K111" s="224"/>
      <c r="L111" s="225" t="s">
        <v>185</v>
      </c>
      <c r="M111" s="226">
        <f>MEDIAN(M96:M105)</f>
        <v>2.75</v>
      </c>
      <c r="N111" s="227">
        <f>MEDIAN(N96:N105)</f>
        <v>3.3450000000000002</v>
      </c>
      <c r="O111" s="227">
        <f>MEDIAN(O96:O105)</f>
        <v>3.665</v>
      </c>
      <c r="P111" s="398">
        <f>MEDIAN(P96:P105)</f>
        <v>3.5</v>
      </c>
      <c r="Q111" s="394">
        <f>IFERROR(MEDIAN(Q96:Q105),0)</f>
        <v>5.7142999999999997</v>
      </c>
      <c r="R111" s="289">
        <f>MEDIAN(R96:R105)</f>
        <v>3.3541499999999997</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2" t="s">
        <v>82</v>
      </c>
      <c r="J115" s="243" t="s">
        <v>88</v>
      </c>
      <c r="K115" s="315"/>
      <c r="L115" s="253" t="s">
        <v>83</v>
      </c>
      <c r="M115" s="428">
        <v>1.03</v>
      </c>
      <c r="N115" s="428">
        <v>2.0299999999999998</v>
      </c>
      <c r="O115" s="428"/>
      <c r="P115" s="428">
        <v>0.5</v>
      </c>
      <c r="Q115" s="428"/>
      <c r="R115" s="166">
        <f>MEDIAN(M115:Q115)</f>
        <v>1.03</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3"/>
      <c r="J116" s="173" t="s">
        <v>89</v>
      </c>
      <c r="K116" s="174"/>
      <c r="L116" s="253" t="s">
        <v>84</v>
      </c>
      <c r="M116" s="429"/>
      <c r="N116" s="429"/>
      <c r="O116" s="429"/>
      <c r="P116" s="429">
        <v>0.5</v>
      </c>
      <c r="Q116" s="429">
        <v>110.40349999999999</v>
      </c>
      <c r="R116" s="166">
        <f t="shared" ref="R116:R119" si="18">MEDIAN(M116:Q116)</f>
        <v>55.451749999999997</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3"/>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3"/>
      <c r="J118" s="173" t="s">
        <v>91</v>
      </c>
      <c r="K118" s="174"/>
      <c r="L118" s="253" t="s">
        <v>86</v>
      </c>
      <c r="M118" s="429">
        <v>0.6</v>
      </c>
      <c r="N118" s="429">
        <v>2.96</v>
      </c>
      <c r="O118" s="429">
        <v>1.1200000000000001</v>
      </c>
      <c r="P118" s="429">
        <v>3.58</v>
      </c>
      <c r="Q118" s="429"/>
      <c r="R118" s="166">
        <f t="shared" si="18"/>
        <v>2.04</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3"/>
      <c r="J119" s="191" t="s">
        <v>92</v>
      </c>
      <c r="K119" s="322"/>
      <c r="L119" s="323" t="s">
        <v>87</v>
      </c>
      <c r="M119" s="428"/>
      <c r="N119" s="428"/>
      <c r="O119" s="428"/>
      <c r="P119" s="428">
        <v>2.4</v>
      </c>
      <c r="Q119" s="428">
        <v>1.3110999999999999</v>
      </c>
      <c r="R119" s="166">
        <f t="shared" si="18"/>
        <v>1.85555</v>
      </c>
      <c r="S119" s="148"/>
      <c r="T119" s="136"/>
      <c r="U119" s="136"/>
      <c r="V119" s="136"/>
      <c r="W119" s="136"/>
      <c r="X119" s="136"/>
    </row>
    <row r="120" spans="1:24" ht="15" x14ac:dyDescent="0.2">
      <c r="A120" s="136"/>
      <c r="B120" s="194"/>
      <c r="C120" s="195"/>
      <c r="D120" s="195"/>
      <c r="E120" s="196"/>
      <c r="F120" s="197"/>
      <c r="G120" s="198"/>
      <c r="H120" s="197"/>
      <c r="I120" s="443"/>
      <c r="J120" s="324"/>
      <c r="K120" s="200"/>
      <c r="L120" s="325" t="s">
        <v>1</v>
      </c>
      <c r="M120" s="326">
        <f t="shared" ref="M120:R120" si="19">COUNTIF(M115:M119,"&gt;0.1")/COUNTIF(M115:M119,"&gt;=0")</f>
        <v>1</v>
      </c>
      <c r="N120" s="327">
        <f t="shared" si="19"/>
        <v>1</v>
      </c>
      <c r="O120" s="327">
        <f t="shared" si="19"/>
        <v>1</v>
      </c>
      <c r="P120" s="408">
        <f t="shared" si="19"/>
        <v>1</v>
      </c>
      <c r="Q120" s="405">
        <f t="shared" si="19"/>
        <v>1</v>
      </c>
      <c r="R120" s="329">
        <f t="shared" si="19"/>
        <v>1</v>
      </c>
      <c r="S120" s="148"/>
      <c r="T120" s="136"/>
      <c r="U120" s="136"/>
      <c r="V120" s="136"/>
      <c r="W120" s="136"/>
      <c r="X120" s="136"/>
    </row>
    <row r="121" spans="1:24" ht="15" x14ac:dyDescent="0.2">
      <c r="A121" s="136"/>
      <c r="B121" s="205"/>
      <c r="C121" s="136"/>
      <c r="D121" s="136"/>
      <c r="E121" s="147"/>
      <c r="F121" s="206"/>
      <c r="G121" s="207"/>
      <c r="H121" s="206"/>
      <c r="I121" s="443"/>
      <c r="J121" s="330"/>
      <c r="K121" s="209"/>
      <c r="L121" s="331" t="s">
        <v>2</v>
      </c>
      <c r="M121" s="332">
        <f t="shared" ref="M121:R121" si="20">COUNTIF(M115:M119,"&lt;=0.1")/COUNTIF(M115:M119,"&gt;=0")</f>
        <v>0</v>
      </c>
      <c r="N121" s="333">
        <f t="shared" si="20"/>
        <v>0</v>
      </c>
      <c r="O121" s="333">
        <f t="shared" si="20"/>
        <v>0</v>
      </c>
      <c r="P121" s="409">
        <f t="shared" si="20"/>
        <v>0</v>
      </c>
      <c r="Q121" s="406">
        <f t="shared" si="20"/>
        <v>0</v>
      </c>
      <c r="R121" s="335">
        <f t="shared" si="20"/>
        <v>0</v>
      </c>
      <c r="S121" s="148"/>
      <c r="T121" s="136"/>
      <c r="U121" s="136"/>
      <c r="V121" s="136"/>
      <c r="W121" s="136"/>
      <c r="X121" s="136"/>
    </row>
    <row r="122" spans="1:24" ht="15" x14ac:dyDescent="0.2">
      <c r="A122" s="136"/>
      <c r="B122" s="205"/>
      <c r="C122" s="136"/>
      <c r="D122" s="136"/>
      <c r="E122" s="147"/>
      <c r="F122" s="206"/>
      <c r="G122" s="207"/>
      <c r="H122" s="206"/>
      <c r="I122" s="443"/>
      <c r="J122" s="330"/>
      <c r="K122" s="209"/>
      <c r="L122" s="331" t="s">
        <v>3</v>
      </c>
      <c r="M122" s="332">
        <f t="shared" ref="M122:R122" si="21">(COUNTIF(M115:M119,"&lt;1")-COUNTIF(M115:M119,"&lt;0.1"))/COUNTIF(M115:M119,"&gt;=0")</f>
        <v>0.5</v>
      </c>
      <c r="N122" s="333">
        <f t="shared" si="21"/>
        <v>0</v>
      </c>
      <c r="O122" s="333">
        <f t="shared" si="21"/>
        <v>0</v>
      </c>
      <c r="P122" s="409">
        <f t="shared" si="21"/>
        <v>0.5</v>
      </c>
      <c r="Q122" s="406">
        <f t="shared" si="21"/>
        <v>0</v>
      </c>
      <c r="R122" s="335">
        <f t="shared" si="21"/>
        <v>0</v>
      </c>
      <c r="S122" s="148"/>
      <c r="T122" s="136"/>
      <c r="U122" s="136"/>
      <c r="V122" s="136"/>
      <c r="W122" s="136"/>
      <c r="X122" s="136"/>
    </row>
    <row r="123" spans="1:24" ht="15" x14ac:dyDescent="0.2">
      <c r="A123" s="136"/>
      <c r="B123" s="205"/>
      <c r="C123" s="136"/>
      <c r="D123" s="136"/>
      <c r="E123" s="147"/>
      <c r="F123" s="206"/>
      <c r="G123" s="207"/>
      <c r="H123" s="206"/>
      <c r="I123" s="443"/>
      <c r="J123" s="330"/>
      <c r="K123" s="209"/>
      <c r="L123" s="331" t="s">
        <v>5</v>
      </c>
      <c r="M123" s="332">
        <f>(COUNTIF(M115:M119,"&lt;=6")-COUNTIF(M115:M119,"&lt;1"))/COUNTIF(M115:M119,"&gt;=0")</f>
        <v>0.5</v>
      </c>
      <c r="N123" s="333">
        <f>(COUNTIF(N115:N119,"&lt;=6")-COUNTIF(N115:N119,"&lt;1"))/COUNTIF(N115:N119,"&gt;=0")</f>
        <v>1</v>
      </c>
      <c r="O123" s="333">
        <f>(COUNTIF(O115:O119,"&lt;=6")-COUNTIF(O115:O119,"&lt;1"))/COUNTIF(O115:O119,"&gt;=0")</f>
        <v>1</v>
      </c>
      <c r="P123" s="409">
        <f>(COUNTIF(P115:P119,"&lt;=6")-COUNTIF(P115:P119,"&lt;1"))/COUNTIF(P115:P119,"&gt;=0")</f>
        <v>0.5</v>
      </c>
      <c r="Q123" s="406">
        <f>(COUNTIF(Q115:Q119,"&lt;=9")-COUNTIF(Q115:Q119,"&lt;1"))/COUNTIF(Q115:Q119,"&gt;=0")</f>
        <v>0.5</v>
      </c>
      <c r="R123" s="335">
        <f>(COUNTIF(R115:R119,"&lt;=6")-COUNTIF(R115:R119,"&lt;1"))/COUNTIF(R115:R119,"&gt;=0")</f>
        <v>0.75</v>
      </c>
      <c r="S123" s="148"/>
      <c r="T123" s="136"/>
      <c r="U123" s="136"/>
      <c r="V123" s="136"/>
      <c r="W123" s="136"/>
      <c r="X123" s="136"/>
    </row>
    <row r="124" spans="1:24" ht="15" x14ac:dyDescent="0.2">
      <c r="A124" s="136"/>
      <c r="B124" s="205"/>
      <c r="C124" s="136"/>
      <c r="D124" s="136"/>
      <c r="E124" s="147"/>
      <c r="F124" s="206"/>
      <c r="G124" s="207"/>
      <c r="H124" s="206"/>
      <c r="I124" s="443"/>
      <c r="J124" s="330"/>
      <c r="K124" s="209"/>
      <c r="L124" s="331" t="s">
        <v>6</v>
      </c>
      <c r="M124" s="336">
        <f>COUNTIF(M115:M119,"&gt;6")/COUNTIF(M115:M119,"&gt;=0")</f>
        <v>0</v>
      </c>
      <c r="N124" s="337">
        <f>COUNTIF(N115:N119,"&gt;6")/COUNTIF(N115:N119,"&gt;=0")</f>
        <v>0</v>
      </c>
      <c r="O124" s="337">
        <f>COUNTIF(O115:O119,"&gt;6")/COUNTIF(O115:O119,"&gt;=0")</f>
        <v>0</v>
      </c>
      <c r="P124" s="410">
        <f>COUNTIF(P115:P119,"&gt;6")/COUNTIF(P115:P119,"&gt;=0")</f>
        <v>0</v>
      </c>
      <c r="Q124" s="407">
        <f>COUNTIF(Q115:Q119,"&gt;9")/COUNTIF(Q115:Q119,"&gt;=0")</f>
        <v>0.5</v>
      </c>
      <c r="R124" s="339">
        <f>COUNTIF(R115:R119,"&gt;6")/COUNTIF(R115:R119,"&gt;=0")</f>
        <v>0.25</v>
      </c>
      <c r="S124" s="148"/>
      <c r="T124" s="136"/>
      <c r="U124" s="136"/>
      <c r="V124" s="136"/>
      <c r="W124" s="136"/>
      <c r="X124" s="136"/>
    </row>
    <row r="125" spans="1:24" ht="15" x14ac:dyDescent="0.2">
      <c r="A125" s="136"/>
      <c r="B125" s="218"/>
      <c r="C125" s="219"/>
      <c r="D125" s="219"/>
      <c r="E125" s="220"/>
      <c r="F125" s="221"/>
      <c r="G125" s="222"/>
      <c r="H125" s="221"/>
      <c r="I125" s="444"/>
      <c r="J125" s="340"/>
      <c r="K125" s="224"/>
      <c r="L125" s="341" t="s">
        <v>185</v>
      </c>
      <c r="M125" s="226">
        <f t="shared" ref="M125:R125" si="22">MEDIAN(M115:M119)</f>
        <v>0.81499999999999995</v>
      </c>
      <c r="N125" s="227">
        <f t="shared" si="22"/>
        <v>2.4950000000000001</v>
      </c>
      <c r="O125" s="227">
        <f t="shared" si="22"/>
        <v>1.1200000000000001</v>
      </c>
      <c r="P125" s="398">
        <f t="shared" si="22"/>
        <v>1.45</v>
      </c>
      <c r="Q125" s="394">
        <f t="shared" si="22"/>
        <v>55.857300000000002</v>
      </c>
      <c r="R125" s="289">
        <f t="shared" si="22"/>
        <v>1.947775</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347</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2"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3"/>
      <c r="J130" s="173" t="s">
        <v>29</v>
      </c>
      <c r="K130" s="174"/>
      <c r="L130" s="253" t="s">
        <v>61</v>
      </c>
      <c r="M130" s="429">
        <v>7.5</v>
      </c>
      <c r="N130" s="429">
        <v>6.67</v>
      </c>
      <c r="O130" s="429"/>
      <c r="P130" s="429">
        <v>4</v>
      </c>
      <c r="Q130" s="429">
        <v>21.7317</v>
      </c>
      <c r="R130" s="166">
        <f t="shared" ref="R130:R132" si="23">MEDIAN(M130:Q130)</f>
        <v>7.085</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3"/>
      <c r="J131" s="173" t="s">
        <v>283</v>
      </c>
      <c r="K131" s="174"/>
      <c r="L131" s="253" t="s">
        <v>62</v>
      </c>
      <c r="M131" s="428">
        <v>2.33</v>
      </c>
      <c r="N131" s="428">
        <v>1.35</v>
      </c>
      <c r="O131" s="428">
        <v>3.95</v>
      </c>
      <c r="P131" s="428">
        <v>2.41</v>
      </c>
      <c r="Q131" s="428">
        <v>24.991900000000001</v>
      </c>
      <c r="R131" s="166">
        <f t="shared" si="23"/>
        <v>2.41</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3"/>
      <c r="J132" s="191" t="s">
        <v>169</v>
      </c>
      <c r="K132" s="192"/>
      <c r="L132" s="257" t="s">
        <v>255</v>
      </c>
      <c r="M132" s="429">
        <v>4.5650000000000004</v>
      </c>
      <c r="N132" s="429">
        <v>4.63</v>
      </c>
      <c r="O132" s="429">
        <v>1.91</v>
      </c>
      <c r="P132" s="429">
        <v>1.86</v>
      </c>
      <c r="Q132" s="429">
        <v>24.770800000000001</v>
      </c>
      <c r="R132" s="166">
        <f t="shared" si="23"/>
        <v>4.5650000000000004</v>
      </c>
      <c r="S132" s="148"/>
      <c r="T132" s="136"/>
      <c r="U132" s="136"/>
      <c r="V132" s="136"/>
      <c r="W132" s="136"/>
      <c r="X132" s="136"/>
    </row>
    <row r="133" spans="1:24" ht="15" x14ac:dyDescent="0.2">
      <c r="A133" s="136"/>
      <c r="B133" s="194"/>
      <c r="C133" s="195"/>
      <c r="D133" s="195"/>
      <c r="E133" s="196"/>
      <c r="F133" s="197"/>
      <c r="G133" s="198"/>
      <c r="H133" s="197"/>
      <c r="I133" s="443"/>
      <c r="J133" s="324"/>
      <c r="K133" s="200"/>
      <c r="L133" s="325" t="s">
        <v>1</v>
      </c>
      <c r="M133" s="326">
        <f t="shared" ref="M133:R133" si="24">COUNTIF(M129:M132,"&gt;0.1")/COUNTIF(M129:M132,"&gt;=0")</f>
        <v>1</v>
      </c>
      <c r="N133" s="327">
        <f t="shared" si="24"/>
        <v>1</v>
      </c>
      <c r="O133" s="327">
        <f t="shared" si="24"/>
        <v>1</v>
      </c>
      <c r="P133" s="408">
        <f t="shared" si="24"/>
        <v>1</v>
      </c>
      <c r="Q133" s="405">
        <f t="shared" si="24"/>
        <v>1</v>
      </c>
      <c r="R133" s="329">
        <f t="shared" si="24"/>
        <v>1</v>
      </c>
      <c r="S133" s="148"/>
      <c r="T133" s="136"/>
      <c r="U133" s="136"/>
      <c r="V133" s="136"/>
      <c r="W133" s="136"/>
      <c r="X133" s="136"/>
    </row>
    <row r="134" spans="1:24" ht="15" x14ac:dyDescent="0.2">
      <c r="A134" s="136"/>
      <c r="B134" s="205"/>
      <c r="C134" s="136"/>
      <c r="D134" s="136"/>
      <c r="E134" s="147"/>
      <c r="F134" s="206"/>
      <c r="G134" s="207"/>
      <c r="H134" s="206"/>
      <c r="I134" s="443"/>
      <c r="J134" s="330"/>
      <c r="K134" s="209"/>
      <c r="L134" s="331" t="s">
        <v>2</v>
      </c>
      <c r="M134" s="332">
        <f t="shared" ref="M134:R134" si="25">COUNTIF(M129:M132,"&lt;=0.1")/COUNTIF(M129:M132,"&gt;=0")</f>
        <v>0</v>
      </c>
      <c r="N134" s="333">
        <f t="shared" si="25"/>
        <v>0</v>
      </c>
      <c r="O134" s="333">
        <f t="shared" si="25"/>
        <v>0</v>
      </c>
      <c r="P134" s="409">
        <f t="shared" si="25"/>
        <v>0</v>
      </c>
      <c r="Q134" s="406">
        <f t="shared" si="25"/>
        <v>0</v>
      </c>
      <c r="R134" s="335">
        <f t="shared" si="25"/>
        <v>0</v>
      </c>
      <c r="S134" s="148"/>
      <c r="T134" s="136"/>
      <c r="U134" s="136"/>
      <c r="V134" s="136"/>
      <c r="W134" s="136"/>
      <c r="X134" s="136"/>
    </row>
    <row r="135" spans="1:24" ht="15" customHeight="1" x14ac:dyDescent="0.2">
      <c r="A135" s="136"/>
      <c r="B135" s="205"/>
      <c r="C135" s="136"/>
      <c r="D135" s="136"/>
      <c r="E135" s="147"/>
      <c r="F135" s="206"/>
      <c r="G135" s="207"/>
      <c r="H135" s="206"/>
      <c r="I135" s="443"/>
      <c r="J135" s="330"/>
      <c r="K135" s="209"/>
      <c r="L135" s="331" t="s">
        <v>3</v>
      </c>
      <c r="M135" s="332">
        <f t="shared" ref="M135:R135" si="26">(COUNTIF(M129:M132,"&lt;1")-COUNTIF(M129:M132,"&lt;0.1"))/COUNTIF(M129:M132,"&gt;=0")</f>
        <v>0</v>
      </c>
      <c r="N135" s="333">
        <f t="shared" si="26"/>
        <v>0</v>
      </c>
      <c r="O135" s="333">
        <f t="shared" si="26"/>
        <v>0</v>
      </c>
      <c r="P135" s="409">
        <f t="shared" si="26"/>
        <v>0</v>
      </c>
      <c r="Q135" s="406">
        <f t="shared" si="26"/>
        <v>0</v>
      </c>
      <c r="R135" s="335">
        <f t="shared" si="26"/>
        <v>0</v>
      </c>
      <c r="S135" s="148"/>
      <c r="T135" s="136"/>
      <c r="U135" s="136"/>
      <c r="V135" s="136"/>
      <c r="W135" s="136"/>
      <c r="X135" s="136"/>
    </row>
    <row r="136" spans="1:24" ht="15" x14ac:dyDescent="0.2">
      <c r="A136" s="136"/>
      <c r="B136" s="205"/>
      <c r="C136" s="136"/>
      <c r="D136" s="136"/>
      <c r="E136" s="147"/>
      <c r="F136" s="206"/>
      <c r="G136" s="207"/>
      <c r="H136" s="206"/>
      <c r="I136" s="443"/>
      <c r="J136" s="330"/>
      <c r="K136" s="209"/>
      <c r="L136" s="331" t="s">
        <v>5</v>
      </c>
      <c r="M136" s="332">
        <f>(COUNTIF(M129:M132,"&lt;=4")-COUNTIF(M129:M132,"&lt;1"))/COUNTIF(M129:M132,"&gt;=0")</f>
        <v>0.33333333333333331</v>
      </c>
      <c r="N136" s="333">
        <f>(COUNTIF(N129:N132,"&lt;=4")-COUNTIF(N129:N132,"&lt;1"))/COUNTIF(N129:N132,"&gt;=0")</f>
        <v>0.33333333333333331</v>
      </c>
      <c r="O136" s="333">
        <f>(COUNTIF(O129:O132,"&lt;=4")-COUNTIF(O129:O132,"&lt;1"))/COUNTIF(O129:O132,"&gt;=0")</f>
        <v>1</v>
      </c>
      <c r="P136" s="409">
        <f>(COUNTIF(P129:P132,"&lt;=4")-COUNTIF(P129:P132,"&lt;1"))/COUNTIF(P129:P132,"&gt;=0")</f>
        <v>1</v>
      </c>
      <c r="Q136" s="406">
        <f>(COUNTIF(Q129:Q132,"&lt;=6")-COUNTIF(Q129:Q132,"&lt;1"))/COUNTIF(Q129:Q132,"&gt;=0")</f>
        <v>0</v>
      </c>
      <c r="R136" s="335">
        <f>(COUNTIF(R129:R132,"&lt;=4")-COUNTIF(R129:R132,"&lt;1"))/COUNTIF(R129:R132,"&gt;=0")</f>
        <v>0.33333333333333331</v>
      </c>
      <c r="S136" s="148"/>
      <c r="T136" s="136"/>
      <c r="U136" s="136"/>
      <c r="V136" s="136"/>
      <c r="W136" s="136"/>
      <c r="X136" s="136"/>
    </row>
    <row r="137" spans="1:24" ht="15" x14ac:dyDescent="0.2">
      <c r="A137" s="136"/>
      <c r="B137" s="205"/>
      <c r="C137" s="136"/>
      <c r="D137" s="136"/>
      <c r="E137" s="147"/>
      <c r="F137" s="206"/>
      <c r="G137" s="207"/>
      <c r="H137" s="206"/>
      <c r="I137" s="443"/>
      <c r="J137" s="330"/>
      <c r="K137" s="209"/>
      <c r="L137" s="347" t="s">
        <v>6</v>
      </c>
      <c r="M137" s="336">
        <f>COUNTIF(M129:M132,"&gt;4")/COUNTIF(M129:M132,"&gt;=0")</f>
        <v>0.66666666666666663</v>
      </c>
      <c r="N137" s="337">
        <f>COUNTIF(N129:N132,"&gt;4")/COUNTIF(N129:N132,"&gt;=0")</f>
        <v>0.66666666666666663</v>
      </c>
      <c r="O137" s="337">
        <f>COUNTIF(O129:O132,"&gt;4")/COUNTIF(O129:O132,"&gt;=0")</f>
        <v>0</v>
      </c>
      <c r="P137" s="410">
        <f>COUNTIF(P129:P132,"&gt;4")/COUNTIF(P129:P132,"&gt;=0")</f>
        <v>0</v>
      </c>
      <c r="Q137" s="407">
        <f>COUNTIF(Q129:Q132,"&gt;6")/COUNTIF(Q129:Q132,"&gt;=0")</f>
        <v>1</v>
      </c>
      <c r="R137" s="339">
        <f>COUNTIF(R129:R132,"&gt;4")/COUNTIF(R129:R132,"&gt;=0")</f>
        <v>0.66666666666666663</v>
      </c>
      <c r="S137" s="148"/>
      <c r="T137" s="136"/>
      <c r="U137" s="136"/>
      <c r="V137" s="136"/>
      <c r="W137" s="136"/>
      <c r="X137" s="136"/>
    </row>
    <row r="138" spans="1:24" ht="15" x14ac:dyDescent="0.2">
      <c r="A138" s="136"/>
      <c r="B138" s="218"/>
      <c r="C138" s="219"/>
      <c r="D138" s="219"/>
      <c r="E138" s="220"/>
      <c r="F138" s="221"/>
      <c r="G138" s="222"/>
      <c r="H138" s="221"/>
      <c r="I138" s="444"/>
      <c r="J138" s="340"/>
      <c r="K138" s="224"/>
      <c r="L138" s="225" t="s">
        <v>185</v>
      </c>
      <c r="M138" s="226">
        <f t="shared" ref="M138:R138" si="27">MEDIAN(M129:M132)</f>
        <v>4.5650000000000004</v>
      </c>
      <c r="N138" s="227">
        <f t="shared" si="27"/>
        <v>4.63</v>
      </c>
      <c r="O138" s="227">
        <f t="shared" si="27"/>
        <v>2.9299999999999997</v>
      </c>
      <c r="P138" s="398">
        <f t="shared" si="27"/>
        <v>2.41</v>
      </c>
      <c r="Q138" s="394">
        <f t="shared" si="27"/>
        <v>24.770800000000001</v>
      </c>
      <c r="R138" s="289">
        <f t="shared" si="27"/>
        <v>4.5650000000000004</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2" t="s">
        <v>81</v>
      </c>
      <c r="J142" s="243" t="s">
        <v>256</v>
      </c>
      <c r="K142" s="315"/>
      <c r="L142" s="355" t="s">
        <v>257</v>
      </c>
      <c r="M142" s="246"/>
      <c r="N142" s="166"/>
      <c r="O142" s="166"/>
      <c r="P142" s="166"/>
      <c r="Q142" s="247"/>
      <c r="R142" s="166" t="str">
        <f t="shared" ref="R142:R153" si="28">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3"/>
      <c r="J143" s="173" t="s">
        <v>258</v>
      </c>
      <c r="K143" s="174"/>
      <c r="L143" s="360" t="s">
        <v>259</v>
      </c>
      <c r="M143" s="246"/>
      <c r="N143" s="166"/>
      <c r="O143" s="166"/>
      <c r="P143" s="166"/>
      <c r="Q143" s="247"/>
      <c r="R143" s="166" t="str">
        <f t="shared" si="28"/>
        <v/>
      </c>
      <c r="S143" s="148"/>
      <c r="T143" s="136"/>
      <c r="U143" s="136"/>
      <c r="V143" s="136"/>
      <c r="W143" s="136"/>
      <c r="X143" s="136"/>
    </row>
    <row r="144" spans="1:24" ht="15" hidden="1" customHeight="1" x14ac:dyDescent="0.2">
      <c r="A144" s="136"/>
      <c r="B144" s="356"/>
      <c r="C144" s="319"/>
      <c r="D144" s="357"/>
      <c r="E144" s="358"/>
      <c r="F144" s="321"/>
      <c r="G144" s="359"/>
      <c r="H144" s="321" t="s">
        <v>30</v>
      </c>
      <c r="I144" s="443"/>
      <c r="J144" s="173" t="s">
        <v>260</v>
      </c>
      <c r="K144" s="174"/>
      <c r="L144" s="360" t="s">
        <v>261</v>
      </c>
      <c r="M144" s="246"/>
      <c r="N144" s="166"/>
      <c r="O144" s="166"/>
      <c r="P144" s="166"/>
      <c r="Q144" s="247"/>
      <c r="R144" s="166" t="str">
        <f t="shared" si="28"/>
        <v/>
      </c>
      <c r="S144" s="148"/>
      <c r="T144" s="136"/>
      <c r="U144" s="136"/>
      <c r="V144" s="136"/>
      <c r="W144" s="136"/>
      <c r="X144" s="136"/>
    </row>
    <row r="145" spans="1:24" ht="15" hidden="1" customHeight="1" x14ac:dyDescent="0.2">
      <c r="A145" s="136"/>
      <c r="B145" s="356"/>
      <c r="C145" s="319"/>
      <c r="D145" s="357"/>
      <c r="E145" s="358"/>
      <c r="F145" s="321"/>
      <c r="G145" s="359"/>
      <c r="H145" s="321" t="s">
        <v>30</v>
      </c>
      <c r="I145" s="443"/>
      <c r="J145" s="173" t="s">
        <v>170</v>
      </c>
      <c r="K145" s="174"/>
      <c r="L145" s="360" t="s">
        <v>262</v>
      </c>
      <c r="M145" s="246"/>
      <c r="N145" s="166"/>
      <c r="O145" s="166"/>
      <c r="P145" s="166"/>
      <c r="Q145" s="247"/>
      <c r="R145" s="166" t="str">
        <f t="shared" si="28"/>
        <v/>
      </c>
      <c r="S145" s="148"/>
      <c r="T145" s="136"/>
      <c r="U145" s="136"/>
      <c r="V145" s="136"/>
      <c r="W145" s="136"/>
      <c r="X145" s="136"/>
    </row>
    <row r="146" spans="1:24" ht="15" hidden="1" customHeight="1" x14ac:dyDescent="0.2">
      <c r="A146" s="136"/>
      <c r="B146" s="356"/>
      <c r="C146" s="319"/>
      <c r="D146" s="357"/>
      <c r="E146" s="358"/>
      <c r="F146" s="321"/>
      <c r="G146" s="359"/>
      <c r="H146" s="321" t="s">
        <v>30</v>
      </c>
      <c r="I146" s="443"/>
      <c r="J146" s="173" t="s">
        <v>171</v>
      </c>
      <c r="K146" s="174"/>
      <c r="L146" s="360" t="s">
        <v>263</v>
      </c>
      <c r="M146" s="246"/>
      <c r="N146" s="166"/>
      <c r="O146" s="166"/>
      <c r="P146" s="166"/>
      <c r="Q146" s="247"/>
      <c r="R146" s="166" t="str">
        <f t="shared" si="28"/>
        <v/>
      </c>
      <c r="S146" s="148"/>
      <c r="T146" s="136"/>
      <c r="U146" s="136"/>
      <c r="V146" s="136"/>
      <c r="W146" s="136"/>
      <c r="X146" s="136"/>
    </row>
    <row r="147" spans="1:24" ht="15" hidden="1" customHeight="1" x14ac:dyDescent="0.2">
      <c r="A147" s="136"/>
      <c r="B147" s="356"/>
      <c r="C147" s="319"/>
      <c r="D147" s="357"/>
      <c r="E147" s="358"/>
      <c r="F147" s="321"/>
      <c r="G147" s="359"/>
      <c r="H147" s="321" t="s">
        <v>30</v>
      </c>
      <c r="I147" s="443"/>
      <c r="J147" s="173" t="s">
        <v>264</v>
      </c>
      <c r="K147" s="174"/>
      <c r="L147" s="360" t="s">
        <v>265</v>
      </c>
      <c r="M147" s="246"/>
      <c r="N147" s="166"/>
      <c r="O147" s="166"/>
      <c r="P147" s="166"/>
      <c r="Q147" s="247"/>
      <c r="R147" s="166" t="str">
        <f t="shared" si="28"/>
        <v/>
      </c>
      <c r="S147" s="148"/>
      <c r="T147" s="136"/>
      <c r="U147" s="136"/>
      <c r="V147" s="136"/>
      <c r="W147" s="136"/>
      <c r="X147" s="136"/>
    </row>
    <row r="148" spans="1:24" ht="15" hidden="1" customHeight="1" x14ac:dyDescent="0.2">
      <c r="A148" s="136"/>
      <c r="B148" s="356"/>
      <c r="C148" s="319"/>
      <c r="D148" s="357"/>
      <c r="E148" s="358"/>
      <c r="F148" s="321"/>
      <c r="G148" s="359"/>
      <c r="H148" s="321" t="s">
        <v>30</v>
      </c>
      <c r="I148" s="443"/>
      <c r="J148" s="173" t="s">
        <v>132</v>
      </c>
      <c r="K148" s="174"/>
      <c r="L148" s="360" t="s">
        <v>266</v>
      </c>
      <c r="M148" s="246"/>
      <c r="N148" s="166"/>
      <c r="O148" s="166"/>
      <c r="P148" s="166"/>
      <c r="Q148" s="247"/>
      <c r="R148" s="166" t="str">
        <f t="shared" si="28"/>
        <v/>
      </c>
      <c r="S148" s="148"/>
      <c r="T148" s="136"/>
      <c r="U148" s="136"/>
      <c r="V148" s="136"/>
      <c r="W148" s="136"/>
      <c r="X148" s="136"/>
    </row>
    <row r="149" spans="1:24" ht="15" hidden="1" customHeight="1" x14ac:dyDescent="0.2">
      <c r="A149" s="136"/>
      <c r="B149" s="356"/>
      <c r="C149" s="319"/>
      <c r="D149" s="357"/>
      <c r="E149" s="358"/>
      <c r="F149" s="321"/>
      <c r="G149" s="359"/>
      <c r="H149" s="321" t="s">
        <v>30</v>
      </c>
      <c r="I149" s="443"/>
      <c r="J149" s="173" t="s">
        <v>267</v>
      </c>
      <c r="K149" s="174"/>
      <c r="L149" s="361" t="s">
        <v>268</v>
      </c>
      <c r="M149" s="246"/>
      <c r="N149" s="166"/>
      <c r="O149" s="166"/>
      <c r="P149" s="166"/>
      <c r="Q149" s="247"/>
      <c r="R149" s="166" t="str">
        <f t="shared" si="28"/>
        <v/>
      </c>
      <c r="S149" s="148"/>
      <c r="T149" s="136"/>
      <c r="U149" s="136"/>
      <c r="V149" s="136"/>
      <c r="W149" s="136"/>
      <c r="X149" s="136"/>
    </row>
    <row r="150" spans="1:24" ht="15" hidden="1" customHeight="1" x14ac:dyDescent="0.2">
      <c r="A150" s="136"/>
      <c r="B150" s="356"/>
      <c r="C150" s="319"/>
      <c r="D150" s="357"/>
      <c r="E150" s="358"/>
      <c r="F150" s="321"/>
      <c r="G150" s="359"/>
      <c r="H150" s="321" t="s">
        <v>30</v>
      </c>
      <c r="I150" s="443"/>
      <c r="J150" s="173" t="s">
        <v>269</v>
      </c>
      <c r="K150" s="174"/>
      <c r="L150" s="360" t="s">
        <v>270</v>
      </c>
      <c r="M150" s="246"/>
      <c r="N150" s="166"/>
      <c r="O150" s="166"/>
      <c r="P150" s="166"/>
      <c r="Q150" s="247"/>
      <c r="R150" s="166" t="str">
        <f t="shared" si="28"/>
        <v/>
      </c>
      <c r="S150" s="148"/>
      <c r="T150" s="136"/>
      <c r="U150" s="136"/>
      <c r="V150" s="136"/>
      <c r="W150" s="136"/>
      <c r="X150" s="136"/>
    </row>
    <row r="151" spans="1:24" ht="15" hidden="1" customHeight="1" x14ac:dyDescent="0.2">
      <c r="A151" s="136"/>
      <c r="B151" s="356"/>
      <c r="C151" s="319"/>
      <c r="D151" s="357"/>
      <c r="E151" s="358"/>
      <c r="F151" s="321"/>
      <c r="G151" s="359"/>
      <c r="H151" s="321" t="s">
        <v>30</v>
      </c>
      <c r="I151" s="443"/>
      <c r="J151" s="173" t="s">
        <v>271</v>
      </c>
      <c r="K151" s="174"/>
      <c r="L151" s="361" t="s">
        <v>272</v>
      </c>
      <c r="M151" s="246"/>
      <c r="N151" s="166"/>
      <c r="O151" s="166"/>
      <c r="P151" s="166"/>
      <c r="Q151" s="247"/>
      <c r="R151" s="166" t="str">
        <f t="shared" si="28"/>
        <v/>
      </c>
      <c r="S151" s="148"/>
      <c r="T151" s="136"/>
      <c r="U151" s="136"/>
      <c r="V151" s="136"/>
      <c r="W151" s="136"/>
      <c r="X151" s="136"/>
    </row>
    <row r="152" spans="1:24" ht="15" hidden="1" customHeight="1" x14ac:dyDescent="0.2">
      <c r="A152" s="136"/>
      <c r="B152" s="356"/>
      <c r="C152" s="319"/>
      <c r="D152" s="357"/>
      <c r="E152" s="358"/>
      <c r="F152" s="321"/>
      <c r="G152" s="359"/>
      <c r="H152" s="321" t="s">
        <v>30</v>
      </c>
      <c r="I152" s="443"/>
      <c r="J152" s="173" t="s">
        <v>273</v>
      </c>
      <c r="K152" s="174"/>
      <c r="L152" s="360" t="s">
        <v>274</v>
      </c>
      <c r="M152" s="246"/>
      <c r="N152" s="166"/>
      <c r="O152" s="166"/>
      <c r="P152" s="166"/>
      <c r="Q152" s="247"/>
      <c r="R152" s="166" t="str">
        <f t="shared" si="28"/>
        <v/>
      </c>
      <c r="S152" s="148"/>
      <c r="T152" s="136"/>
      <c r="U152" s="136"/>
      <c r="V152" s="136"/>
      <c r="W152" s="136"/>
      <c r="X152" s="136"/>
    </row>
    <row r="153" spans="1:24" ht="15" hidden="1" customHeight="1" x14ac:dyDescent="0.2">
      <c r="A153" s="136"/>
      <c r="B153" s="356"/>
      <c r="C153" s="319"/>
      <c r="D153" s="357"/>
      <c r="E153" s="358"/>
      <c r="F153" s="321"/>
      <c r="G153" s="359"/>
      <c r="H153" s="321" t="s">
        <v>30</v>
      </c>
      <c r="I153" s="443"/>
      <c r="J153" s="191" t="s">
        <v>275</v>
      </c>
      <c r="K153" s="192"/>
      <c r="L153" s="362" t="s">
        <v>276</v>
      </c>
      <c r="M153" s="246"/>
      <c r="N153" s="166"/>
      <c r="O153" s="166"/>
      <c r="P153" s="166"/>
      <c r="Q153" s="247"/>
      <c r="R153" s="166" t="str">
        <f t="shared" si="28"/>
        <v/>
      </c>
      <c r="S153" s="148"/>
      <c r="T153" s="136"/>
      <c r="U153" s="136"/>
      <c r="V153" s="136"/>
      <c r="W153" s="136"/>
      <c r="X153" s="136"/>
    </row>
    <row r="154" spans="1:24" ht="15" hidden="1" x14ac:dyDescent="0.2">
      <c r="A154" s="136"/>
      <c r="B154" s="194"/>
      <c r="C154" s="195"/>
      <c r="D154" s="195"/>
      <c r="E154" s="196"/>
      <c r="F154" s="197"/>
      <c r="G154" s="198"/>
      <c r="H154" s="197"/>
      <c r="I154" s="443"/>
      <c r="J154" s="330"/>
      <c r="K154" s="209"/>
      <c r="L154" s="363" t="s">
        <v>1</v>
      </c>
      <c r="M154" s="364" t="e">
        <f t="shared" ref="M154:R154" si="29">COUNTIF(M142:M153,"&gt;0.1")/COUNTIF(M142:M153,"&gt;=0")</f>
        <v>#DIV/0!</v>
      </c>
      <c r="N154" s="365" t="e">
        <f t="shared" si="29"/>
        <v>#DIV/0!</v>
      </c>
      <c r="O154" s="365" t="e">
        <f t="shared" si="29"/>
        <v>#DIV/0!</v>
      </c>
      <c r="P154" s="365" t="e">
        <f t="shared" si="29"/>
        <v>#DIV/0!</v>
      </c>
      <c r="Q154" s="366" t="e">
        <f t="shared" si="29"/>
        <v>#DIV/0!</v>
      </c>
      <c r="R154" s="367" t="e">
        <f t="shared" si="29"/>
        <v>#DIV/0!</v>
      </c>
      <c r="S154" s="148"/>
      <c r="T154" s="136"/>
      <c r="U154" s="136"/>
      <c r="V154" s="136"/>
      <c r="W154" s="136"/>
      <c r="X154" s="136"/>
    </row>
    <row r="155" spans="1:24" ht="15" hidden="1" x14ac:dyDescent="0.2">
      <c r="A155" s="136"/>
      <c r="B155" s="205"/>
      <c r="C155" s="136"/>
      <c r="D155" s="136"/>
      <c r="E155" s="147"/>
      <c r="F155" s="206"/>
      <c r="G155" s="207"/>
      <c r="H155" s="206"/>
      <c r="I155" s="443"/>
      <c r="J155" s="330"/>
      <c r="K155" s="209"/>
      <c r="L155" s="331" t="s">
        <v>2</v>
      </c>
      <c r="M155" s="332" t="e">
        <f t="shared" ref="M155:R155" si="30">COUNTIF(M142:M153,"&lt;=0.1")/COUNTIF(M142:M153,"&gt;=0")</f>
        <v>#DIV/0!</v>
      </c>
      <c r="N155" s="333" t="e">
        <f t="shared" si="30"/>
        <v>#DIV/0!</v>
      </c>
      <c r="O155" s="333" t="e">
        <f t="shared" si="30"/>
        <v>#DIV/0!</v>
      </c>
      <c r="P155" s="333" t="e">
        <f t="shared" si="30"/>
        <v>#DIV/0!</v>
      </c>
      <c r="Q155" s="334" t="e">
        <f t="shared" si="30"/>
        <v>#DIV/0!</v>
      </c>
      <c r="R155" s="335" t="e">
        <f t="shared" si="30"/>
        <v>#DIV/0!</v>
      </c>
      <c r="S155" s="148"/>
      <c r="T155" s="136"/>
      <c r="U155" s="136"/>
      <c r="V155" s="136"/>
      <c r="W155" s="136"/>
      <c r="X155" s="136"/>
    </row>
    <row r="156" spans="1:24" ht="15" hidden="1" x14ac:dyDescent="0.2">
      <c r="A156" s="136"/>
      <c r="B156" s="205"/>
      <c r="C156" s="136"/>
      <c r="D156" s="136"/>
      <c r="E156" s="147"/>
      <c r="F156" s="206"/>
      <c r="G156" s="207"/>
      <c r="H156" s="206"/>
      <c r="I156" s="443"/>
      <c r="J156" s="330"/>
      <c r="K156" s="209"/>
      <c r="L156" s="331" t="s">
        <v>3</v>
      </c>
      <c r="M156" s="332" t="e">
        <f t="shared" ref="M156:R156" si="31">(COUNTIF(M142:M153,"&lt;1")-COUNTIF(M142:M153,"&lt;0.1"))/COUNTIF(M142:M153,"&gt;=0")</f>
        <v>#DIV/0!</v>
      </c>
      <c r="N156" s="333" t="e">
        <f t="shared" si="31"/>
        <v>#DIV/0!</v>
      </c>
      <c r="O156" s="333" t="e">
        <f t="shared" si="31"/>
        <v>#DIV/0!</v>
      </c>
      <c r="P156" s="333" t="e">
        <f t="shared" si="31"/>
        <v>#DIV/0!</v>
      </c>
      <c r="Q156" s="334" t="e">
        <f t="shared" si="31"/>
        <v>#DIV/0!</v>
      </c>
      <c r="R156" s="335" t="e">
        <f t="shared" si="31"/>
        <v>#DIV/0!</v>
      </c>
      <c r="S156" s="148"/>
      <c r="T156" s="136"/>
      <c r="U156" s="136"/>
      <c r="V156" s="136"/>
      <c r="W156" s="136"/>
      <c r="X156" s="136"/>
    </row>
    <row r="157" spans="1:24" ht="15" hidden="1" x14ac:dyDescent="0.2">
      <c r="A157" s="136"/>
      <c r="B157" s="205"/>
      <c r="C157" s="136"/>
      <c r="D157" s="136"/>
      <c r="E157" s="147"/>
      <c r="F157" s="206"/>
      <c r="G157" s="207"/>
      <c r="H157" s="206"/>
      <c r="I157" s="443"/>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3"/>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4"/>
      <c r="J159" s="340"/>
      <c r="K159" s="224"/>
      <c r="L159" s="225" t="s">
        <v>185</v>
      </c>
      <c r="M159" s="226" t="e">
        <f t="shared" ref="M159:R159" si="32">MEDIAN(M142:M153)</f>
        <v>#NUM!</v>
      </c>
      <c r="N159" s="227" t="e">
        <f t="shared" si="32"/>
        <v>#NUM!</v>
      </c>
      <c r="O159" s="227" t="e">
        <f t="shared" si="32"/>
        <v>#NUM!</v>
      </c>
      <c r="P159" s="227" t="e">
        <f t="shared" si="32"/>
        <v>#NUM!</v>
      </c>
      <c r="Q159" s="288" t="e">
        <f t="shared" si="32"/>
        <v>#NUM!</v>
      </c>
      <c r="R159" s="289" t="e">
        <f t="shared" si="32"/>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36" t="s">
        <v>112</v>
      </c>
      <c r="C165" s="436"/>
      <c r="D165" s="436"/>
      <c r="E165" s="368"/>
      <c r="F165" s="368"/>
      <c r="G165" s="368"/>
      <c r="H165" s="368"/>
      <c r="I165" s="438" t="s">
        <v>113</v>
      </c>
      <c r="J165" s="438"/>
      <c r="K165" s="438"/>
      <c r="L165" s="369"/>
      <c r="M165" s="369"/>
      <c r="N165" s="370"/>
      <c r="O165" s="371"/>
      <c r="P165" s="437"/>
      <c r="Q165" s="437"/>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2"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3"/>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3"/>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3"/>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3"/>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3"/>
      <c r="J173" s="324"/>
      <c r="K173" s="200"/>
      <c r="L173" s="325" t="s">
        <v>1</v>
      </c>
      <c r="M173" s="326" t="e">
        <f t="shared" ref="M173:R173" si="33">COUNTIF(M168:M172,"&gt;0.1")/COUNTIF(M168:M172,"&gt;=0")</f>
        <v>#DIV/0!</v>
      </c>
      <c r="N173" s="327" t="e">
        <f t="shared" si="33"/>
        <v>#DIV/0!</v>
      </c>
      <c r="O173" s="327" t="e">
        <f t="shared" si="33"/>
        <v>#DIV/0!</v>
      </c>
      <c r="P173" s="327" t="e">
        <f t="shared" si="33"/>
        <v>#DIV/0!</v>
      </c>
      <c r="Q173" s="328" t="e">
        <f t="shared" si="33"/>
        <v>#DIV/0!</v>
      </c>
      <c r="R173" s="329" t="e">
        <f t="shared" si="33"/>
        <v>#DIV/0!</v>
      </c>
      <c r="S173" s="148"/>
      <c r="T173" s="136"/>
      <c r="U173" s="136"/>
      <c r="V173" s="136"/>
      <c r="W173" s="136"/>
      <c r="X173" s="136"/>
    </row>
    <row r="174" spans="1:26" ht="15" hidden="1" x14ac:dyDescent="0.2">
      <c r="A174" s="136"/>
      <c r="B174" s="205"/>
      <c r="C174" s="136"/>
      <c r="D174" s="136"/>
      <c r="E174" s="147"/>
      <c r="F174" s="206"/>
      <c r="G174" s="207"/>
      <c r="H174" s="206"/>
      <c r="I174" s="443"/>
      <c r="J174" s="330"/>
      <c r="K174" s="209"/>
      <c r="L174" s="331" t="s">
        <v>2</v>
      </c>
      <c r="M174" s="332" t="e">
        <f t="shared" ref="M174:R174" si="34">COUNTIF(M168:M172,"&lt;=0.1")/COUNTIF(M168:M172,"&gt;=0")</f>
        <v>#DIV/0!</v>
      </c>
      <c r="N174" s="333" t="e">
        <f t="shared" si="34"/>
        <v>#DIV/0!</v>
      </c>
      <c r="O174" s="333" t="e">
        <f t="shared" si="34"/>
        <v>#DIV/0!</v>
      </c>
      <c r="P174" s="333" t="e">
        <f t="shared" si="34"/>
        <v>#DIV/0!</v>
      </c>
      <c r="Q174" s="334" t="e">
        <f t="shared" si="34"/>
        <v>#DIV/0!</v>
      </c>
      <c r="R174" s="335" t="e">
        <f t="shared" si="34"/>
        <v>#DIV/0!</v>
      </c>
      <c r="S174" s="148"/>
      <c r="T174" s="136"/>
      <c r="U174" s="136"/>
      <c r="V174" s="136"/>
      <c r="W174" s="136"/>
      <c r="X174" s="136"/>
    </row>
    <row r="175" spans="1:26" ht="15" hidden="1" x14ac:dyDescent="0.2">
      <c r="A175" s="136"/>
      <c r="B175" s="205"/>
      <c r="C175" s="136"/>
      <c r="D175" s="136"/>
      <c r="E175" s="147"/>
      <c r="F175" s="206"/>
      <c r="G175" s="207"/>
      <c r="H175" s="206"/>
      <c r="I175" s="443"/>
      <c r="J175" s="330"/>
      <c r="K175" s="209"/>
      <c r="L175" s="331" t="s">
        <v>3</v>
      </c>
      <c r="M175" s="332" t="e">
        <f t="shared" ref="M175:R175" si="35">(COUNTIF(M168:M172,"&lt;1")-COUNTIF(M168:M172,"&lt;0.1"))/COUNTIF(M168:M172,"&gt;=0")</f>
        <v>#DIV/0!</v>
      </c>
      <c r="N175" s="333" t="e">
        <f t="shared" si="35"/>
        <v>#DIV/0!</v>
      </c>
      <c r="O175" s="333" t="e">
        <f t="shared" si="35"/>
        <v>#DIV/0!</v>
      </c>
      <c r="P175" s="333" t="e">
        <f t="shared" si="35"/>
        <v>#DIV/0!</v>
      </c>
      <c r="Q175" s="334" t="e">
        <f t="shared" si="35"/>
        <v>#DIV/0!</v>
      </c>
      <c r="R175" s="335" t="e">
        <f t="shared" si="35"/>
        <v>#DIV/0!</v>
      </c>
      <c r="S175" s="148"/>
      <c r="T175" s="136"/>
      <c r="U175" s="136"/>
      <c r="V175" s="136"/>
      <c r="W175" s="136"/>
      <c r="X175" s="136"/>
    </row>
    <row r="176" spans="1:26" ht="15" hidden="1" x14ac:dyDescent="0.2">
      <c r="A176" s="136"/>
      <c r="B176" s="205"/>
      <c r="C176" s="136"/>
      <c r="D176" s="136"/>
      <c r="E176" s="147"/>
      <c r="F176" s="206"/>
      <c r="G176" s="207"/>
      <c r="H176" s="206"/>
      <c r="I176" s="443"/>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3"/>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4"/>
      <c r="J178" s="340"/>
      <c r="K178" s="224"/>
      <c r="L178" s="225" t="s">
        <v>185</v>
      </c>
      <c r="M178" s="226" t="e">
        <f t="shared" ref="M178:R178" si="36">MEDIAN(M168:M172)</f>
        <v>#NUM!</v>
      </c>
      <c r="N178" s="227" t="e">
        <f t="shared" si="36"/>
        <v>#NUM!</v>
      </c>
      <c r="O178" s="227" t="e">
        <f t="shared" si="36"/>
        <v>#NUM!</v>
      </c>
      <c r="P178" s="227" t="e">
        <f t="shared" si="36"/>
        <v>#NUM!</v>
      </c>
      <c r="Q178" s="288" t="e">
        <f t="shared" si="36"/>
        <v>#NUM!</v>
      </c>
      <c r="R178" s="289" t="e">
        <f t="shared" si="36"/>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2" t="s">
        <v>80</v>
      </c>
      <c r="J182" s="243" t="s">
        <v>175</v>
      </c>
      <c r="K182" s="315"/>
      <c r="L182" s="253" t="s">
        <v>279</v>
      </c>
      <c r="M182" s="246"/>
      <c r="N182" s="166"/>
      <c r="O182" s="166"/>
      <c r="P182" s="166"/>
      <c r="Q182" s="247"/>
      <c r="R182" s="166" t="str">
        <f t="shared" ref="R182:R189" si="37">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3"/>
      <c r="J183" s="173" t="s">
        <v>176</v>
      </c>
      <c r="K183" s="174"/>
      <c r="L183" s="253" t="s">
        <v>63</v>
      </c>
      <c r="M183" s="246"/>
      <c r="N183" s="166"/>
      <c r="O183" s="166"/>
      <c r="P183" s="166"/>
      <c r="Q183" s="247"/>
      <c r="R183" s="166" t="str">
        <f t="shared" si="37"/>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3"/>
      <c r="J184" s="173" t="s">
        <v>177</v>
      </c>
      <c r="K184" s="174"/>
      <c r="L184" s="253" t="s">
        <v>64</v>
      </c>
      <c r="M184" s="246"/>
      <c r="N184" s="166"/>
      <c r="O184" s="166"/>
      <c r="P184" s="166"/>
      <c r="Q184" s="247"/>
      <c r="R184" s="166" t="str">
        <f t="shared" si="37"/>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3"/>
      <c r="J185" s="173" t="s">
        <v>178</v>
      </c>
      <c r="K185" s="174"/>
      <c r="L185" s="253" t="s">
        <v>65</v>
      </c>
      <c r="M185" s="246"/>
      <c r="N185" s="166"/>
      <c r="O185" s="166"/>
      <c r="P185" s="166"/>
      <c r="Q185" s="247"/>
      <c r="R185" s="166" t="str">
        <f t="shared" si="37"/>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3"/>
      <c r="J186" s="173" t="s">
        <v>284</v>
      </c>
      <c r="K186" s="174"/>
      <c r="L186" s="253" t="s">
        <v>280</v>
      </c>
      <c r="M186" s="246"/>
      <c r="N186" s="166"/>
      <c r="O186" s="166"/>
      <c r="P186" s="166"/>
      <c r="Q186" s="247"/>
      <c r="R186" s="166" t="str">
        <f t="shared" si="37"/>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3"/>
      <c r="J187" s="173" t="s">
        <v>179</v>
      </c>
      <c r="K187" s="174"/>
      <c r="L187" s="253" t="s">
        <v>66</v>
      </c>
      <c r="M187" s="246"/>
      <c r="N187" s="166"/>
      <c r="O187" s="166"/>
      <c r="P187" s="166"/>
      <c r="Q187" s="247"/>
      <c r="R187" s="166" t="str">
        <f t="shared" si="37"/>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3"/>
      <c r="J188" s="173" t="s">
        <v>180</v>
      </c>
      <c r="K188" s="174"/>
      <c r="L188" s="253" t="s">
        <v>67</v>
      </c>
      <c r="M188" s="246"/>
      <c r="N188" s="166"/>
      <c r="O188" s="166"/>
      <c r="P188" s="166"/>
      <c r="Q188" s="247"/>
      <c r="R188" s="166" t="str">
        <f t="shared" si="37"/>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3"/>
      <c r="J189" s="191" t="s">
        <v>181</v>
      </c>
      <c r="K189" s="192"/>
      <c r="L189" s="257" t="s">
        <v>68</v>
      </c>
      <c r="M189" s="246"/>
      <c r="N189" s="166"/>
      <c r="O189" s="166"/>
      <c r="P189" s="166"/>
      <c r="Q189" s="247"/>
      <c r="R189" s="166" t="str">
        <f t="shared" si="37"/>
        <v/>
      </c>
      <c r="S189" s="148"/>
      <c r="T189" s="136"/>
      <c r="U189" s="136"/>
      <c r="V189" s="136"/>
      <c r="W189" s="136"/>
      <c r="X189" s="136"/>
    </row>
    <row r="190" spans="1:24" ht="15" hidden="1" x14ac:dyDescent="0.2">
      <c r="A190" s="136"/>
      <c r="B190" s="194"/>
      <c r="C190" s="195"/>
      <c r="D190" s="195"/>
      <c r="E190" s="196"/>
      <c r="F190" s="197"/>
      <c r="G190" s="198"/>
      <c r="H190" s="197"/>
      <c r="I190" s="443"/>
      <c r="J190" s="324"/>
      <c r="K190" s="200"/>
      <c r="L190" s="325" t="s">
        <v>1</v>
      </c>
      <c r="M190" s="326" t="e">
        <f t="shared" ref="M190:R190" si="38">COUNTIF(M182:M189,"&gt;0.1")/COUNTIF(M182:M189,"&gt;=0")</f>
        <v>#DIV/0!</v>
      </c>
      <c r="N190" s="327" t="e">
        <f t="shared" si="38"/>
        <v>#DIV/0!</v>
      </c>
      <c r="O190" s="327" t="e">
        <f t="shared" si="38"/>
        <v>#DIV/0!</v>
      </c>
      <c r="P190" s="327" t="e">
        <f t="shared" si="38"/>
        <v>#DIV/0!</v>
      </c>
      <c r="Q190" s="328" t="e">
        <f t="shared" si="38"/>
        <v>#DIV/0!</v>
      </c>
      <c r="R190" s="329" t="e">
        <f t="shared" si="38"/>
        <v>#DIV/0!</v>
      </c>
      <c r="S190" s="148"/>
      <c r="T190" s="136"/>
      <c r="U190" s="136"/>
      <c r="V190" s="136"/>
      <c r="W190" s="136"/>
      <c r="X190" s="136"/>
    </row>
    <row r="191" spans="1:24" ht="15" hidden="1" x14ac:dyDescent="0.2">
      <c r="A191" s="136"/>
      <c r="B191" s="205"/>
      <c r="C191" s="136"/>
      <c r="D191" s="136"/>
      <c r="E191" s="147"/>
      <c r="F191" s="206"/>
      <c r="G191" s="207"/>
      <c r="H191" s="206"/>
      <c r="I191" s="443"/>
      <c r="J191" s="330"/>
      <c r="K191" s="209"/>
      <c r="L191" s="331" t="s">
        <v>2</v>
      </c>
      <c r="M191" s="332" t="e">
        <f t="shared" ref="M191:R191" si="39">COUNTIF(M182:M189,"&lt;=0.1")/COUNTIF(M182:M189,"&gt;=0")</f>
        <v>#DIV/0!</v>
      </c>
      <c r="N191" s="333" t="e">
        <f t="shared" si="39"/>
        <v>#DIV/0!</v>
      </c>
      <c r="O191" s="333" t="e">
        <f t="shared" si="39"/>
        <v>#DIV/0!</v>
      </c>
      <c r="P191" s="333" t="e">
        <f t="shared" si="39"/>
        <v>#DIV/0!</v>
      </c>
      <c r="Q191" s="334" t="e">
        <f t="shared" si="39"/>
        <v>#DIV/0!</v>
      </c>
      <c r="R191" s="335" t="e">
        <f t="shared" si="39"/>
        <v>#DIV/0!</v>
      </c>
      <c r="S191" s="148"/>
      <c r="T191" s="136"/>
      <c r="U191" s="136"/>
      <c r="V191" s="136"/>
      <c r="W191" s="136"/>
      <c r="X191" s="136"/>
    </row>
    <row r="192" spans="1:24" ht="15" hidden="1" x14ac:dyDescent="0.2">
      <c r="A192" s="136"/>
      <c r="B192" s="205"/>
      <c r="C192" s="136"/>
      <c r="D192" s="136"/>
      <c r="E192" s="147"/>
      <c r="F192" s="206"/>
      <c r="G192" s="207"/>
      <c r="H192" s="206"/>
      <c r="I192" s="443"/>
      <c r="J192" s="330"/>
      <c r="K192" s="209"/>
      <c r="L192" s="331" t="s">
        <v>3</v>
      </c>
      <c r="M192" s="332" t="e">
        <f t="shared" ref="M192:R192" si="40">(COUNTIF(M182:M189,"&lt;1")-COUNTIF(M182:M189,"&lt;0.1"))/COUNTIF(M182:M189,"&gt;=0")</f>
        <v>#DIV/0!</v>
      </c>
      <c r="N192" s="333" t="e">
        <f t="shared" si="40"/>
        <v>#DIV/0!</v>
      </c>
      <c r="O192" s="333" t="e">
        <f t="shared" si="40"/>
        <v>#DIV/0!</v>
      </c>
      <c r="P192" s="333" t="e">
        <f t="shared" si="40"/>
        <v>#DIV/0!</v>
      </c>
      <c r="Q192" s="334" t="e">
        <f t="shared" si="40"/>
        <v>#DIV/0!</v>
      </c>
      <c r="R192" s="335" t="e">
        <f t="shared" si="40"/>
        <v>#DIV/0!</v>
      </c>
      <c r="S192" s="148"/>
      <c r="T192" s="136"/>
      <c r="U192" s="136"/>
      <c r="V192" s="136"/>
      <c r="W192" s="136"/>
      <c r="X192" s="136"/>
    </row>
    <row r="193" spans="1:24" ht="15" hidden="1" x14ac:dyDescent="0.2">
      <c r="A193" s="136"/>
      <c r="B193" s="205"/>
      <c r="C193" s="136"/>
      <c r="D193" s="136"/>
      <c r="E193" s="147"/>
      <c r="F193" s="206"/>
      <c r="G193" s="207"/>
      <c r="H193" s="206"/>
      <c r="I193" s="443"/>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3"/>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4"/>
      <c r="J195" s="340"/>
      <c r="K195" s="224"/>
      <c r="L195" s="225" t="s">
        <v>185</v>
      </c>
      <c r="M195" s="226" t="e">
        <f t="shared" ref="M195:R195" si="41">MEDIAN(M182:M189)</f>
        <v>#NUM!</v>
      </c>
      <c r="N195" s="227" t="e">
        <f t="shared" si="41"/>
        <v>#NUM!</v>
      </c>
      <c r="O195" s="227" t="e">
        <f t="shared" si="41"/>
        <v>#NUM!</v>
      </c>
      <c r="P195" s="227" t="e">
        <f t="shared" si="41"/>
        <v>#NUM!</v>
      </c>
      <c r="Q195" s="288" t="e">
        <f t="shared" si="41"/>
        <v>#NUM!</v>
      </c>
      <c r="R195" s="289" t="e">
        <f t="shared" si="41"/>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F5:G5"/>
    <mergeCell ref="F6:G8"/>
    <mergeCell ref="M7:P7"/>
    <mergeCell ref="I72:I92"/>
    <mergeCell ref="I182:I195"/>
    <mergeCell ref="I168:I178"/>
    <mergeCell ref="I129:I138"/>
    <mergeCell ref="I142:I159"/>
    <mergeCell ref="I96:I111"/>
    <mergeCell ref="I115:I125"/>
    <mergeCell ref="B165:D165"/>
    <mergeCell ref="P165:Q165"/>
    <mergeCell ref="I165:K165"/>
    <mergeCell ref="E6:E8"/>
    <mergeCell ref="B6:B8"/>
    <mergeCell ref="C6:C8"/>
    <mergeCell ref="D6:D8"/>
    <mergeCell ref="I44:I68"/>
    <mergeCell ref="I10:I40"/>
    <mergeCell ref="H6:H8"/>
    <mergeCell ref="L7:L8"/>
    <mergeCell ref="K7:K8"/>
    <mergeCell ref="J7:J8"/>
    <mergeCell ref="I7:I8"/>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view="pageBreakPreview" topLeftCell="A53" zoomScale="70" zoomScaleNormal="80" zoomScaleSheetLayoutView="70" zoomScalePageLayoutView="89" workbookViewId="0">
      <selection activeCell="N51" sqref="N51"/>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58" t="s">
        <v>328</v>
      </c>
      <c r="C2" s="458"/>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91" t="s">
        <v>290</v>
      </c>
      <c r="C3" s="492"/>
      <c r="D3" s="492"/>
      <c r="E3" s="492"/>
      <c r="F3" s="492"/>
      <c r="G3" s="492"/>
      <c r="H3" s="492"/>
      <c r="I3" s="492"/>
      <c r="J3" s="492"/>
      <c r="K3" s="492"/>
      <c r="L3" s="492"/>
      <c r="M3" s="492"/>
      <c r="N3" s="492"/>
      <c r="O3" s="492"/>
      <c r="P3" s="492"/>
      <c r="Q3" s="492"/>
      <c r="R3" s="492"/>
      <c r="S3" s="492"/>
      <c r="T3" s="492"/>
      <c r="U3" s="492"/>
      <c r="V3" s="492"/>
      <c r="W3" s="492"/>
      <c r="X3" s="492"/>
      <c r="Y3" s="480" t="s">
        <v>104</v>
      </c>
      <c r="Z3" s="481"/>
      <c r="AA3" s="481"/>
      <c r="AB3" s="482"/>
      <c r="AC3" s="109"/>
      <c r="AD3" s="9"/>
    </row>
    <row r="4" spans="1:32" ht="9.75" customHeight="1" x14ac:dyDescent="0.25">
      <c r="A4" s="103"/>
      <c r="B4" s="493"/>
      <c r="C4" s="494"/>
      <c r="D4" s="494"/>
      <c r="E4" s="494"/>
      <c r="F4" s="494"/>
      <c r="G4" s="494"/>
      <c r="H4" s="494"/>
      <c r="I4" s="494"/>
      <c r="J4" s="494"/>
      <c r="K4" s="494"/>
      <c r="L4" s="494"/>
      <c r="M4" s="494"/>
      <c r="N4" s="494"/>
      <c r="O4" s="494"/>
      <c r="P4" s="494"/>
      <c r="Q4" s="494"/>
      <c r="R4" s="494"/>
      <c r="S4" s="494"/>
      <c r="T4" s="494"/>
      <c r="U4" s="494"/>
      <c r="V4" s="494"/>
      <c r="W4" s="494"/>
      <c r="X4" s="494"/>
      <c r="Y4" s="462"/>
      <c r="Z4" s="463"/>
      <c r="AA4" s="463"/>
      <c r="AB4" s="464"/>
      <c r="AC4" s="109"/>
      <c r="AD4" s="9"/>
    </row>
    <row r="5" spans="1:32" ht="18" x14ac:dyDescent="0.25">
      <c r="A5" s="103"/>
      <c r="B5" s="493"/>
      <c r="C5" s="494"/>
      <c r="D5" s="494"/>
      <c r="E5" s="494"/>
      <c r="F5" s="494"/>
      <c r="G5" s="494"/>
      <c r="H5" s="494"/>
      <c r="I5" s="494"/>
      <c r="J5" s="494"/>
      <c r="K5" s="494"/>
      <c r="L5" s="494"/>
      <c r="M5" s="494"/>
      <c r="N5" s="494"/>
      <c r="O5" s="494"/>
      <c r="P5" s="494"/>
      <c r="Q5" s="494"/>
      <c r="R5" s="494"/>
      <c r="S5" s="494"/>
      <c r="T5" s="494"/>
      <c r="U5" s="494"/>
      <c r="V5" s="494"/>
      <c r="W5" s="494"/>
      <c r="X5" s="494"/>
      <c r="Y5" s="462" t="str">
        <f>'reg-datos'!J5</f>
        <v>Abril-Junio</v>
      </c>
      <c r="Z5" s="463"/>
      <c r="AA5" s="463"/>
      <c r="AB5" s="464"/>
      <c r="AC5" s="110"/>
      <c r="AD5" s="10"/>
    </row>
    <row r="6" spans="1:32" ht="18" x14ac:dyDescent="0.25">
      <c r="A6" s="103"/>
      <c r="B6" s="493"/>
      <c r="C6" s="494"/>
      <c r="D6" s="494"/>
      <c r="E6" s="494"/>
      <c r="F6" s="494"/>
      <c r="G6" s="494"/>
      <c r="H6" s="494"/>
      <c r="I6" s="494"/>
      <c r="J6" s="494"/>
      <c r="K6" s="494"/>
      <c r="L6" s="494"/>
      <c r="M6" s="494"/>
      <c r="N6" s="494"/>
      <c r="O6" s="494"/>
      <c r="P6" s="494"/>
      <c r="Q6" s="494"/>
      <c r="R6" s="494"/>
      <c r="S6" s="494"/>
      <c r="T6" s="494"/>
      <c r="U6" s="494"/>
      <c r="V6" s="494"/>
      <c r="W6" s="494"/>
      <c r="X6" s="494"/>
      <c r="Y6" s="465" t="s">
        <v>327</v>
      </c>
      <c r="Z6" s="466"/>
      <c r="AA6" s="466"/>
      <c r="AB6" s="467"/>
      <c r="AC6" s="111"/>
      <c r="AD6" s="10"/>
    </row>
    <row r="7" spans="1:32" ht="9.75" customHeight="1" thickBot="1" x14ac:dyDescent="0.3">
      <c r="A7" s="103"/>
      <c r="B7" s="495"/>
      <c r="C7" s="496"/>
      <c r="D7" s="496"/>
      <c r="E7" s="496"/>
      <c r="F7" s="496"/>
      <c r="G7" s="496"/>
      <c r="H7" s="496"/>
      <c r="I7" s="496"/>
      <c r="J7" s="496"/>
      <c r="K7" s="496"/>
      <c r="L7" s="496"/>
      <c r="M7" s="496"/>
      <c r="N7" s="496"/>
      <c r="O7" s="496"/>
      <c r="P7" s="496"/>
      <c r="Q7" s="496"/>
      <c r="R7" s="496"/>
      <c r="S7" s="496"/>
      <c r="T7" s="496"/>
      <c r="U7" s="496"/>
      <c r="V7" s="496"/>
      <c r="W7" s="496"/>
      <c r="X7" s="496"/>
      <c r="Y7" s="483"/>
      <c r="Z7" s="484"/>
      <c r="AA7" s="484"/>
      <c r="AB7" s="485"/>
      <c r="AC7" s="112"/>
      <c r="AD7" s="22"/>
    </row>
    <row r="8" spans="1:32" ht="19.5" thickTop="1" x14ac:dyDescent="0.25">
      <c r="A8" s="103"/>
      <c r="B8" s="468" t="s">
        <v>348</v>
      </c>
      <c r="C8" s="469"/>
      <c r="D8" s="469"/>
      <c r="E8" s="469"/>
      <c r="F8" s="469"/>
      <c r="G8" s="469"/>
      <c r="H8" s="469"/>
      <c r="I8" s="469"/>
      <c r="J8" s="469"/>
      <c r="K8" s="469"/>
      <c r="L8" s="469"/>
      <c r="M8" s="469"/>
      <c r="N8" s="469"/>
      <c r="O8" s="469"/>
      <c r="P8" s="469"/>
      <c r="Q8" s="469"/>
      <c r="R8" s="469"/>
      <c r="S8" s="469"/>
      <c r="T8" s="469"/>
      <c r="U8" s="469"/>
      <c r="V8" s="469"/>
      <c r="W8" s="469"/>
      <c r="X8" s="469"/>
      <c r="Y8" s="469"/>
      <c r="Z8" s="469"/>
      <c r="AA8" s="469"/>
      <c r="AB8" s="470"/>
      <c r="AC8" s="113"/>
      <c r="AD8" s="11"/>
    </row>
    <row r="9" spans="1:32" ht="18.75" x14ac:dyDescent="0.25">
      <c r="A9" s="103"/>
      <c r="B9" s="468" t="s">
        <v>111</v>
      </c>
      <c r="C9" s="469"/>
      <c r="D9" s="469"/>
      <c r="E9" s="469"/>
      <c r="F9" s="469"/>
      <c r="G9" s="469"/>
      <c r="H9" s="469"/>
      <c r="I9" s="469"/>
      <c r="J9" s="469"/>
      <c r="K9" s="469"/>
      <c r="L9" s="469"/>
      <c r="M9" s="469"/>
      <c r="N9" s="469"/>
      <c r="O9" s="469"/>
      <c r="P9" s="469"/>
      <c r="Q9" s="469"/>
      <c r="R9" s="469"/>
      <c r="S9" s="469"/>
      <c r="T9" s="469"/>
      <c r="U9" s="469"/>
      <c r="V9" s="469"/>
      <c r="W9" s="469"/>
      <c r="X9" s="469"/>
      <c r="Y9" s="469"/>
      <c r="Z9" s="469"/>
      <c r="AA9" s="469"/>
      <c r="AB9" s="470"/>
      <c r="AC9" s="114"/>
      <c r="AD9" s="12"/>
    </row>
    <row r="10" spans="1:32" ht="4.5" customHeight="1" thickBot="1" x14ac:dyDescent="0.3">
      <c r="A10" s="103"/>
      <c r="B10" s="471"/>
      <c r="C10" s="472"/>
      <c r="D10" s="472"/>
      <c r="E10" s="472"/>
      <c r="F10" s="472"/>
      <c r="G10" s="472"/>
      <c r="H10" s="472"/>
      <c r="I10" s="472"/>
      <c r="J10" s="472"/>
      <c r="K10" s="472"/>
      <c r="L10" s="472"/>
      <c r="M10" s="472"/>
      <c r="N10" s="472"/>
      <c r="O10" s="472"/>
      <c r="P10" s="472"/>
      <c r="Q10" s="472"/>
      <c r="R10" s="472"/>
      <c r="S10" s="472"/>
      <c r="T10" s="472"/>
      <c r="U10" s="472"/>
      <c r="V10" s="472"/>
      <c r="W10" s="472"/>
      <c r="X10" s="472"/>
      <c r="Y10" s="472"/>
      <c r="Z10" s="472"/>
      <c r="AA10" s="472"/>
      <c r="AB10" s="473"/>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77" t="s">
        <v>296</v>
      </c>
      <c r="E12" s="478"/>
      <c r="F12" s="478"/>
      <c r="G12" s="478"/>
      <c r="H12" s="478"/>
      <c r="I12" s="478"/>
      <c r="J12" s="478"/>
      <c r="K12" s="478"/>
      <c r="L12" s="478"/>
      <c r="M12" s="478"/>
      <c r="N12" s="478"/>
      <c r="O12" s="478"/>
      <c r="P12" s="478"/>
      <c r="Q12" s="478"/>
      <c r="R12" s="478"/>
      <c r="S12" s="478"/>
      <c r="T12" s="478"/>
      <c r="U12" s="478"/>
      <c r="V12" s="478"/>
      <c r="W12" s="478"/>
      <c r="X12" s="478"/>
      <c r="Y12" s="478"/>
      <c r="Z12" s="478"/>
      <c r="AA12" s="478"/>
      <c r="AB12" s="479"/>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505" t="s">
        <v>321</v>
      </c>
      <c r="E14" s="505"/>
      <c r="F14" s="505"/>
      <c r="G14" s="505"/>
      <c r="H14" s="505"/>
      <c r="I14" s="505"/>
      <c r="J14" s="505"/>
      <c r="K14" s="505"/>
      <c r="L14" s="505"/>
      <c r="M14" s="505"/>
      <c r="N14" s="506"/>
      <c r="O14" s="32"/>
      <c r="P14" s="33"/>
      <c r="Q14" s="499" t="s">
        <v>291</v>
      </c>
      <c r="R14" s="500"/>
      <c r="S14" s="497" t="s">
        <v>325</v>
      </c>
      <c r="T14" s="497"/>
      <c r="U14" s="497"/>
      <c r="V14" s="497"/>
      <c r="W14" s="497"/>
      <c r="X14" s="497"/>
      <c r="Y14" s="497"/>
      <c r="Z14" s="497"/>
      <c r="AA14" s="497"/>
      <c r="AB14" s="498"/>
      <c r="AC14" s="119"/>
      <c r="AD14" s="8"/>
      <c r="AF14" s="8"/>
    </row>
    <row r="15" spans="1:32" ht="23.25" customHeight="1" thickBot="1" x14ac:dyDescent="0.3">
      <c r="A15" s="103"/>
      <c r="B15" s="118"/>
      <c r="C15" s="501" t="s">
        <v>105</v>
      </c>
      <c r="D15" s="502"/>
      <c r="E15" s="503">
        <f>'reg-datos'!$M$5</f>
        <v>45474</v>
      </c>
      <c r="F15" s="503"/>
      <c r="G15" s="130"/>
      <c r="H15" s="130"/>
      <c r="I15" s="130"/>
      <c r="J15" s="130"/>
      <c r="K15" s="130"/>
      <c r="L15" s="130"/>
      <c r="M15" s="130"/>
      <c r="N15" s="131"/>
      <c r="O15" s="32"/>
      <c r="P15" s="33"/>
      <c r="Q15" s="501" t="s">
        <v>105</v>
      </c>
      <c r="R15" s="502"/>
      <c r="S15" s="503">
        <f>'reg-datos'!$M$5</f>
        <v>45474</v>
      </c>
      <c r="T15" s="504"/>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61"/>
      <c r="Y26" s="461"/>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74" t="s">
        <v>295</v>
      </c>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6"/>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59"/>
      <c r="C56" s="460"/>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86" t="s">
        <v>335</v>
      </c>
      <c r="C57" s="487"/>
      <c r="D57" s="487"/>
      <c r="E57" s="487"/>
      <c r="F57" s="487"/>
      <c r="G57" s="487"/>
      <c r="H57" s="487"/>
      <c r="I57" s="487"/>
      <c r="J57" s="487"/>
      <c r="K57" s="487"/>
      <c r="L57" s="487"/>
      <c r="M57" s="487"/>
      <c r="N57" s="487"/>
      <c r="O57" s="487"/>
      <c r="P57" s="487"/>
      <c r="Q57" s="487"/>
      <c r="R57" s="487"/>
      <c r="S57" s="487"/>
      <c r="T57" s="487"/>
      <c r="U57" s="487"/>
      <c r="V57" s="487"/>
      <c r="W57" s="487"/>
      <c r="X57" s="487"/>
      <c r="Y57" s="487"/>
      <c r="Z57" s="487"/>
      <c r="AA57" s="487"/>
      <c r="AB57" s="488"/>
      <c r="AC57" s="123"/>
    </row>
    <row r="58" spans="1:31" ht="18.75" thickBot="1" x14ac:dyDescent="0.3">
      <c r="A58" s="103"/>
      <c r="B58" s="489" t="s">
        <v>310</v>
      </c>
      <c r="C58" s="490"/>
      <c r="D58" s="507" t="str">
        <f>'tab-graficos'!H6</f>
        <v>mar-2023 - Jun-2024</v>
      </c>
      <c r="E58" s="507"/>
      <c r="F58" s="507"/>
      <c r="G58" s="507"/>
      <c r="H58" s="507"/>
      <c r="I58" s="507"/>
      <c r="J58" s="507"/>
      <c r="K58" s="507"/>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57:AB57"/>
    <mergeCell ref="B58:C58"/>
    <mergeCell ref="B3:X7"/>
    <mergeCell ref="S14:AB14"/>
    <mergeCell ref="Q14:R14"/>
    <mergeCell ref="Q15:R15"/>
    <mergeCell ref="S15:T15"/>
    <mergeCell ref="D14:N14"/>
    <mergeCell ref="C15:D15"/>
    <mergeCell ref="E15:F15"/>
    <mergeCell ref="D58:K58"/>
    <mergeCell ref="B2:C2"/>
    <mergeCell ref="B56:C56"/>
    <mergeCell ref="X26:Y26"/>
    <mergeCell ref="Y5:AB5"/>
    <mergeCell ref="Y6:AB6"/>
    <mergeCell ref="B8:AB8"/>
    <mergeCell ref="B9:AB9"/>
    <mergeCell ref="B10:AB10"/>
    <mergeCell ref="B34:AB34"/>
    <mergeCell ref="D12:AB12"/>
    <mergeCell ref="Y3:AB4"/>
    <mergeCell ref="Y7:AB7"/>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2024-07-25T19:28:14Z</cp:lastPrinted>
  <dcterms:created xsi:type="dcterms:W3CDTF">2015-05-09T13:45:59Z</dcterms:created>
  <dcterms:modified xsi:type="dcterms:W3CDTF">2024-07-25T19:37:37Z</dcterms:modified>
</cp:coreProperties>
</file>