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DICIEMBRE 2024/"/>
    </mc:Choice>
  </mc:AlternateContent>
  <xr:revisionPtr revIDLastSave="69" documentId="13_ncr:1_{F170B236-1AC9-4C4D-AA6B-C0BFD57E048A}" xr6:coauthVersionLast="47" xr6:coauthVersionMax="47" xr10:uidLastSave="{1187088C-CF02-49F8-AE6E-96A175494EBE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'!$A$1:$P$94</definedName>
    <definedName name="_xlnm.Print_Titles" localSheetId="0">'Presupuesto Aprobado-Ejec '!$13:$14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" i="2" l="1"/>
  <c r="N11" i="2"/>
  <c r="N9" i="2" s="1"/>
  <c r="N10" i="2"/>
  <c r="M9" i="2" l="1"/>
  <c r="P11" i="2"/>
  <c r="P10" i="2"/>
  <c r="L9" i="2"/>
  <c r="J39" i="2"/>
  <c r="J29" i="2"/>
  <c r="K16" i="2" l="1"/>
  <c r="K22" i="2"/>
  <c r="K32" i="2"/>
  <c r="K58" i="2"/>
  <c r="K9" i="2" l="1"/>
  <c r="J9" i="2"/>
  <c r="I9" i="2" l="1"/>
  <c r="H11" i="2"/>
  <c r="H9" i="2" s="1"/>
  <c r="G9" i="2"/>
  <c r="C10" i="2" l="1"/>
  <c r="F9" i="2" l="1"/>
  <c r="E9" i="2"/>
  <c r="D9" i="2"/>
  <c r="C9" i="2"/>
  <c r="B41" i="2"/>
  <c r="B39" i="2"/>
  <c r="B30" i="2"/>
  <c r="B29" i="2"/>
  <c r="B23" i="2"/>
  <c r="D58" i="2"/>
  <c r="E58" i="2"/>
  <c r="F58" i="2"/>
  <c r="G58" i="2"/>
  <c r="H58" i="2"/>
  <c r="I58" i="2"/>
  <c r="J58" i="2"/>
  <c r="L58" i="2"/>
  <c r="M58" i="2"/>
  <c r="N58" i="2"/>
  <c r="O58" i="2"/>
  <c r="P9" i="2" l="1"/>
  <c r="B16" i="2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58" i="2"/>
  <c r="B42" i="2"/>
  <c r="B32" i="2"/>
  <c r="B2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2"/>
  <c r="A1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<sst xmlns="http://schemas.openxmlformats.org/spreadsheetml/2006/main" count="109" uniqueCount="109">
  <si>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</si>
  <si>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</si>
  <si>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</si>
  <si>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</si>
  <si>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</si>
  <si>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</si>
  <si>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</si>
  <si>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</si>
  <si>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</si>
  <si>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</si>
  <si>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</si>
  <si>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</si>
  <si>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</si>
  <si>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</si>
  <si>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</si>
  <si>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</si>
  <si>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</si>
  <si>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</si>
  <si>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</si>
  <si>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</si>
  <si>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</si>
  <si>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</si>
  <si>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</si>
  <si>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</si>
  <si>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</si>
  <si>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</si>
  <si>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</si>
  <si>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</si>
  <si>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</si>
  <si>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</si>
  <si>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</si>
  <si>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</si>
  <si>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</si>
  <si>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</si>
  <si>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</si>
  <si>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</si>
  <si>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</si>
  <si>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</si>
  <si>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</si>
  <si>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</si>
  <si>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</si>
  <si>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</si>
  <si>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</si>
  <si>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</si>
  <si>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</si>
  <si>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</si>
  <si>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</si>
  <si>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</si>
  <si>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</si>
  <si>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</si>
  <si>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</si>
  <si>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</si>
  <si>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</si>
  <si>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</si>
  <si>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</si>
  <si>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</si>
  <si>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</si>
  <si>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</si>
  <si>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</si>
  <si>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</si>
  <si>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</si>
  <si>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</si>
  <si>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</si>
  <si>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</si>
  <si>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</si>
  <si>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</si>
  <si>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</si>
  <si>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</si>
  <si>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</si>
  <si>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</si>
  <si>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</si>
  <si>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</si>
  <si>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</si>
  <si>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</si>
  <si>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</si>
  <si>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</si>
  <si>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</si>
  <si>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</si>
  <si>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</si>
  <si>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</si>
  <si>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</si>
  <si>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</si>
  <si>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</si>
  <si>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</si>
  <si>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</si>
  <si>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</si>
  <si>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</si>
  <si>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</si>
  <si>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</si>
  <si>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</si>
  <si>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</si>
  <si>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</si>
  <si>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</si>
  <si>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</si>
  <si>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</si>
  <si>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</si>
  <si>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</si>
  <si>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</si>
  <si>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</si>
  <si>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</si>
  <si>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</si>
  <si>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</si>
  <si>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</si>
  <si>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TOTAL DE INGRESOS </t>
  </si>
  <si>
    <t>INGRESOS VS</t>
  </si>
  <si>
    <t>INGRESOS FR</t>
  </si>
  <si>
    <t>INGRESO PRESUPUESTADO</t>
  </si>
  <si>
    <t>TOTAL DE INGRESO PERCIBIDO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</si>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</sst>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3" fillId="0" borderId="0" applyFont="0" applyFill="0" applyBorder="0" applyAlignment="0" applyProtection="0"/>
  </cellStyleXfs>
  <cellXfs count="88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2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2" fillId="6" borderId="10" xfId="1" applyFont="1" applyFill="1" applyBorder="1" applyAlignment="1">
      <alignment vertical="top" wrapText="1" readingOrder="1"/>
    </xf>
    <xf numFmtId="165" fontId="22" fillId="6" borderId="12" xfId="1" applyFont="1" applyFill="1" applyBorder="1" applyAlignment="1">
      <alignment vertical="top" wrapText="1" readingOrder="1"/>
    </xf>
    <xf numFmtId="0" fontId="22" fillId="7" borderId="10" xfId="0" applyFont="1" applyFill="1" applyBorder="1" applyAlignment="1">
      <alignment horizontal="center" vertical="top" wrapText="1" readingOrder="1"/>
    </xf>
    <xf numFmtId="165" fontId="22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2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264363</xdr:colOff>
      <xdr:row>2</xdr:row>
      <xdr:rowOff>328343</xdr:rowOff>
    </xdr:from>
    <xdr:to>
      <xdr:col>0</xdr:col>
      <xdr:colOff>2569952</xdr:colOff>
      <xdr:row>6</xdr:row>
      <xdr:rowOff>29803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4363" y="427187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D8" sqref="D8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16" style="5" customWidth="1"/>
    <col min="5" max="9" width="16.140625" customWidth="1"/>
    <col min="10" max="10" width="16" customWidth="1"/>
    <col min="11" max="11" width="16.140625" customWidth="1"/>
    <col min="12" max="12" width="16" customWidth="1"/>
    <col min="13" max="13" width="16" style="33" customWidth="1"/>
    <col min="14" max="14" width="16" customWidth="1"/>
    <col min="15" max="15" width="16.140625" style="5" bestFit="1" customWidth="1"/>
    <col min="16" max="16" width="26.42578125" style="34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6" t="s">
        <v>98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</row>
    <row r="4" spans="1:16" ht="21" customHeight="1" x14ac:dyDescent="0.25">
      <c r="A4" s="78" t="s">
        <v>99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</row>
    <row r="5" spans="1:16" ht="15.75" x14ac:dyDescent="0.25">
      <c r="A5" s="83" t="s">
        <v>102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</row>
    <row r="6" spans="1:16" ht="15.75" customHeight="1" x14ac:dyDescent="0.25">
      <c r="A6" s="85" t="s">
        <v>92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</row>
    <row r="7" spans="1:16" ht="15.75" customHeight="1" thickBot="1" x14ac:dyDescent="0.3">
      <c r="A7" s="72" t="s">
        <v>93</v>
      </c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</row>
    <row r="8" spans="1:16" ht="32.25" thickBot="1" x14ac:dyDescent="0.3">
      <c r="A8" s="49"/>
      <c r="B8" s="49"/>
      <c r="C8" s="58" t="s">
        <v>106</v>
      </c>
      <c r="D8" s="49"/>
      <c r="E8" s="49"/>
      <c r="F8" s="49"/>
      <c r="G8" s="49"/>
      <c r="H8" s="49"/>
      <c r="I8" s="49"/>
      <c r="J8" s="49"/>
      <c r="K8" s="49"/>
      <c r="L8" s="49"/>
      <c r="M8" s="63"/>
      <c r="N8" s="49"/>
      <c r="O8" s="49"/>
      <c r="P8" s="58" t="s">
        <v>107</v>
      </c>
    </row>
    <row r="9" spans="1:16" ht="15.75" customHeight="1" thickBot="1" x14ac:dyDescent="0.3">
      <c r="A9" s="49" t="s">
        <v>108</v>
      </c>
      <c r="B9" s="51" t="s">
        <v>103</v>
      </c>
      <c r="C9" s="62">
        <f t="shared" ref="C9:H9" si="0">+C10+C11</f>
        <v>167661753.08000001</v>
      </c>
      <c r="D9" s="56">
        <f t="shared" si="0"/>
        <v>12057782.24</v>
      </c>
      <c r="E9" s="56">
        <f t="shared" si="0"/>
        <v>11714375.77</v>
      </c>
      <c r="F9" s="56">
        <f t="shared" si="0"/>
        <v>11727650.76</v>
      </c>
      <c r="G9" s="57">
        <f t="shared" si="0"/>
        <v>14992147.289999999</v>
      </c>
      <c r="H9" s="57">
        <f t="shared" si="0"/>
        <v>17980632.149999999</v>
      </c>
      <c r="I9" s="57">
        <f t="shared" ref="I9:N9" si="1">+I10+I11</f>
        <v>12509399.549999999</v>
      </c>
      <c r="J9" s="57">
        <f t="shared" si="1"/>
        <v>12697411.91</v>
      </c>
      <c r="K9" s="57">
        <f t="shared" si="1"/>
        <v>15416822.780000001</v>
      </c>
      <c r="L9" s="57">
        <f t="shared" si="1"/>
        <v>16225106.379999999</v>
      </c>
      <c r="M9" s="57">
        <f t="shared" si="1"/>
        <v>15260210.74</v>
      </c>
      <c r="N9" s="57">
        <f t="shared" si="1"/>
        <v>18362432.41</v>
      </c>
      <c r="O9" s="57">
        <f>+O10+O11</f>
        <v>16444813.219999999</v>
      </c>
      <c r="P9" s="59">
        <f>SUM(D9:O9)</f>
        <v>175388785.19999999</v>
      </c>
    </row>
    <row r="10" spans="1:16" ht="15.75" customHeight="1" x14ac:dyDescent="0.25">
      <c r="A10" s="49"/>
      <c r="B10" s="53" t="s">
        <v>104</v>
      </c>
      <c r="C10" s="60">
        <f>167661753.08-23660000</f>
        <v>144001753.08000001</v>
      </c>
      <c r="D10" s="54">
        <v>12057782.24</v>
      </c>
      <c r="E10" s="54">
        <v>11714375.77</v>
      </c>
      <c r="F10" s="54">
        <v>11727650.76</v>
      </c>
      <c r="G10" s="54">
        <v>12264388.76</v>
      </c>
      <c r="H10" s="54">
        <v>12319701.91</v>
      </c>
      <c r="I10" s="54">
        <v>12299426.359999999</v>
      </c>
      <c r="J10" s="54">
        <v>12697411.91</v>
      </c>
      <c r="K10" s="54">
        <v>12278169.560000001</v>
      </c>
      <c r="L10" s="54">
        <v>13292769.76</v>
      </c>
      <c r="M10" s="54">
        <v>12130397.16</v>
      </c>
      <c r="N10" s="54">
        <f>912093.95+11114600.76+103458+364915+17225</f>
        <v>12512292.709999999</v>
      </c>
      <c r="O10" s="54">
        <v>13515808.359999999</v>
      </c>
      <c r="P10" s="60">
        <f>SUM(D10:O10)</f>
        <v>148810175.25999999</v>
      </c>
    </row>
    <row r="11" spans="1:16" ht="15.75" customHeight="1" x14ac:dyDescent="0.25">
      <c r="A11" s="49"/>
      <c r="B11" s="52" t="s">
        <v>105</v>
      </c>
      <c r="C11" s="61">
        <v>23660000</v>
      </c>
      <c r="D11" s="55">
        <v>0</v>
      </c>
      <c r="E11" s="55">
        <v>0</v>
      </c>
      <c r="F11" s="55">
        <v>0</v>
      </c>
      <c r="G11" s="55">
        <v>2727758.53</v>
      </c>
      <c r="H11" s="55">
        <f>5450930.24+210000</f>
        <v>5660930.2400000002</v>
      </c>
      <c r="I11" s="55">
        <v>209973.19</v>
      </c>
      <c r="J11" s="55">
        <v>0</v>
      </c>
      <c r="K11" s="55">
        <v>3138653.22</v>
      </c>
      <c r="L11" s="55">
        <v>2932336.62</v>
      </c>
      <c r="M11" s="55">
        <v>3129813.58</v>
      </c>
      <c r="N11" s="55">
        <f>200534.73+207942.9+2718520.16+2723141.91</f>
        <v>5850139.7000000002</v>
      </c>
      <c r="O11" s="55">
        <v>2929004.86</v>
      </c>
      <c r="P11" s="61">
        <f>SUM(D11:O11)</f>
        <v>26578609.940000001</v>
      </c>
    </row>
    <row r="13" spans="1:16" x14ac:dyDescent="0.25">
      <c r="A13" s="80" t="s">
        <v>63</v>
      </c>
      <c r="B13" s="81" t="s">
        <v>88</v>
      </c>
      <c r="C13" s="81" t="s">
        <v>87</v>
      </c>
      <c r="D13" s="73" t="s">
        <v>86</v>
      </c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5"/>
    </row>
    <row r="14" spans="1:16" x14ac:dyDescent="0.25">
      <c r="A14" s="80"/>
      <c r="B14" s="82"/>
      <c r="C14" s="82"/>
      <c r="D14" s="48" t="s">
        <v>74</v>
      </c>
      <c r="E14" s="1" t="s">
        <v>75</v>
      </c>
      <c r="F14" s="1" t="s">
        <v>76</v>
      </c>
      <c r="G14" s="1" t="s">
        <v>77</v>
      </c>
      <c r="H14" s="2" t="s">
        <v>78</v>
      </c>
      <c r="I14" s="1" t="s">
        <v>79</v>
      </c>
      <c r="J14" s="2" t="s">
        <v>80</v>
      </c>
      <c r="K14" s="1" t="s">
        <v>81</v>
      </c>
      <c r="L14" s="1" t="s">
        <v>82</v>
      </c>
      <c r="M14" s="64" t="s">
        <v>83</v>
      </c>
      <c r="N14" s="1" t="s">
        <v>84</v>
      </c>
      <c r="O14" s="37" t="s">
        <v>85</v>
      </c>
      <c r="P14" s="1" t="s">
        <v>73</v>
      </c>
    </row>
    <row r="15" spans="1:16" ht="15.75" thickBot="1" x14ac:dyDescent="0.3">
      <c r="A15" s="14" t="s">
        <v>0</v>
      </c>
      <c r="B15" s="3"/>
      <c r="C15" s="3"/>
      <c r="D15" s="11"/>
      <c r="E15" s="29"/>
      <c r="F15" s="29"/>
      <c r="G15" s="29"/>
      <c r="H15" s="29"/>
      <c r="I15" s="29"/>
      <c r="J15" s="29"/>
      <c r="K15" s="29"/>
      <c r="L15" s="29"/>
      <c r="M15" s="65"/>
      <c r="N15" s="29"/>
      <c r="O15" s="11"/>
      <c r="P15" s="29"/>
    </row>
    <row r="16" spans="1:16" ht="15.75" thickBot="1" x14ac:dyDescent="0.3">
      <c r="A16" s="15" t="s">
        <v>1</v>
      </c>
      <c r="B16" s="9">
        <f>+B17+B18+B19+B20+B21</f>
        <v>47490938.299999997</v>
      </c>
      <c r="C16" s="9">
        <f>+C17+C18+C19+C20+C21</f>
        <v>0</v>
      </c>
      <c r="D16" s="28">
        <f>+D17+D18+D20+D19+D21</f>
        <v>2522676.9499999997</v>
      </c>
      <c r="E16" s="27">
        <f>+E17+E18+E20+E19+E21</f>
        <v>2604964.4700000002</v>
      </c>
      <c r="F16" s="27">
        <f>+F17+F18+F20+F19+F21</f>
        <v>3661491.33</v>
      </c>
      <c r="G16" s="27">
        <f>+G17+G18+G20+G19+G21</f>
        <v>10284258.930000002</v>
      </c>
      <c r="H16" s="27">
        <f>+H17+H18+H20+H19+H21</f>
        <v>2768461.5300000003</v>
      </c>
      <c r="I16" s="27">
        <f t="shared" ref="I16:O16" si="2">+I17+I18+I20+I19+I21</f>
        <v>0</v>
      </c>
      <c r="J16" s="27">
        <f t="shared" si="2"/>
        <v>2794855.78</v>
      </c>
      <c r="K16" s="27">
        <f>+K17+K18+K20+K19+K21</f>
        <v>5054292.4099999992</v>
      </c>
      <c r="L16" s="27">
        <f>+L17+L18+L20+L19+L21</f>
        <v>2430452.5000000005</v>
      </c>
      <c r="M16" s="66">
        <f t="shared" si="2"/>
        <v>8376320.9999999991</v>
      </c>
      <c r="N16" s="27">
        <f>+N17+N18+N20+N19+N21</f>
        <v>3015149.62</v>
      </c>
      <c r="O16" s="27">
        <f t="shared" si="2"/>
        <v>4269227.04</v>
      </c>
      <c r="P16" s="31">
        <f>+D16+E16+F16+G16+H16+I16+J16+K16+L16+M16+N16+O16</f>
        <v>47782151.559999995</v>
      </c>
    </row>
    <row r="17" spans="1:16" x14ac:dyDescent="0.25">
      <c r="A17" s="16" t="s">
        <v>2</v>
      </c>
      <c r="B17" s="41">
        <v>20132783.059999999</v>
      </c>
      <c r="C17" s="5">
        <v>0</v>
      </c>
      <c r="D17" s="5">
        <v>1228036.69</v>
      </c>
      <c r="E17" s="5">
        <v>1289100</v>
      </c>
      <c r="F17" s="5">
        <v>2366800</v>
      </c>
      <c r="G17" s="5">
        <v>1725411.71</v>
      </c>
      <c r="H17" s="5">
        <v>1306277.8400000001</v>
      </c>
      <c r="I17" s="5">
        <v>0</v>
      </c>
      <c r="J17" s="13">
        <v>1411065</v>
      </c>
      <c r="K17" s="13">
        <v>1953300</v>
      </c>
      <c r="L17" s="13">
        <v>967958.7</v>
      </c>
      <c r="M17" s="33">
        <v>1029563.19</v>
      </c>
      <c r="N17" s="24">
        <v>941775.04</v>
      </c>
      <c r="O17" s="86">
        <v>3218299.91</v>
      </c>
      <c r="P17" s="11">
        <f>+D17+E17+F17+G17+H17+I17+J17+K17+L17+M17+N17+O17</f>
        <v>17437588.079999998</v>
      </c>
    </row>
    <row r="18" spans="1:16" x14ac:dyDescent="0.25">
      <c r="A18" s="16" t="s">
        <v>3</v>
      </c>
      <c r="B18" s="41">
        <v>25004149.559999999</v>
      </c>
      <c r="C18" s="5">
        <v>0</v>
      </c>
      <c r="D18" s="5">
        <v>1107603.21</v>
      </c>
      <c r="E18" s="5">
        <v>1117623.06</v>
      </c>
      <c r="F18" s="5">
        <v>1107623.06</v>
      </c>
      <c r="G18" s="5">
        <v>8369008.75</v>
      </c>
      <c r="H18" s="5">
        <v>1272345.22</v>
      </c>
      <c r="I18" s="5">
        <v>0</v>
      </c>
      <c r="J18" s="13">
        <v>1192345.22</v>
      </c>
      <c r="K18" s="13">
        <v>2716058.11</v>
      </c>
      <c r="L18" s="13">
        <v>1279410.83</v>
      </c>
      <c r="M18" s="33">
        <v>7163674.8399999999</v>
      </c>
      <c r="N18" s="24">
        <v>1905410.53</v>
      </c>
      <c r="O18" s="86">
        <v>882963.08</v>
      </c>
      <c r="P18" s="11">
        <f t="shared" ref="P18:P80" si="3">+D18+E18+F18+G18+H18+I18+J18+K18+L18+M18+N18+O18</f>
        <v>28114065.91</v>
      </c>
    </row>
    <row r="19" spans="1:16" x14ac:dyDescent="0.25">
      <c r="A19" s="16" t="s">
        <v>4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>
        <v>0</v>
      </c>
      <c r="K19" s="13">
        <v>0</v>
      </c>
      <c r="L19" s="13">
        <v>0</v>
      </c>
      <c r="M19" s="33">
        <v>0</v>
      </c>
      <c r="N19" s="13">
        <v>0</v>
      </c>
      <c r="O19" s="87">
        <v>0</v>
      </c>
      <c r="P19" s="11">
        <f t="shared" si="3"/>
        <v>0</v>
      </c>
    </row>
    <row r="20" spans="1:16" x14ac:dyDescent="0.25">
      <c r="A20" s="16" t="s">
        <v>5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13">
        <v>0</v>
      </c>
      <c r="K20" s="13">
        <v>0</v>
      </c>
      <c r="L20" s="13">
        <v>0</v>
      </c>
      <c r="M20" s="33">
        <v>0</v>
      </c>
      <c r="N20" s="13">
        <v>0</v>
      </c>
      <c r="O20" s="87">
        <v>0</v>
      </c>
      <c r="P20" s="11">
        <f t="shared" si="3"/>
        <v>0</v>
      </c>
    </row>
    <row r="21" spans="1:16" ht="15.75" thickBot="1" x14ac:dyDescent="0.3">
      <c r="A21" s="16" t="s">
        <v>6</v>
      </c>
      <c r="B21" s="41">
        <v>2354005.6800000002</v>
      </c>
      <c r="C21" s="5">
        <v>0</v>
      </c>
      <c r="D21" s="5">
        <v>187037.05</v>
      </c>
      <c r="E21" s="5">
        <v>198241.41</v>
      </c>
      <c r="F21" s="5">
        <v>187068.27000000002</v>
      </c>
      <c r="G21" s="5">
        <v>189838.47</v>
      </c>
      <c r="H21" s="5">
        <v>189838.47</v>
      </c>
      <c r="I21" s="5">
        <v>0</v>
      </c>
      <c r="J21" s="13">
        <v>191445.56</v>
      </c>
      <c r="K21" s="13">
        <v>384934.3</v>
      </c>
      <c r="L21" s="13">
        <v>183082.97</v>
      </c>
      <c r="M21" s="33">
        <v>183082.97</v>
      </c>
      <c r="N21" s="24">
        <v>167964.05</v>
      </c>
      <c r="O21" s="86">
        <v>167964.05</v>
      </c>
      <c r="P21" s="11">
        <f t="shared" si="3"/>
        <v>2230497.5699999998</v>
      </c>
    </row>
    <row r="22" spans="1:16" ht="15.75" thickBot="1" x14ac:dyDescent="0.3">
      <c r="A22" s="15" t="s">
        <v>7</v>
      </c>
      <c r="B22" s="9">
        <f t="shared" ref="B22:O22" si="4">+B23+B24+B25+B26+B27+B28+B29+B30+B31</f>
        <v>56001864.950000003</v>
      </c>
      <c r="C22" s="9">
        <f>+C23+C24+C25+C26+C27+C28+C29+C30+C31</f>
        <v>0</v>
      </c>
      <c r="D22" s="28">
        <f t="shared" si="4"/>
        <v>3359384.67</v>
      </c>
      <c r="E22" s="27">
        <f t="shared" si="4"/>
        <v>3860661.3299999996</v>
      </c>
      <c r="F22" s="27">
        <f t="shared" si="4"/>
        <v>2577261.27</v>
      </c>
      <c r="G22" s="27">
        <f t="shared" si="4"/>
        <v>5490499.1199999992</v>
      </c>
      <c r="H22" s="27">
        <f t="shared" si="4"/>
        <v>28515647.239999998</v>
      </c>
      <c r="I22" s="27">
        <f t="shared" si="4"/>
        <v>525</v>
      </c>
      <c r="J22" s="27">
        <f>+J23+J24+J25+J26+J27+J28+J29+J30+J31</f>
        <v>4959944.88</v>
      </c>
      <c r="K22" s="27">
        <f>+K23+K24+K25+K26+K27+K28+K29+K30+K31</f>
        <v>6750341.7300000004</v>
      </c>
      <c r="L22" s="27">
        <f>+L23+L24+L25+L26+L27+L28+L29+L30+L31</f>
        <v>966081.5</v>
      </c>
      <c r="M22" s="66">
        <f t="shared" si="4"/>
        <v>5286923.29</v>
      </c>
      <c r="N22" s="27">
        <f>+N23+N24+N25+N26+N27+N28+N29+N30+N31</f>
        <v>3640026.5</v>
      </c>
      <c r="O22" s="27">
        <f t="shared" si="4"/>
        <v>3786291.07</v>
      </c>
      <c r="P22" s="31">
        <f>+D22+E22+F22+G22+H22+I22+J22+K22+L22+M22+N22+O22</f>
        <v>69193587.599999994</v>
      </c>
    </row>
    <row r="23" spans="1:16" x14ac:dyDescent="0.25">
      <c r="A23" s="16" t="s">
        <v>8</v>
      </c>
      <c r="B23" s="41">
        <f>713160.54+10900579.22</f>
        <v>11613739.760000002</v>
      </c>
      <c r="C23" s="5">
        <v>0</v>
      </c>
      <c r="D23" s="5">
        <v>1715200.98</v>
      </c>
      <c r="E23" s="5">
        <v>1836856.77</v>
      </c>
      <c r="F23" s="5">
        <v>1067843.17</v>
      </c>
      <c r="G23" s="5">
        <v>726380.2</v>
      </c>
      <c r="H23" s="5">
        <v>1280825.32</v>
      </c>
      <c r="I23" s="5">
        <v>0</v>
      </c>
      <c r="J23" s="13">
        <v>2144320.44</v>
      </c>
      <c r="K23" s="13">
        <v>1799711.25</v>
      </c>
      <c r="L23" s="13">
        <v>520793.38</v>
      </c>
      <c r="M23" s="67">
        <v>775517.8</v>
      </c>
      <c r="N23" s="24">
        <v>1326951.43</v>
      </c>
      <c r="O23" s="24">
        <v>663029.30000000005</v>
      </c>
      <c r="P23" s="11">
        <f t="shared" si="3"/>
        <v>13857430.040000003</v>
      </c>
    </row>
    <row r="24" spans="1:16" x14ac:dyDescent="0.25">
      <c r="A24" s="16" t="s">
        <v>9</v>
      </c>
      <c r="B24" s="4">
        <v>2346190.7999999998</v>
      </c>
      <c r="C24" s="5">
        <v>0</v>
      </c>
      <c r="D24" s="5">
        <v>0</v>
      </c>
      <c r="E24" s="5">
        <v>2165.3000000000002</v>
      </c>
      <c r="F24" s="5">
        <v>286446</v>
      </c>
      <c r="G24" s="5">
        <v>1500</v>
      </c>
      <c r="H24" s="5">
        <v>3978764.92</v>
      </c>
      <c r="I24" s="5">
        <v>0</v>
      </c>
      <c r="J24" s="13">
        <v>0</v>
      </c>
      <c r="K24" s="13">
        <v>1123084</v>
      </c>
      <c r="L24" s="13">
        <v>0</v>
      </c>
      <c r="M24" s="67">
        <v>772105.15</v>
      </c>
      <c r="N24" s="24">
        <v>0</v>
      </c>
      <c r="O24" s="24">
        <v>0</v>
      </c>
      <c r="P24" s="11">
        <f t="shared" si="3"/>
        <v>6164065.3700000001</v>
      </c>
    </row>
    <row r="25" spans="1:16" x14ac:dyDescent="0.25">
      <c r="A25" s="16" t="s">
        <v>10</v>
      </c>
      <c r="B25" s="4">
        <v>3395760</v>
      </c>
      <c r="C25" s="5">
        <v>0</v>
      </c>
      <c r="D25" s="5">
        <v>0</v>
      </c>
      <c r="E25" s="5">
        <v>0</v>
      </c>
      <c r="F25" s="5">
        <v>0</v>
      </c>
      <c r="G25" s="5">
        <v>483150</v>
      </c>
      <c r="H25" s="5">
        <v>562450</v>
      </c>
      <c r="I25" s="5">
        <v>0</v>
      </c>
      <c r="J25" s="13">
        <v>300050</v>
      </c>
      <c r="K25" s="13">
        <v>279700</v>
      </c>
      <c r="L25" s="13">
        <v>0</v>
      </c>
      <c r="M25" s="67">
        <v>731900</v>
      </c>
      <c r="N25" s="24">
        <v>0</v>
      </c>
      <c r="O25" s="24">
        <v>1398084.72</v>
      </c>
      <c r="P25" s="11">
        <f t="shared" si="3"/>
        <v>3755334.7199999997</v>
      </c>
    </row>
    <row r="26" spans="1:16" x14ac:dyDescent="0.25">
      <c r="A26" s="16" t="s">
        <v>11</v>
      </c>
      <c r="B26" s="4">
        <v>1055500</v>
      </c>
      <c r="C26" s="5">
        <v>0</v>
      </c>
      <c r="D26" s="5">
        <v>0</v>
      </c>
      <c r="E26" s="5">
        <v>2055</v>
      </c>
      <c r="F26" s="5">
        <v>3470</v>
      </c>
      <c r="G26" s="5">
        <v>2280</v>
      </c>
      <c r="H26" s="5">
        <v>3420</v>
      </c>
      <c r="I26" s="5">
        <v>0</v>
      </c>
      <c r="J26" s="13">
        <v>22000</v>
      </c>
      <c r="K26" s="13">
        <v>1695</v>
      </c>
      <c r="L26" s="13">
        <v>46180</v>
      </c>
      <c r="M26" s="67">
        <v>4190</v>
      </c>
      <c r="N26" s="24">
        <v>4910</v>
      </c>
      <c r="O26" s="24">
        <v>0</v>
      </c>
      <c r="P26" s="11">
        <f t="shared" si="3"/>
        <v>90200</v>
      </c>
    </row>
    <row r="27" spans="1:16" x14ac:dyDescent="0.25">
      <c r="A27" s="16" t="s">
        <v>12</v>
      </c>
      <c r="B27" s="4">
        <v>13100000</v>
      </c>
      <c r="C27" s="5">
        <v>0</v>
      </c>
      <c r="D27" s="5">
        <v>717805.87</v>
      </c>
      <c r="E27" s="5">
        <v>717805.87</v>
      </c>
      <c r="F27" s="5">
        <v>717805.87</v>
      </c>
      <c r="G27" s="5">
        <v>717805.87</v>
      </c>
      <c r="H27" s="5">
        <v>717805.87000000011</v>
      </c>
      <c r="I27" s="5">
        <v>0</v>
      </c>
      <c r="J27" s="13">
        <v>1435611.74</v>
      </c>
      <c r="K27" s="13">
        <v>717805.87</v>
      </c>
      <c r="L27" s="13">
        <v>0</v>
      </c>
      <c r="M27" s="67">
        <v>1527770.78</v>
      </c>
      <c r="N27" s="24">
        <v>748885.39</v>
      </c>
      <c r="O27" s="24">
        <v>252450.67</v>
      </c>
      <c r="P27" s="11">
        <f t="shared" si="3"/>
        <v>8271553.7999999998</v>
      </c>
    </row>
    <row r="28" spans="1:16" x14ac:dyDescent="0.25">
      <c r="A28" s="16" t="s">
        <v>13</v>
      </c>
      <c r="B28" s="4">
        <v>206700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>
        <v>486531.23</v>
      </c>
      <c r="K28" s="13">
        <v>0</v>
      </c>
      <c r="L28" s="13">
        <v>0</v>
      </c>
      <c r="M28" s="67">
        <v>0</v>
      </c>
      <c r="N28" s="24">
        <v>0</v>
      </c>
      <c r="O28" s="24">
        <v>0</v>
      </c>
      <c r="P28" s="11">
        <f t="shared" si="3"/>
        <v>486531.23</v>
      </c>
    </row>
    <row r="29" spans="1:16" ht="25.5" x14ac:dyDescent="0.25">
      <c r="A29" s="16" t="s">
        <v>14</v>
      </c>
      <c r="B29" s="4">
        <f>20646194.43+440000</f>
        <v>21086194.43</v>
      </c>
      <c r="C29" s="5">
        <v>0</v>
      </c>
      <c r="D29" s="5">
        <v>141600</v>
      </c>
      <c r="E29" s="5">
        <v>845868.28</v>
      </c>
      <c r="F29" s="5">
        <v>393335.9</v>
      </c>
      <c r="G29" s="5">
        <v>2382460.2999999998</v>
      </c>
      <c r="H29" s="5">
        <v>21516282.489999998</v>
      </c>
      <c r="I29" s="5">
        <v>0</v>
      </c>
      <c r="J29" s="13">
        <f>601950.44-48825</f>
        <v>553125.43999999994</v>
      </c>
      <c r="K29" s="13">
        <v>2175035.2200000002</v>
      </c>
      <c r="L29" s="13">
        <v>364224.58</v>
      </c>
      <c r="M29" s="67">
        <v>928811.19</v>
      </c>
      <c r="N29" s="24">
        <v>1279569.6399999999</v>
      </c>
      <c r="O29" s="24">
        <v>1030260.63</v>
      </c>
      <c r="P29" s="11">
        <f t="shared" si="3"/>
        <v>31610573.669999998</v>
      </c>
    </row>
    <row r="30" spans="1:16" ht="25.5" x14ac:dyDescent="0.25">
      <c r="A30" s="16" t="s">
        <v>15</v>
      </c>
      <c r="B30" s="4">
        <f>44999.96+3152780</f>
        <v>3197779.96</v>
      </c>
      <c r="C30" s="5">
        <v>0</v>
      </c>
      <c r="D30" s="5">
        <v>731137.82</v>
      </c>
      <c r="E30" s="5">
        <v>38110.11</v>
      </c>
      <c r="F30" s="5">
        <v>108360.32999999999</v>
      </c>
      <c r="G30" s="5">
        <v>343272.75</v>
      </c>
      <c r="H30" s="5">
        <v>103298.66000000002</v>
      </c>
      <c r="I30" s="13">
        <v>525</v>
      </c>
      <c r="J30" s="13">
        <v>18306.03</v>
      </c>
      <c r="K30" s="13">
        <v>286550.40000000002</v>
      </c>
      <c r="L30" s="13">
        <v>34883.54</v>
      </c>
      <c r="M30" s="67">
        <v>196728.37</v>
      </c>
      <c r="N30" s="24">
        <v>20960.03</v>
      </c>
      <c r="O30" s="24">
        <v>111440.73</v>
      </c>
      <c r="P30" s="11">
        <f t="shared" si="3"/>
        <v>1993573.7699999998</v>
      </c>
    </row>
    <row r="31" spans="1:16" ht="15.75" thickBot="1" x14ac:dyDescent="0.3">
      <c r="A31" s="46" t="s">
        <v>16</v>
      </c>
      <c r="B31" s="47">
        <v>0</v>
      </c>
      <c r="C31" s="5">
        <v>0</v>
      </c>
      <c r="D31" s="5">
        <v>53640</v>
      </c>
      <c r="E31" s="5">
        <v>417800</v>
      </c>
      <c r="F31" s="5">
        <v>0</v>
      </c>
      <c r="G31" s="5">
        <v>833650</v>
      </c>
      <c r="H31" s="5">
        <v>352799.98</v>
      </c>
      <c r="I31" s="5">
        <v>0</v>
      </c>
      <c r="J31" s="13"/>
      <c r="K31" s="13">
        <v>366759.99</v>
      </c>
      <c r="L31" s="13">
        <v>0</v>
      </c>
      <c r="M31" s="67">
        <v>349900</v>
      </c>
      <c r="N31" s="24">
        <v>258750.01</v>
      </c>
      <c r="O31" s="24">
        <v>331025.02</v>
      </c>
      <c r="P31" s="11">
        <f t="shared" si="3"/>
        <v>2964324.9999999995</v>
      </c>
    </row>
    <row r="32" spans="1:16" ht="15.75" thickBot="1" x14ac:dyDescent="0.3">
      <c r="A32" s="15" t="s">
        <v>17</v>
      </c>
      <c r="B32" s="9">
        <f>+B33+B34+B35+B36+B37+B38+B39+B40+B41</f>
        <v>44311079.5</v>
      </c>
      <c r="C32" s="9">
        <f>+C33+C34+C35+C36+C37+C38+C39+C40+C41</f>
        <v>0</v>
      </c>
      <c r="D32" s="28">
        <f t="shared" ref="D32:O32" si="5">+D33+D34+D35+D36+D37+D38+D39+D40+D41</f>
        <v>1881357.3299999998</v>
      </c>
      <c r="E32" s="27">
        <f t="shared" si="5"/>
        <v>1612382.95</v>
      </c>
      <c r="F32" s="27">
        <f t="shared" si="5"/>
        <v>4772437</v>
      </c>
      <c r="G32" s="27">
        <f t="shared" si="5"/>
        <v>3648128.3899999997</v>
      </c>
      <c r="H32" s="27">
        <f t="shared" si="5"/>
        <v>5304643.25</v>
      </c>
      <c r="I32" s="27">
        <f t="shared" si="5"/>
        <v>0</v>
      </c>
      <c r="J32" s="27">
        <f t="shared" si="5"/>
        <v>3281812.59</v>
      </c>
      <c r="K32" s="27">
        <f>+K33+K34+K35+K36+K37+K38+K39+K40+K41</f>
        <v>3480651.7199999997</v>
      </c>
      <c r="L32" s="27">
        <f>+L33+L34+L35+L36+L37+L38+L39+L40+L41</f>
        <v>2925132.74</v>
      </c>
      <c r="M32" s="66">
        <f t="shared" si="5"/>
        <v>4740836.33</v>
      </c>
      <c r="N32" s="27">
        <f>+N33+N34+N35+N36+N37+N38+N39+N40+N41</f>
        <v>4245479.34</v>
      </c>
      <c r="O32" s="27">
        <f t="shared" si="5"/>
        <v>2952583.46</v>
      </c>
      <c r="P32" s="31">
        <f t="shared" si="3"/>
        <v>38845445.100000001</v>
      </c>
    </row>
    <row r="33" spans="1:16" x14ac:dyDescent="0.25">
      <c r="A33" s="16" t="s">
        <v>18</v>
      </c>
      <c r="B33" s="4">
        <v>110000</v>
      </c>
      <c r="C33" s="5">
        <v>0</v>
      </c>
      <c r="D33" s="5">
        <v>23585</v>
      </c>
      <c r="E33" s="5">
        <v>2060</v>
      </c>
      <c r="F33" s="5">
        <v>19986</v>
      </c>
      <c r="G33" s="5">
        <v>32500</v>
      </c>
      <c r="H33" s="5">
        <v>145695</v>
      </c>
      <c r="I33" s="5">
        <v>0</v>
      </c>
      <c r="J33" s="13">
        <v>17275</v>
      </c>
      <c r="K33" s="13">
        <v>67560</v>
      </c>
      <c r="L33" s="13">
        <v>82302</v>
      </c>
      <c r="M33" s="67">
        <v>46744.65</v>
      </c>
      <c r="N33" s="24">
        <v>25877.15</v>
      </c>
      <c r="O33" s="24">
        <v>87472.9</v>
      </c>
      <c r="P33" s="11">
        <f t="shared" si="3"/>
        <v>551057.70000000007</v>
      </c>
    </row>
    <row r="34" spans="1:16" x14ac:dyDescent="0.25">
      <c r="A34" s="16" t="s">
        <v>19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3165</v>
      </c>
      <c r="H34" s="5">
        <v>0</v>
      </c>
      <c r="I34" s="5">
        <v>0</v>
      </c>
      <c r="J34" s="13">
        <v>0</v>
      </c>
      <c r="K34" s="13">
        <v>650</v>
      </c>
      <c r="L34" s="13">
        <v>0</v>
      </c>
      <c r="M34" s="67">
        <v>0</v>
      </c>
      <c r="N34" s="24">
        <v>0</v>
      </c>
      <c r="O34" s="24">
        <v>0</v>
      </c>
      <c r="P34" s="11">
        <f t="shared" si="3"/>
        <v>3815</v>
      </c>
    </row>
    <row r="35" spans="1:16" x14ac:dyDescent="0.25">
      <c r="A35" s="16" t="s">
        <v>20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13">
        <v>0</v>
      </c>
      <c r="K35" s="13">
        <v>0</v>
      </c>
      <c r="L35" s="13">
        <v>0</v>
      </c>
      <c r="M35" s="67">
        <v>0</v>
      </c>
      <c r="N35" s="24">
        <v>0</v>
      </c>
      <c r="O35" s="24">
        <v>0</v>
      </c>
      <c r="P35" s="11">
        <f>+D35+E35+F35+G35+H35+I35+J35+K35+L35+M35+N35+O35</f>
        <v>0</v>
      </c>
    </row>
    <row r="36" spans="1:16" x14ac:dyDescent="0.25">
      <c r="A36" s="16" t="s">
        <v>21</v>
      </c>
      <c r="B36" s="4">
        <v>660000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23560.15</v>
      </c>
      <c r="I36" s="5">
        <v>0</v>
      </c>
      <c r="J36" s="13">
        <v>0</v>
      </c>
      <c r="K36" s="13">
        <v>0</v>
      </c>
      <c r="L36" s="13">
        <v>0</v>
      </c>
      <c r="M36" s="67">
        <v>0</v>
      </c>
      <c r="N36" s="24">
        <v>0</v>
      </c>
      <c r="O36" s="24">
        <v>0</v>
      </c>
      <c r="P36" s="11">
        <f t="shared" si="3"/>
        <v>23560.15</v>
      </c>
    </row>
    <row r="37" spans="1:16" x14ac:dyDescent="0.25">
      <c r="A37" s="16" t="s">
        <v>22</v>
      </c>
      <c r="B37" s="4">
        <v>1150000</v>
      </c>
      <c r="C37" s="5">
        <v>0</v>
      </c>
      <c r="D37" s="5">
        <v>0</v>
      </c>
      <c r="E37" s="5">
        <v>10517.51</v>
      </c>
      <c r="F37" s="5">
        <v>5607.28</v>
      </c>
      <c r="G37" s="5">
        <v>6750.52</v>
      </c>
      <c r="H37" s="5">
        <v>3594.7</v>
      </c>
      <c r="I37" s="5">
        <v>0</v>
      </c>
      <c r="J37" s="13">
        <v>0</v>
      </c>
      <c r="K37" s="13">
        <v>525</v>
      </c>
      <c r="L37" s="13">
        <v>0</v>
      </c>
      <c r="M37" s="67">
        <v>5816.4</v>
      </c>
      <c r="N37" s="24">
        <v>78248.95</v>
      </c>
      <c r="O37" s="24">
        <v>0</v>
      </c>
      <c r="P37" s="11">
        <f t="shared" si="3"/>
        <v>111060.36</v>
      </c>
    </row>
    <row r="38" spans="1:16" ht="25.5" x14ac:dyDescent="0.25">
      <c r="A38" s="16" t="s">
        <v>23</v>
      </c>
      <c r="B38" s="4">
        <v>1700000</v>
      </c>
      <c r="C38" s="5">
        <v>0</v>
      </c>
      <c r="D38" s="5">
        <v>0</v>
      </c>
      <c r="E38" s="5">
        <v>5034.6499999999996</v>
      </c>
      <c r="F38" s="5">
        <v>2358.17</v>
      </c>
      <c r="G38" s="5">
        <v>1550</v>
      </c>
      <c r="H38" s="5">
        <v>59466</v>
      </c>
      <c r="I38" s="5">
        <v>0</v>
      </c>
      <c r="J38" s="13">
        <v>0</v>
      </c>
      <c r="K38" s="13">
        <v>1175</v>
      </c>
      <c r="L38" s="13">
        <v>0</v>
      </c>
      <c r="M38" s="67">
        <v>14905</v>
      </c>
      <c r="N38" s="24">
        <v>21710.45</v>
      </c>
      <c r="O38" s="24">
        <v>0</v>
      </c>
      <c r="P38" s="11">
        <f t="shared" si="3"/>
        <v>106199.27</v>
      </c>
    </row>
    <row r="39" spans="1:16" ht="25.5" x14ac:dyDescent="0.25">
      <c r="A39" s="16" t="s">
        <v>24</v>
      </c>
      <c r="B39" s="4">
        <f>10150000+13000000</f>
        <v>23150000</v>
      </c>
      <c r="C39" s="5">
        <v>0</v>
      </c>
      <c r="D39" s="5">
        <v>1566304.92</v>
      </c>
      <c r="E39" s="5">
        <v>1184636.8600000001</v>
      </c>
      <c r="F39" s="5">
        <v>3671103.43</v>
      </c>
      <c r="G39" s="5">
        <v>1918786.64</v>
      </c>
      <c r="H39" s="5">
        <v>3123039.55</v>
      </c>
      <c r="I39" s="5">
        <v>0</v>
      </c>
      <c r="J39" s="13">
        <f>2495676.55+48825</f>
        <v>2544501.5499999998</v>
      </c>
      <c r="K39" s="13">
        <v>2356326.98</v>
      </c>
      <c r="L39" s="13">
        <v>1952482.69</v>
      </c>
      <c r="M39" s="67">
        <v>2928401.95</v>
      </c>
      <c r="N39" s="24">
        <v>2305790.2400000002</v>
      </c>
      <c r="O39" s="24">
        <v>1684113.7</v>
      </c>
      <c r="P39" s="11">
        <f t="shared" si="3"/>
        <v>25235488.510000002</v>
      </c>
    </row>
    <row r="40" spans="1:16" ht="25.5" x14ac:dyDescent="0.25">
      <c r="A40" s="16" t="s">
        <v>25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>
        <v>0</v>
      </c>
      <c r="K40" s="13">
        <v>0</v>
      </c>
      <c r="L40" s="13">
        <v>0</v>
      </c>
      <c r="M40" s="67">
        <v>0</v>
      </c>
      <c r="N40" s="24">
        <v>0</v>
      </c>
      <c r="O40" s="24">
        <v>0</v>
      </c>
      <c r="P40" s="11">
        <f t="shared" si="3"/>
        <v>0</v>
      </c>
    </row>
    <row r="41" spans="1:16" ht="15.75" thickBot="1" x14ac:dyDescent="0.3">
      <c r="A41" s="16" t="s">
        <v>26</v>
      </c>
      <c r="B41" s="4">
        <f>8676079.5+8865000</f>
        <v>17541079.5</v>
      </c>
      <c r="C41" s="5">
        <v>0</v>
      </c>
      <c r="D41" s="5">
        <v>291467.40999999997</v>
      </c>
      <c r="E41" s="5">
        <v>410133.93</v>
      </c>
      <c r="F41" s="5">
        <v>1073382.1200000001</v>
      </c>
      <c r="G41" s="5">
        <v>1685376.23</v>
      </c>
      <c r="H41" s="5">
        <v>1949287.85</v>
      </c>
      <c r="I41" s="5">
        <v>0</v>
      </c>
      <c r="J41" s="13">
        <v>720036.04</v>
      </c>
      <c r="K41" s="13">
        <v>1054414.74</v>
      </c>
      <c r="L41" s="13">
        <v>890348.05</v>
      </c>
      <c r="M41" s="67">
        <v>1744968.33</v>
      </c>
      <c r="N41" s="24">
        <v>1813852.55</v>
      </c>
      <c r="O41" s="24">
        <v>1180996.8600000001</v>
      </c>
      <c r="P41" s="11">
        <f t="shared" si="3"/>
        <v>12814264.109999999</v>
      </c>
    </row>
    <row r="42" spans="1:16" ht="15.75" thickBot="1" x14ac:dyDescent="0.3">
      <c r="A42" s="15" t="s">
        <v>27</v>
      </c>
      <c r="B42" s="9">
        <f t="shared" ref="B42" si="6">+B43+B44+B45+B46+B47+B48+B49+B49</f>
        <v>0</v>
      </c>
      <c r="C42" s="9">
        <f>+C43+C44+C45+C46+C47+C48+C49+C49</f>
        <v>0</v>
      </c>
      <c r="D42" s="28">
        <f t="shared" ref="D42:O42" si="7">+D43+D44+D45+D46+D47+D48+D49+D49</f>
        <v>0</v>
      </c>
      <c r="E42" s="27">
        <f t="shared" si="7"/>
        <v>0</v>
      </c>
      <c r="F42" s="27">
        <f t="shared" si="7"/>
        <v>0</v>
      </c>
      <c r="G42" s="27">
        <f t="shared" si="7"/>
        <v>0</v>
      </c>
      <c r="H42" s="27">
        <f t="shared" si="7"/>
        <v>0</v>
      </c>
      <c r="I42" s="27">
        <f t="shared" si="7"/>
        <v>0</v>
      </c>
      <c r="J42" s="27">
        <f t="shared" si="7"/>
        <v>0</v>
      </c>
      <c r="K42" s="27">
        <f t="shared" si="7"/>
        <v>0</v>
      </c>
      <c r="L42" s="27">
        <f>+L43+L44+L45+L46+L47+L48+L49+L49</f>
        <v>0</v>
      </c>
      <c r="M42" s="66">
        <f t="shared" si="7"/>
        <v>0</v>
      </c>
      <c r="N42" s="27">
        <f>+N43+N44+N45+N46+N47+N48+N49+N49</f>
        <v>0</v>
      </c>
      <c r="O42" s="27">
        <f t="shared" si="7"/>
        <v>0</v>
      </c>
      <c r="P42" s="31">
        <f>+D42+E42+F42+G42+H42+I42+J42+K42+L42+M42+N42+O42</f>
        <v>0</v>
      </c>
    </row>
    <row r="43" spans="1:16" ht="22.5" customHeight="1" x14ac:dyDescent="0.25">
      <c r="A43" s="16" t="s">
        <v>28</v>
      </c>
      <c r="B43" s="4">
        <v>0</v>
      </c>
      <c r="C43" s="5">
        <v>0</v>
      </c>
      <c r="D43" s="38">
        <v>0</v>
      </c>
      <c r="E43" s="6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8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29</v>
      </c>
      <c r="B44" s="6">
        <v>0</v>
      </c>
      <c r="C44" s="5">
        <v>0</v>
      </c>
      <c r="D44" s="38">
        <v>0</v>
      </c>
      <c r="E44" s="6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8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30</v>
      </c>
      <c r="B45" s="6">
        <v>0</v>
      </c>
      <c r="C45" s="5">
        <v>0</v>
      </c>
      <c r="D45" s="38">
        <v>0</v>
      </c>
      <c r="E45" s="6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8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31</v>
      </c>
      <c r="B46" s="6">
        <v>0</v>
      </c>
      <c r="C46" s="5">
        <v>0</v>
      </c>
      <c r="D46" s="38">
        <v>0</v>
      </c>
      <c r="E46" s="6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8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32</v>
      </c>
      <c r="B47" s="6">
        <v>0</v>
      </c>
      <c r="C47" s="5">
        <v>0</v>
      </c>
      <c r="D47" s="38">
        <v>0</v>
      </c>
      <c r="E47" s="6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8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33</v>
      </c>
      <c r="B48" s="6">
        <v>0</v>
      </c>
      <c r="C48" s="5">
        <v>0</v>
      </c>
      <c r="D48" s="38">
        <v>0</v>
      </c>
      <c r="E48" s="6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8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34</v>
      </c>
      <c r="B49" s="6">
        <v>0</v>
      </c>
      <c r="C49" s="5">
        <v>0</v>
      </c>
      <c r="D49" s="38">
        <v>0</v>
      </c>
      <c r="E49" s="6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8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35</v>
      </c>
      <c r="B50" s="9">
        <v>0</v>
      </c>
      <c r="C50" s="9">
        <v>0</v>
      </c>
      <c r="D50" s="28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66">
        <v>0</v>
      </c>
      <c r="N50" s="27">
        <f>+N51+N52+N53+N54+N55+N56+N57</f>
        <v>0</v>
      </c>
      <c r="O50" s="27">
        <v>0</v>
      </c>
      <c r="P50" s="31">
        <f>+D50+E50+F50+G50+H50+I50+J50+K50+L50+M50+N50+O50</f>
        <v>0</v>
      </c>
    </row>
    <row r="51" spans="1:16" ht="25.5" x14ac:dyDescent="0.25">
      <c r="A51" s="16" t="s">
        <v>36</v>
      </c>
      <c r="B51" s="6">
        <v>0</v>
      </c>
      <c r="C51" s="5">
        <v>0</v>
      </c>
      <c r="D51" s="38">
        <v>0</v>
      </c>
      <c r="E51" s="6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8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37</v>
      </c>
      <c r="B52" s="6">
        <v>0</v>
      </c>
      <c r="C52" s="5">
        <v>0</v>
      </c>
      <c r="D52" s="38">
        <v>0</v>
      </c>
      <c r="E52" s="6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8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38</v>
      </c>
      <c r="B53" s="6">
        <v>0</v>
      </c>
      <c r="C53" s="5">
        <v>0</v>
      </c>
      <c r="D53" s="38">
        <v>0</v>
      </c>
      <c r="E53" s="6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8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39</v>
      </c>
      <c r="B54" s="6">
        <v>0</v>
      </c>
      <c r="C54" s="5">
        <v>0</v>
      </c>
      <c r="D54" s="38">
        <v>0</v>
      </c>
      <c r="E54" s="6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8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89</v>
      </c>
      <c r="B55" s="6">
        <v>0</v>
      </c>
      <c r="C55" s="5">
        <v>0</v>
      </c>
      <c r="D55" s="38">
        <v>0</v>
      </c>
      <c r="E55" s="6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8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40</v>
      </c>
      <c r="B56" s="6">
        <v>0</v>
      </c>
      <c r="C56" s="5">
        <v>0</v>
      </c>
      <c r="D56" s="38">
        <v>0</v>
      </c>
      <c r="E56" s="6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8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41</v>
      </c>
      <c r="B57" s="6">
        <v>0</v>
      </c>
      <c r="C57" s="5">
        <v>0</v>
      </c>
      <c r="D57" s="38">
        <v>0</v>
      </c>
      <c r="E57" s="6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8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42</v>
      </c>
      <c r="B58" s="9">
        <f>+B59+B60+B61+B62+B63+B64+B65+B66+B67</f>
        <v>19857870.329999998</v>
      </c>
      <c r="C58" s="9">
        <f>+C59+C60+C61+C62+C63+C64+C65+C66+C67</f>
        <v>0</v>
      </c>
      <c r="D58" s="28">
        <f t="shared" ref="D58:O58" si="8">+D59+D60+D61+D62+D63+D64+D65+D66+D67</f>
        <v>0</v>
      </c>
      <c r="E58" s="27">
        <f t="shared" si="8"/>
        <v>0</v>
      </c>
      <c r="F58" s="27">
        <f t="shared" si="8"/>
        <v>53995.62</v>
      </c>
      <c r="G58" s="27">
        <f t="shared" si="8"/>
        <v>1709781.39</v>
      </c>
      <c r="H58" s="27">
        <f t="shared" si="8"/>
        <v>1025618.7999999999</v>
      </c>
      <c r="I58" s="27">
        <f t="shared" si="8"/>
        <v>0</v>
      </c>
      <c r="J58" s="27">
        <f t="shared" si="8"/>
        <v>1012423.48</v>
      </c>
      <c r="K58" s="27">
        <f>+K59+K60+K61+K62+K63+K64+K65+K66+K67</f>
        <v>1489729.75</v>
      </c>
      <c r="L58" s="27">
        <f t="shared" si="8"/>
        <v>0</v>
      </c>
      <c r="M58" s="66">
        <f t="shared" si="8"/>
        <v>6716541.2300000004</v>
      </c>
      <c r="N58" s="27">
        <f t="shared" si="8"/>
        <v>581150</v>
      </c>
      <c r="O58" s="27">
        <f t="shared" si="8"/>
        <v>943600.97</v>
      </c>
      <c r="P58" s="31">
        <f t="shared" si="3"/>
        <v>13532841.24</v>
      </c>
    </row>
    <row r="59" spans="1:16" x14ac:dyDescent="0.25">
      <c r="A59" s="16" t="s">
        <v>43</v>
      </c>
      <c r="B59" s="4">
        <v>10100000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13">
        <v>0</v>
      </c>
      <c r="K59" s="13">
        <v>0</v>
      </c>
      <c r="L59" s="13">
        <v>0</v>
      </c>
      <c r="M59" s="67">
        <v>0</v>
      </c>
      <c r="N59" s="24">
        <v>0</v>
      </c>
      <c r="O59" s="24">
        <v>0</v>
      </c>
      <c r="P59" s="11">
        <f t="shared" si="3"/>
        <v>0</v>
      </c>
    </row>
    <row r="60" spans="1:16" ht="26.25" customHeight="1" x14ac:dyDescent="0.25">
      <c r="A60" s="16" t="s">
        <v>90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>
        <v>0</v>
      </c>
      <c r="K60" s="13">
        <v>0</v>
      </c>
      <c r="L60" s="13">
        <v>0</v>
      </c>
      <c r="M60" s="67">
        <v>0</v>
      </c>
      <c r="N60" s="4">
        <v>0</v>
      </c>
      <c r="O60" s="24">
        <v>0</v>
      </c>
      <c r="P60" s="11">
        <f t="shared" si="3"/>
        <v>0</v>
      </c>
    </row>
    <row r="61" spans="1:16" ht="36" customHeight="1" x14ac:dyDescent="0.25">
      <c r="A61" s="16" t="s">
        <v>44</v>
      </c>
      <c r="B61" s="4">
        <v>9757870.3300000001</v>
      </c>
      <c r="C61" s="5">
        <v>0</v>
      </c>
      <c r="D61" s="5">
        <v>0</v>
      </c>
      <c r="E61" s="5">
        <v>0</v>
      </c>
      <c r="F61" s="5">
        <v>53995.62</v>
      </c>
      <c r="G61" s="5">
        <v>1709781.39</v>
      </c>
      <c r="H61" s="5">
        <v>138388.6</v>
      </c>
      <c r="I61" s="5">
        <v>0</v>
      </c>
      <c r="J61" s="13">
        <v>0</v>
      </c>
      <c r="K61" s="13">
        <v>1489729.75</v>
      </c>
      <c r="L61" s="13">
        <v>0</v>
      </c>
      <c r="M61" s="67">
        <v>6716541.2300000004</v>
      </c>
      <c r="N61" s="24">
        <v>581150</v>
      </c>
      <c r="O61" s="24">
        <v>591960.97</v>
      </c>
      <c r="P61" s="11">
        <f t="shared" si="3"/>
        <v>11281547.560000001</v>
      </c>
    </row>
    <row r="62" spans="1:16" ht="25.5" x14ac:dyDescent="0.25">
      <c r="A62" s="16" t="s">
        <v>45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>
        <v>0</v>
      </c>
      <c r="K62" s="13">
        <v>0</v>
      </c>
      <c r="L62" s="13">
        <v>0</v>
      </c>
      <c r="M62" s="67">
        <v>0</v>
      </c>
      <c r="N62" s="4">
        <v>0</v>
      </c>
      <c r="O62" s="24">
        <v>0</v>
      </c>
      <c r="P62" s="11">
        <f t="shared" si="3"/>
        <v>0</v>
      </c>
    </row>
    <row r="63" spans="1:16" ht="21" customHeight="1" x14ac:dyDescent="0.25">
      <c r="A63" s="16" t="s">
        <v>46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887230.2</v>
      </c>
      <c r="I63" s="5">
        <v>0</v>
      </c>
      <c r="J63" s="13">
        <v>1012423.48</v>
      </c>
      <c r="K63" s="13">
        <v>0</v>
      </c>
      <c r="L63" s="13">
        <v>0</v>
      </c>
      <c r="M63" s="67">
        <v>0</v>
      </c>
      <c r="N63" s="4">
        <v>0</v>
      </c>
      <c r="O63" s="24">
        <v>351640</v>
      </c>
      <c r="P63" s="11">
        <f t="shared" si="3"/>
        <v>2251293.6799999997</v>
      </c>
    </row>
    <row r="64" spans="1:16" x14ac:dyDescent="0.25">
      <c r="A64" s="16" t="s">
        <v>47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>
        <v>0</v>
      </c>
      <c r="K64" s="13">
        <v>0</v>
      </c>
      <c r="L64" s="13">
        <v>0</v>
      </c>
      <c r="M64" s="67">
        <v>0</v>
      </c>
      <c r="N64" s="4">
        <v>0</v>
      </c>
      <c r="O64" s="24">
        <v>0</v>
      </c>
      <c r="P64" s="11">
        <f t="shared" si="3"/>
        <v>0</v>
      </c>
    </row>
    <row r="65" spans="1:16" x14ac:dyDescent="0.25">
      <c r="A65" s="16" t="s">
        <v>91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>
        <v>0</v>
      </c>
      <c r="K65" s="13">
        <v>0</v>
      </c>
      <c r="L65" s="13">
        <v>0</v>
      </c>
      <c r="M65" s="67">
        <v>0</v>
      </c>
      <c r="N65" s="4">
        <v>0</v>
      </c>
      <c r="O65" s="24">
        <v>0</v>
      </c>
      <c r="P65" s="11">
        <f t="shared" si="3"/>
        <v>0</v>
      </c>
    </row>
    <row r="66" spans="1:16" x14ac:dyDescent="0.25">
      <c r="A66" s="16" t="s">
        <v>48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>
        <v>0</v>
      </c>
      <c r="K66" s="13">
        <v>0</v>
      </c>
      <c r="L66" s="13">
        <v>0</v>
      </c>
      <c r="M66" s="67">
        <v>0</v>
      </c>
      <c r="N66" s="24">
        <v>0</v>
      </c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49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>
        <v>0</v>
      </c>
      <c r="K67" s="13">
        <v>0</v>
      </c>
      <c r="L67" s="13">
        <v>0</v>
      </c>
      <c r="M67" s="67">
        <v>0</v>
      </c>
      <c r="N67" s="4">
        <v>0</v>
      </c>
      <c r="O67" s="38">
        <v>0</v>
      </c>
      <c r="P67" s="11">
        <f t="shared" si="3"/>
        <v>0</v>
      </c>
    </row>
    <row r="68" spans="1:16" ht="15.75" thickBot="1" x14ac:dyDescent="0.3">
      <c r="A68" s="15" t="s">
        <v>50</v>
      </c>
      <c r="B68" s="9">
        <f t="shared" ref="B68:O68" si="9">+B69+B70+B71+B72</f>
        <v>0</v>
      </c>
      <c r="C68" s="9">
        <f>+C69+C70+C71+C72</f>
        <v>0</v>
      </c>
      <c r="D68" s="28">
        <f t="shared" si="9"/>
        <v>0</v>
      </c>
      <c r="E68" s="27">
        <f t="shared" si="9"/>
        <v>0</v>
      </c>
      <c r="F68" s="27">
        <f t="shared" si="9"/>
        <v>0</v>
      </c>
      <c r="G68" s="27">
        <f t="shared" si="9"/>
        <v>0</v>
      </c>
      <c r="H68" s="27">
        <f t="shared" si="9"/>
        <v>0</v>
      </c>
      <c r="I68" s="27">
        <f t="shared" si="9"/>
        <v>0</v>
      </c>
      <c r="J68" s="27">
        <f t="shared" si="9"/>
        <v>0</v>
      </c>
      <c r="K68" s="27">
        <f t="shared" si="9"/>
        <v>0</v>
      </c>
      <c r="L68" s="27">
        <f t="shared" si="9"/>
        <v>0</v>
      </c>
      <c r="M68" s="66">
        <f t="shared" si="9"/>
        <v>0</v>
      </c>
      <c r="N68" s="27">
        <f t="shared" si="9"/>
        <v>0</v>
      </c>
      <c r="O68" s="27">
        <f t="shared" si="9"/>
        <v>0</v>
      </c>
      <c r="P68" s="31">
        <f t="shared" si="3"/>
        <v>0</v>
      </c>
    </row>
    <row r="69" spans="1:16" x14ac:dyDescent="0.25">
      <c r="A69" s="16" t="s">
        <v>51</v>
      </c>
      <c r="B69" s="4">
        <v>0</v>
      </c>
      <c r="C69" s="5">
        <v>0</v>
      </c>
      <c r="D69" s="38">
        <v>0</v>
      </c>
      <c r="E69" s="7">
        <v>0</v>
      </c>
      <c r="F69" s="13">
        <v>0</v>
      </c>
      <c r="G69" s="25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8">
        <v>0</v>
      </c>
      <c r="N69" s="24">
        <v>0</v>
      </c>
      <c r="O69" s="38">
        <v>0</v>
      </c>
      <c r="P69" s="11">
        <f t="shared" si="3"/>
        <v>0</v>
      </c>
    </row>
    <row r="70" spans="1:16" x14ac:dyDescent="0.25">
      <c r="A70" s="16" t="s">
        <v>52</v>
      </c>
      <c r="B70" s="4">
        <v>0</v>
      </c>
      <c r="C70" s="5">
        <v>0</v>
      </c>
      <c r="D70" s="38">
        <v>0</v>
      </c>
      <c r="E70" s="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8">
        <v>0</v>
      </c>
      <c r="N70" s="13">
        <v>0</v>
      </c>
      <c r="O70" s="38">
        <v>0</v>
      </c>
      <c r="P70" s="11">
        <f t="shared" si="3"/>
        <v>0</v>
      </c>
    </row>
    <row r="71" spans="1:16" x14ac:dyDescent="0.25">
      <c r="A71" s="16" t="s">
        <v>53</v>
      </c>
      <c r="B71" s="4">
        <v>0</v>
      </c>
      <c r="C71" s="5">
        <v>0</v>
      </c>
      <c r="D71" s="38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8">
        <v>0</v>
      </c>
      <c r="N71" s="13">
        <v>0</v>
      </c>
      <c r="O71" s="38">
        <v>0</v>
      </c>
      <c r="P71" s="11">
        <f t="shared" si="3"/>
        <v>0</v>
      </c>
    </row>
    <row r="72" spans="1:16" ht="26.25" thickBot="1" x14ac:dyDescent="0.3">
      <c r="A72" s="17" t="s">
        <v>54</v>
      </c>
      <c r="B72" s="4">
        <v>0</v>
      </c>
      <c r="C72" s="5">
        <v>0</v>
      </c>
      <c r="D72" s="38">
        <v>0</v>
      </c>
      <c r="E72" s="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8">
        <v>0</v>
      </c>
      <c r="N72" s="13">
        <v>0</v>
      </c>
      <c r="O72" s="38">
        <v>0</v>
      </c>
      <c r="P72" s="11">
        <f t="shared" si="3"/>
        <v>0</v>
      </c>
    </row>
    <row r="73" spans="1:16" ht="26.25" thickBot="1" x14ac:dyDescent="0.3">
      <c r="A73" s="15" t="s">
        <v>55</v>
      </c>
      <c r="B73" s="9">
        <v>0</v>
      </c>
      <c r="C73" s="9">
        <v>0</v>
      </c>
      <c r="D73" s="28">
        <f>+D74+D75</f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66">
        <v>0</v>
      </c>
      <c r="N73" s="27">
        <v>0</v>
      </c>
      <c r="O73" s="27">
        <v>0</v>
      </c>
      <c r="P73" s="31">
        <f t="shared" si="3"/>
        <v>0</v>
      </c>
    </row>
    <row r="74" spans="1:16" x14ac:dyDescent="0.25">
      <c r="A74" s="16" t="s">
        <v>56</v>
      </c>
      <c r="B74" s="6">
        <v>0</v>
      </c>
      <c r="C74" s="5">
        <v>0</v>
      </c>
      <c r="D74" s="38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8">
        <v>0</v>
      </c>
      <c r="N74" s="13">
        <v>0</v>
      </c>
      <c r="O74" s="38">
        <v>0</v>
      </c>
      <c r="P74" s="11">
        <f t="shared" si="3"/>
        <v>0</v>
      </c>
    </row>
    <row r="75" spans="1:16" ht="25.5" customHeight="1" thickBot="1" x14ac:dyDescent="0.3">
      <c r="A75" s="16" t="s">
        <v>57</v>
      </c>
      <c r="B75" s="6">
        <v>0</v>
      </c>
      <c r="C75" s="5">
        <v>0</v>
      </c>
      <c r="D75" s="38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8">
        <v>0</v>
      </c>
      <c r="N75" s="13">
        <v>0</v>
      </c>
      <c r="O75" s="38">
        <v>0</v>
      </c>
      <c r="P75" s="11">
        <f t="shared" si="3"/>
        <v>0</v>
      </c>
    </row>
    <row r="76" spans="1:16" ht="15.75" thickBot="1" x14ac:dyDescent="0.3">
      <c r="A76" s="15" t="s">
        <v>58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66"/>
      <c r="N76" s="27"/>
      <c r="O76" s="27"/>
      <c r="P76" s="31">
        <f>+D76+E76+F76+G76+H76+I76+J76+K76+L76+M76+N76+O76</f>
        <v>0</v>
      </c>
    </row>
    <row r="77" spans="1:16" x14ac:dyDescent="0.25">
      <c r="A77" s="16" t="s">
        <v>59</v>
      </c>
      <c r="B77" s="6">
        <v>0</v>
      </c>
      <c r="C77" s="5">
        <v>0</v>
      </c>
      <c r="D77" s="38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8">
        <v>0</v>
      </c>
      <c r="N77" s="13">
        <v>0</v>
      </c>
      <c r="O77" s="38">
        <v>0</v>
      </c>
      <c r="P77" s="11">
        <f>+D77+E77+F77+G77+H77+I77+J77+K77+L77+M77+N77+O77</f>
        <v>0</v>
      </c>
    </row>
    <row r="78" spans="1:16" x14ac:dyDescent="0.25">
      <c r="A78" s="16" t="s">
        <v>60</v>
      </c>
      <c r="B78" s="6">
        <v>0</v>
      </c>
      <c r="C78" s="5">
        <v>0</v>
      </c>
      <c r="D78" s="38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8">
        <v>0</v>
      </c>
      <c r="N78" s="13">
        <v>0</v>
      </c>
      <c r="O78" s="38">
        <v>0</v>
      </c>
      <c r="P78" s="11">
        <f t="shared" si="3"/>
        <v>0</v>
      </c>
    </row>
    <row r="79" spans="1:16" ht="25.5" customHeight="1" thickBot="1" x14ac:dyDescent="0.3">
      <c r="A79" s="16" t="s">
        <v>61</v>
      </c>
      <c r="B79" s="6">
        <v>0</v>
      </c>
      <c r="C79" s="5">
        <v>0</v>
      </c>
      <c r="D79" s="38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8">
        <v>0</v>
      </c>
      <c r="N79" s="13">
        <v>0</v>
      </c>
      <c r="O79" s="38">
        <v>0</v>
      </c>
      <c r="P79" s="11">
        <f t="shared" si="3"/>
        <v>0</v>
      </c>
    </row>
    <row r="80" spans="1:16" ht="15.75" thickBot="1" x14ac:dyDescent="0.3">
      <c r="A80" s="15" t="s">
        <v>64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66"/>
      <c r="N80" s="27"/>
      <c r="O80" s="27"/>
      <c r="P80" s="31">
        <f t="shared" si="3"/>
        <v>0</v>
      </c>
    </row>
    <row r="81" spans="1:19" x14ac:dyDescent="0.25">
      <c r="A81" s="16" t="s">
        <v>65</v>
      </c>
      <c r="B81" s="6">
        <v>0</v>
      </c>
      <c r="C81" s="5">
        <v>0</v>
      </c>
      <c r="D81" s="38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8">
        <v>0</v>
      </c>
      <c r="N81" s="6">
        <v>0</v>
      </c>
      <c r="O81" s="38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66</v>
      </c>
      <c r="B82" s="6">
        <v>0</v>
      </c>
      <c r="C82" s="5">
        <v>0</v>
      </c>
      <c r="D82" s="38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8">
        <v>0</v>
      </c>
      <c r="N82" s="6">
        <v>0</v>
      </c>
      <c r="O82" s="38">
        <v>0</v>
      </c>
      <c r="P82" s="11">
        <f t="shared" si="10"/>
        <v>0</v>
      </c>
    </row>
    <row r="83" spans="1:19" ht="24.75" customHeight="1" thickBot="1" x14ac:dyDescent="0.3">
      <c r="A83" s="16" t="s">
        <v>67</v>
      </c>
      <c r="B83" s="6">
        <v>0</v>
      </c>
      <c r="C83" s="5">
        <v>0</v>
      </c>
      <c r="D83" s="38">
        <v>0</v>
      </c>
      <c r="E83" s="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8">
        <v>0</v>
      </c>
      <c r="N83" s="6">
        <v>0</v>
      </c>
      <c r="O83" s="38">
        <v>0</v>
      </c>
      <c r="P83" s="11">
        <f t="shared" si="10"/>
        <v>0</v>
      </c>
    </row>
    <row r="84" spans="1:19" ht="15.75" thickBot="1" x14ac:dyDescent="0.3">
      <c r="A84" s="15" t="s">
        <v>68</v>
      </c>
      <c r="B84" s="9">
        <v>0</v>
      </c>
      <c r="C84" s="9">
        <v>0</v>
      </c>
      <c r="D84" s="28">
        <v>0</v>
      </c>
      <c r="E84" s="27">
        <v>0</v>
      </c>
      <c r="F84" s="27">
        <v>0</v>
      </c>
      <c r="G84" s="27">
        <v>0</v>
      </c>
      <c r="H84" s="27">
        <v>0</v>
      </c>
      <c r="I84" s="27">
        <v>0</v>
      </c>
      <c r="J84" s="27"/>
      <c r="K84" s="27"/>
      <c r="L84" s="27"/>
      <c r="M84" s="66"/>
      <c r="N84" s="27"/>
      <c r="O84" s="27"/>
      <c r="P84" s="31">
        <f t="shared" si="10"/>
        <v>0</v>
      </c>
    </row>
    <row r="85" spans="1:19" x14ac:dyDescent="0.25">
      <c r="A85" s="16" t="s">
        <v>69</v>
      </c>
      <c r="B85" s="6">
        <v>0</v>
      </c>
      <c r="C85" s="5">
        <v>0</v>
      </c>
      <c r="D85" s="38">
        <v>0</v>
      </c>
      <c r="E85" s="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8">
        <v>0</v>
      </c>
      <c r="N85" s="6">
        <v>0</v>
      </c>
      <c r="O85" s="38">
        <v>0</v>
      </c>
      <c r="P85" s="11">
        <f t="shared" si="10"/>
        <v>0</v>
      </c>
    </row>
    <row r="86" spans="1:19" ht="15.75" thickBot="1" x14ac:dyDescent="0.3">
      <c r="A86" s="16" t="s">
        <v>70</v>
      </c>
      <c r="B86" s="6">
        <v>0</v>
      </c>
      <c r="C86" s="5">
        <v>0</v>
      </c>
      <c r="D86" s="38">
        <v>0</v>
      </c>
      <c r="E86" s="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8">
        <v>0</v>
      </c>
      <c r="N86" s="6">
        <v>0</v>
      </c>
      <c r="O86" s="38">
        <v>0</v>
      </c>
      <c r="P86" s="11">
        <f t="shared" si="10"/>
        <v>0</v>
      </c>
    </row>
    <row r="87" spans="1:19" ht="15.75" thickBot="1" x14ac:dyDescent="0.3">
      <c r="A87" s="15" t="s">
        <v>71</v>
      </c>
      <c r="B87" s="9">
        <v>0</v>
      </c>
      <c r="C87" s="9">
        <v>0</v>
      </c>
      <c r="D87" s="28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66">
        <v>0</v>
      </c>
      <c r="N87" s="27">
        <v>0</v>
      </c>
      <c r="O87" s="27">
        <v>0</v>
      </c>
      <c r="P87" s="31">
        <f t="shared" si="10"/>
        <v>0</v>
      </c>
    </row>
    <row r="88" spans="1:19" ht="25.5" x14ac:dyDescent="0.25">
      <c r="A88" s="16" t="s">
        <v>72</v>
      </c>
      <c r="B88" s="6"/>
      <c r="C88" s="4">
        <v>0</v>
      </c>
      <c r="D88" s="38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8">
        <v>0</v>
      </c>
      <c r="N88" s="6">
        <v>0</v>
      </c>
      <c r="O88" s="38">
        <v>0</v>
      </c>
      <c r="P88" s="11">
        <f t="shared" si="10"/>
        <v>0</v>
      </c>
      <c r="S88" s="24"/>
    </row>
    <row r="89" spans="1:19" x14ac:dyDescent="0.25">
      <c r="A89" s="18" t="s">
        <v>62</v>
      </c>
      <c r="B89" s="8">
        <f>+B16+B22+B32+B42+B58+B68</f>
        <v>167661753.07999998</v>
      </c>
      <c r="C89" s="8">
        <f>+C16+C22+C32+C42+C58+C68</f>
        <v>0</v>
      </c>
      <c r="D89" s="39">
        <f t="shared" ref="D89:G89" si="11">+D16+D22+D32+D42+D58+D68</f>
        <v>7763418.9499999993</v>
      </c>
      <c r="E89" s="50">
        <f t="shared" si="11"/>
        <v>8078008.75</v>
      </c>
      <c r="F89" s="50">
        <f t="shared" si="11"/>
        <v>11065185.219999999</v>
      </c>
      <c r="G89" s="8">
        <f t="shared" si="11"/>
        <v>21132667.830000002</v>
      </c>
      <c r="H89" s="8">
        <f>+H16+H22+H32+H42+H58+H68</f>
        <v>37614370.819999993</v>
      </c>
      <c r="I89" s="8">
        <f t="shared" ref="I89:O89" si="12">+I16+I22+I32+I42+I58+I68</f>
        <v>525</v>
      </c>
      <c r="J89" s="8">
        <f>+J16+J22+J32+J42+J58+J68</f>
        <v>12049036.73</v>
      </c>
      <c r="K89" s="50">
        <f>+K16+K22+K32+K42+K58+K68</f>
        <v>16775015.609999999</v>
      </c>
      <c r="L89" s="50">
        <f>+L16+L22+L32+L42+L58+L68</f>
        <v>6321666.7400000002</v>
      </c>
      <c r="M89" s="69">
        <f t="shared" si="12"/>
        <v>25120621.849999998</v>
      </c>
      <c r="N89" s="50">
        <f t="shared" si="12"/>
        <v>11481805.460000001</v>
      </c>
      <c r="O89" s="39">
        <f t="shared" si="12"/>
        <v>11951702.540000001</v>
      </c>
      <c r="P89" s="8">
        <f>+P16+P22+P32+P42+P58+P68</f>
        <v>169354025.5</v>
      </c>
      <c r="Q89" s="45"/>
      <c r="S89" s="12"/>
    </row>
    <row r="90" spans="1:19" ht="27" customHeight="1" x14ac:dyDescent="0.25">
      <c r="A90" s="42" t="s">
        <v>101</v>
      </c>
      <c r="B90" s="43">
        <v>167661753.08000001</v>
      </c>
      <c r="C90" s="43"/>
      <c r="D90" s="44"/>
      <c r="E90" s="43"/>
      <c r="F90" s="43"/>
      <c r="G90" s="43"/>
      <c r="H90" s="43"/>
      <c r="I90" s="43"/>
      <c r="J90" s="43"/>
      <c r="K90" s="43"/>
      <c r="L90" s="43"/>
      <c r="M90" s="70"/>
      <c r="N90" s="43"/>
      <c r="O90" s="44"/>
      <c r="P90" s="43"/>
      <c r="S90" s="12"/>
    </row>
    <row r="91" spans="1:19" ht="15.75" thickBot="1" x14ac:dyDescent="0.3">
      <c r="C91" s="33"/>
      <c r="G91" s="33"/>
    </row>
    <row r="92" spans="1:19" ht="24.75" thickBot="1" x14ac:dyDescent="0.3">
      <c r="A92" s="21" t="s">
        <v>95</v>
      </c>
      <c r="B92" s="30"/>
      <c r="C92" s="32"/>
      <c r="F92" s="25"/>
      <c r="G92" s="30"/>
      <c r="I92" s="33"/>
      <c r="P92" s="35"/>
    </row>
    <row r="93" spans="1:19" ht="28.5" customHeight="1" thickBot="1" x14ac:dyDescent="0.3">
      <c r="A93" s="22" t="s">
        <v>96</v>
      </c>
      <c r="C93" s="30"/>
      <c r="F93" s="25"/>
      <c r="G93" s="25"/>
      <c r="I93" s="32"/>
      <c r="J93" s="30"/>
      <c r="K93" s="32"/>
      <c r="L93" s="30"/>
      <c r="P93" s="35"/>
    </row>
    <row r="94" spans="1:19" ht="85.5" thickBot="1" x14ac:dyDescent="0.3">
      <c r="A94" s="23" t="s">
        <v>97</v>
      </c>
    </row>
    <row r="98" spans="1:16" s="26" customFormat="1" ht="37.5" x14ac:dyDescent="0.3">
      <c r="A98" s="20" t="s">
        <v>100</v>
      </c>
      <c r="D98" s="40"/>
      <c r="M98" s="71"/>
      <c r="O98" s="40"/>
      <c r="P98" s="36"/>
    </row>
    <row r="99" spans="1:16" ht="15.75" x14ac:dyDescent="0.25">
      <c r="A99" s="10" t="s">
        <v>94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paperSize="5" scale="58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2024-12-11T12:16:07Z</cp:lastPrinted>
  <dcterms:created xsi:type="dcterms:W3CDTF">2021-07-29T18:58:50Z</dcterms:created>
  <dcterms:modified xsi:type="dcterms:W3CDTF">2025-01-09T15:19:10Z</dcterms:modified>
</cp:coreProperties>
</file>